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G:\2022\IRM 2022\"/>
    </mc:Choice>
  </mc:AlternateContent>
  <xr:revisionPtr revIDLastSave="0" documentId="13_ncr:1_{B8C235E0-5D8C-45DD-9AB3-39E544DE090D}" xr6:coauthVersionLast="47" xr6:coauthVersionMax="47" xr10:uidLastSave="{00000000-0000-0000-0000-000000000000}"/>
  <bookViews>
    <workbookView xWindow="-120" yWindow="-120" windowWidth="29040" windowHeight="15720" tabRatio="789" firstSheet="2"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83" i="47" l="1"/>
  <c r="H182" i="47"/>
  <c r="H181" i="47"/>
  <c r="H180" i="47"/>
  <c r="H166" i="47"/>
  <c r="H167" i="47" l="1"/>
  <c r="H168" i="47"/>
  <c r="H169" i="47"/>
  <c r="H170" i="47"/>
  <c r="H171" i="47"/>
  <c r="H172" i="47"/>
  <c r="H173" i="47"/>
  <c r="H174" i="47"/>
  <c r="H175" i="47"/>
  <c r="H176" i="47"/>
  <c r="H165" i="47"/>
  <c r="H161" i="47"/>
  <c r="N305" i="79" l="1"/>
  <c r="P27" i="85" l="1"/>
  <c r="P49" i="85" s="1"/>
  <c r="C28" i="85" s="1"/>
  <c r="K27" i="85"/>
  <c r="K49" i="85" s="1"/>
  <c r="C27" i="85" s="1"/>
  <c r="D28" i="85" l="1"/>
  <c r="F28" i="85" s="1"/>
  <c r="F39" i="85" s="1"/>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D50" i="44" s="1"/>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I53" i="44" l="1"/>
  <c r="I50" i="44"/>
  <c r="G53" i="44"/>
  <c r="G50" i="44"/>
  <c r="H53" i="44"/>
  <c r="H50" i="44"/>
  <c r="F53" i="44"/>
  <c r="F50" i="44"/>
  <c r="E53" i="44"/>
  <c r="E50" i="44"/>
  <c r="AC578" i="79"/>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C132" i="45" s="1"/>
  <c r="L17" i="45"/>
  <c r="L23" i="45" s="1"/>
  <c r="N60" i="46"/>
  <c r="N57" i="46"/>
  <c r="AA127" i="46" s="1"/>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73" i="79" s="1"/>
  <c r="P73" i="43"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Y756" i="79" l="1"/>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K572" i="79"/>
  <c r="P72" i="43" s="1"/>
  <c r="AA391" i="46"/>
  <c r="F60" i="43" s="1"/>
  <c r="K45" i="47" s="1"/>
  <c r="AL521" i="46"/>
  <c r="Q63" i="43" s="1"/>
  <c r="AC391" i="46"/>
  <c r="H60" i="43" s="1"/>
  <c r="AE521" i="46"/>
  <c r="J63" i="43" s="1"/>
  <c r="AD391" i="46"/>
  <c r="I60" i="43"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M383" i="79" l="1"/>
  <c r="S56" i="47"/>
  <c r="P39" i="47"/>
  <c r="R54" i="43"/>
  <c r="M45" i="47"/>
  <c r="V39" i="47"/>
  <c r="R30" i="47"/>
  <c r="N51" i="47"/>
  <c r="Z756" i="79"/>
  <c r="E75" i="43" s="1"/>
  <c r="Y572" i="79"/>
  <c r="D72" i="43" s="1"/>
  <c r="AM382" i="79"/>
  <c r="AM384" i="79"/>
  <c r="AM205" i="79"/>
  <c r="G104" i="43" s="1"/>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AM936" i="79"/>
  <c r="AM755" i="79"/>
  <c r="AM939" i="79"/>
  <c r="AM938" i="79"/>
  <c r="AM757" i="79"/>
  <c r="D103" i="43"/>
  <c r="C103" i="43"/>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V180" i="47" l="1"/>
  <c r="K182" i="47"/>
  <c r="O232" i="47"/>
  <c r="P226" i="47"/>
  <c r="R226" i="47"/>
  <c r="N230" i="47"/>
  <c r="R57" i="43"/>
  <c r="J235" i="47"/>
  <c r="J227" i="47"/>
  <c r="J216" i="47"/>
  <c r="J215" i="47"/>
  <c r="J212" i="47"/>
  <c r="J210" i="47"/>
  <c r="E30" i="43"/>
  <c r="J200" i="47"/>
  <c r="J190" i="47"/>
  <c r="J205" i="47"/>
  <c r="J196" i="47"/>
  <c r="J180" i="47"/>
  <c r="J183" i="47"/>
  <c r="J168" i="47"/>
  <c r="J174" i="47"/>
  <c r="J173" i="47"/>
  <c r="J233" i="47"/>
  <c r="J225" i="47"/>
  <c r="J214" i="47"/>
  <c r="J211" i="47"/>
  <c r="J236" i="47"/>
  <c r="J232" i="47"/>
  <c r="J206" i="47"/>
  <c r="J198" i="47"/>
  <c r="J188" i="47"/>
  <c r="J203" i="47"/>
  <c r="J189" i="47"/>
  <c r="J191" i="47"/>
  <c r="J167" i="47"/>
  <c r="J176" i="47"/>
  <c r="J172" i="47"/>
  <c r="J231" i="47"/>
  <c r="J220" i="47"/>
  <c r="J234" i="47"/>
  <c r="J228" i="47"/>
  <c r="J230" i="47"/>
  <c r="J221" i="47"/>
  <c r="J204" i="47"/>
  <c r="J197" i="47"/>
  <c r="J186" i="47"/>
  <c r="J201" i="47"/>
  <c r="J185" i="47"/>
  <c r="J181" i="47"/>
  <c r="J171" i="47"/>
  <c r="J166" i="47"/>
  <c r="J165" i="47"/>
  <c r="J229" i="47"/>
  <c r="J218" i="47"/>
  <c r="J226" i="47"/>
  <c r="J217" i="47"/>
  <c r="J219" i="47"/>
  <c r="J213" i="47"/>
  <c r="J202" i="47"/>
  <c r="J195" i="47"/>
  <c r="J184" i="47"/>
  <c r="J199" i="47"/>
  <c r="J182" i="47"/>
  <c r="J187" i="47"/>
  <c r="J175" i="47"/>
  <c r="J170" i="47"/>
  <c r="J169" i="47"/>
  <c r="T75" i="47"/>
  <c r="T182" i="47"/>
  <c r="T168" i="47"/>
  <c r="T169" i="47"/>
  <c r="T196" i="47"/>
  <c r="T229" i="47"/>
  <c r="T181" i="47"/>
  <c r="T173" i="47"/>
  <c r="T166" i="47"/>
  <c r="T221" i="47"/>
  <c r="T170" i="47"/>
  <c r="T216" i="47"/>
  <c r="T212" i="47"/>
  <c r="S228" i="47"/>
  <c r="S236" i="47"/>
  <c r="S216" i="47"/>
  <c r="S174" i="47"/>
  <c r="S204" i="47"/>
  <c r="S195" i="47"/>
  <c r="E39" i="43"/>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E37" i="43"/>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E41" i="43"/>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K166" i="47"/>
  <c r="S232" i="47"/>
  <c r="S219" i="47"/>
  <c r="Q186" i="47"/>
  <c r="S206" i="47"/>
  <c r="T227" i="47"/>
  <c r="T235" i="47"/>
  <c r="T185" i="47"/>
  <c r="T187" i="47"/>
  <c r="T189" i="47"/>
  <c r="T220" i="47"/>
  <c r="T231" i="47"/>
  <c r="T205" i="47"/>
  <c r="E40" i="43"/>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I235" i="47"/>
  <c r="I227" i="47"/>
  <c r="I216" i="47"/>
  <c r="I234" i="47"/>
  <c r="I226" i="47"/>
  <c r="I215" i="47"/>
  <c r="I196" i="47"/>
  <c r="I185" i="47"/>
  <c r="I204" i="47"/>
  <c r="I197" i="47"/>
  <c r="I181" i="47"/>
  <c r="I186" i="47"/>
  <c r="I199" i="47"/>
  <c r="I165" i="47"/>
  <c r="I172" i="47"/>
  <c r="I176" i="47"/>
  <c r="I233" i="47"/>
  <c r="I225" i="47"/>
  <c r="I214" i="47"/>
  <c r="I232" i="47"/>
  <c r="I221" i="47"/>
  <c r="I213" i="47"/>
  <c r="I191" i="47"/>
  <c r="I183" i="47"/>
  <c r="I202" i="47"/>
  <c r="I180" i="47"/>
  <c r="I168" i="47"/>
  <c r="I167" i="47"/>
  <c r="I182" i="47"/>
  <c r="I169" i="47"/>
  <c r="I173" i="47"/>
  <c r="I150" i="47"/>
  <c r="I231" i="47"/>
  <c r="I220" i="47"/>
  <c r="I212" i="47"/>
  <c r="I230" i="47"/>
  <c r="I219" i="47"/>
  <c r="I211" i="47"/>
  <c r="I189" i="47"/>
  <c r="E29" i="43"/>
  <c r="I200" i="47"/>
  <c r="I190" i="47"/>
  <c r="I184" i="47"/>
  <c r="I188" i="47"/>
  <c r="I166" i="47"/>
  <c r="I170" i="47"/>
  <c r="I174" i="47"/>
  <c r="I229" i="47"/>
  <c r="I218" i="47"/>
  <c r="I236" i="47"/>
  <c r="I228" i="47"/>
  <c r="I217" i="47"/>
  <c r="I210" i="47"/>
  <c r="I187" i="47"/>
  <c r="I206" i="47"/>
  <c r="I198" i="47"/>
  <c r="I203" i="47"/>
  <c r="I205" i="47"/>
  <c r="I195" i="47"/>
  <c r="I201" i="47"/>
  <c r="I171" i="47"/>
  <c r="I175" i="47"/>
  <c r="V225" i="47"/>
  <c r="V203" i="47"/>
  <c r="V204" i="47"/>
  <c r="V188" i="47"/>
  <c r="V235" i="47"/>
  <c r="V199" i="47"/>
  <c r="E42" i="43"/>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E33" i="43"/>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176" i="47"/>
  <c r="K191" i="47"/>
  <c r="K216" i="47"/>
  <c r="K230" i="47"/>
  <c r="K200" i="47"/>
  <c r="K205" i="47"/>
  <c r="K229" i="47"/>
  <c r="K181" i="47"/>
  <c r="K203" i="47"/>
  <c r="K227" i="47"/>
  <c r="K174" i="47"/>
  <c r="K183" i="47"/>
  <c r="K190" i="47"/>
  <c r="K213" i="47"/>
  <c r="K168" i="47"/>
  <c r="K199" i="47"/>
  <c r="K220" i="47"/>
  <c r="K234" i="47"/>
  <c r="K165" i="47"/>
  <c r="K202" i="47"/>
  <c r="K188" i="47"/>
  <c r="K235" i="47"/>
  <c r="K175" i="47"/>
  <c r="K180" i="47"/>
  <c r="K210" i="47"/>
  <c r="K221" i="47"/>
  <c r="K173" i="47"/>
  <c r="K206" i="47"/>
  <c r="K211" i="47"/>
  <c r="K219" i="47"/>
  <c r="K172" i="47"/>
  <c r="K196" i="47"/>
  <c r="K218" i="47"/>
  <c r="K232" i="47"/>
  <c r="K170" i="47"/>
  <c r="K187"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E32" i="43"/>
  <c r="L197" i="47"/>
  <c r="L176" i="47"/>
  <c r="L215" i="47"/>
  <c r="L205" i="47"/>
  <c r="L186" i="47"/>
  <c r="L167" i="47"/>
  <c r="L221" i="47"/>
  <c r="L233" i="47"/>
  <c r="L200" i="47"/>
  <c r="L165" i="47"/>
  <c r="L235" i="47"/>
  <c r="L201" i="47"/>
  <c r="L181" i="47"/>
  <c r="L175" i="47"/>
  <c r="L227" i="47"/>
  <c r="L199" i="47"/>
  <c r="L195" i="47"/>
  <c r="L170" i="47"/>
  <c r="L216" i="47"/>
  <c r="L196" i="47"/>
  <c r="L182" i="47"/>
  <c r="H20" i="43"/>
  <c r="T202" i="47"/>
  <c r="P234" i="47"/>
  <c r="P221" i="47"/>
  <c r="V175" i="47"/>
  <c r="Q205" i="47"/>
  <c r="S185" i="47"/>
  <c r="R214" i="47"/>
  <c r="R221" i="47"/>
  <c r="R180" i="47"/>
  <c r="K233" i="47"/>
  <c r="K186" i="47"/>
  <c r="K189" i="47"/>
  <c r="K169"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E31" i="43"/>
  <c r="S212" i="47"/>
  <c r="U191" i="47"/>
  <c r="R68" i="47"/>
  <c r="R228" i="47"/>
  <c r="R191" i="47"/>
  <c r="R203" i="47"/>
  <c r="R227" i="47"/>
  <c r="R236" i="47"/>
  <c r="R234" i="47"/>
  <c r="R175" i="47"/>
  <c r="R215" i="47"/>
  <c r="R170" i="47"/>
  <c r="R218" i="47"/>
  <c r="R189" i="47"/>
  <c r="R176" i="47"/>
  <c r="R202" i="47"/>
  <c r="R210" i="47"/>
  <c r="R220" i="47"/>
  <c r="R233" i="47"/>
  <c r="R216" i="47"/>
  <c r="R200" i="47"/>
  <c r="R235" i="47"/>
  <c r="E38" i="43"/>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E36" i="43"/>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K185"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E34" i="43"/>
  <c r="N221" i="47"/>
  <c r="N229" i="47"/>
  <c r="O171" i="47"/>
  <c r="O183" i="47"/>
  <c r="O180" i="47"/>
  <c r="O203" i="47"/>
  <c r="O197" i="47"/>
  <c r="O227" i="47"/>
  <c r="O217" i="47"/>
  <c r="O236" i="47"/>
  <c r="P202" i="47"/>
  <c r="V211" i="47"/>
  <c r="T213" i="47"/>
  <c r="R169" i="47"/>
  <c r="K212" i="47"/>
  <c r="K171" i="47"/>
  <c r="S188" i="47"/>
  <c r="T204" i="47"/>
  <c r="P187" i="47"/>
  <c r="P185" i="47"/>
  <c r="P200" i="47"/>
  <c r="V236" i="47"/>
  <c r="R174" i="47"/>
  <c r="T203" i="47"/>
  <c r="R185" i="47"/>
  <c r="R187" i="47"/>
  <c r="K228" i="47"/>
  <c r="K214" i="47"/>
  <c r="K204" i="47"/>
  <c r="K167"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E35" i="43"/>
  <c r="O212" i="47"/>
  <c r="O231" i="47"/>
  <c r="O221" i="47"/>
  <c r="T197" i="47"/>
  <c r="P213" i="47"/>
  <c r="Q184" i="47"/>
  <c r="R232" i="47"/>
  <c r="R198" i="47"/>
  <c r="K184" i="47"/>
  <c r="S234" i="47"/>
  <c r="V197" i="47"/>
  <c r="U83" i="47"/>
  <c r="AM204" i="79"/>
  <c r="AM206" i="79" s="1"/>
  <c r="J104" i="43"/>
  <c r="I104"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W228" i="47" l="1"/>
  <c r="H19" i="43"/>
  <c r="W188" i="47"/>
  <c r="W206" i="47"/>
  <c r="W174" i="47"/>
  <c r="W189" i="47"/>
  <c r="W212" i="47"/>
  <c r="W173" i="47"/>
  <c r="W168" i="47"/>
  <c r="W191" i="47"/>
  <c r="W214" i="47"/>
  <c r="W172" i="47"/>
  <c r="W181" i="47"/>
  <c r="W196" i="47"/>
  <c r="W216" i="47"/>
  <c r="W175" i="47"/>
  <c r="W205" i="47"/>
  <c r="W187" i="47"/>
  <c r="W236" i="47"/>
  <c r="W170" i="47"/>
  <c r="W190" i="47"/>
  <c r="W211" i="47"/>
  <c r="W220" i="47"/>
  <c r="W169" i="47"/>
  <c r="W180" i="47"/>
  <c r="W225" i="47"/>
  <c r="W165" i="47"/>
  <c r="W197" i="47"/>
  <c r="W215" i="47"/>
  <c r="W227" i="47"/>
  <c r="W195" i="47"/>
  <c r="W184" i="47"/>
  <c r="W171" i="47"/>
  <c r="W203" i="47"/>
  <c r="W210" i="47"/>
  <c r="W218" i="47"/>
  <c r="W166" i="47"/>
  <c r="W200" i="47"/>
  <c r="W219" i="47"/>
  <c r="W231" i="47"/>
  <c r="W182" i="47"/>
  <c r="W202" i="47"/>
  <c r="W233" i="47"/>
  <c r="W199" i="47"/>
  <c r="W204" i="47"/>
  <c r="W226" i="47"/>
  <c r="W235" i="47"/>
  <c r="W232" i="47"/>
  <c r="W221" i="47"/>
  <c r="W213" i="47"/>
  <c r="W201" i="47"/>
  <c r="W198" i="47"/>
  <c r="W229" i="47"/>
  <c r="E43" i="43"/>
  <c r="W230" i="47"/>
  <c r="W167" i="47"/>
  <c r="W183" i="47"/>
  <c r="W176" i="47"/>
  <c r="W186" i="47"/>
  <c r="W185" i="47"/>
  <c r="W234" i="47"/>
  <c r="W217"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F42" i="43" s="1"/>
  <c r="G42"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0" i="43" l="1"/>
  <c r="G40" i="43" s="1"/>
  <c r="F41" i="43"/>
  <c r="G41" i="43" s="1"/>
  <c r="F36" i="43"/>
  <c r="G36" i="43" s="1"/>
  <c r="M164" i="47"/>
  <c r="M177" i="47" s="1"/>
  <c r="M179" i="47" s="1"/>
  <c r="M192" i="47" s="1"/>
  <c r="M194" i="47" s="1"/>
  <c r="M207" i="47" s="1"/>
  <c r="M209" i="47" s="1"/>
  <c r="M222" i="47" s="1"/>
  <c r="M224" i="47" s="1"/>
  <c r="M237" i="47" s="1"/>
  <c r="H84" i="43" s="1"/>
  <c r="H85" i="43" s="1"/>
  <c r="O164" i="47"/>
  <c r="O177" i="47" s="1"/>
  <c r="O179" i="47" s="1"/>
  <c r="O192" i="47" s="1"/>
  <c r="O194" i="47" s="1"/>
  <c r="O207" i="47" s="1"/>
  <c r="O209" i="47" s="1"/>
  <c r="O222" i="47" s="1"/>
  <c r="O224" i="47" s="1"/>
  <c r="O237" i="47" s="1"/>
  <c r="J84" i="43" s="1"/>
  <c r="J85" i="43" s="1"/>
  <c r="F37" i="43"/>
  <c r="G37" i="43" s="1"/>
  <c r="F39" i="43"/>
  <c r="G39" i="43" s="1"/>
  <c r="F38" i="43"/>
  <c r="G38" i="43" s="1"/>
  <c r="Q85" i="43"/>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F30" i="43" s="1"/>
  <c r="G30"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5" i="43" l="1"/>
  <c r="G35" i="43" s="1"/>
  <c r="L164" i="47"/>
  <c r="L177" i="47" s="1"/>
  <c r="L179" i="47" s="1"/>
  <c r="L192" i="47" s="1"/>
  <c r="L194" i="47" s="1"/>
  <c r="L207" i="47" s="1"/>
  <c r="L209" i="47" s="1"/>
  <c r="L222" i="47" s="1"/>
  <c r="L224" i="47" s="1"/>
  <c r="L237" i="47" s="1"/>
  <c r="G84" i="43" s="1"/>
  <c r="G85" i="43" s="1"/>
  <c r="F34" i="43"/>
  <c r="G34" i="43" s="1"/>
  <c r="E85" i="43"/>
  <c r="D85" i="43"/>
  <c r="F33" i="43"/>
  <c r="G33" i="43" s="1"/>
  <c r="F29" i="43"/>
  <c r="G29"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R85" i="43" s="1"/>
  <c r="W89" i="47"/>
  <c r="W102" i="47" s="1"/>
  <c r="G105" i="43"/>
  <c r="F31" i="43" l="1"/>
  <c r="F43" i="43" s="1"/>
  <c r="F85" i="43"/>
  <c r="H21" i="43"/>
  <c r="H22" i="43" s="1"/>
  <c r="G106" i="43"/>
  <c r="W104" i="47"/>
  <c r="W117" i="47" s="1"/>
  <c r="H105" i="43"/>
  <c r="H106" i="43" s="1"/>
  <c r="G31" i="43" l="1"/>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<sst xmlns="http://schemas.openxmlformats.org/spreadsheetml/2006/main" count="3128" uniqueCount="780">
  <si>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</si>
  <si>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</si>
  <si>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</si>
  <si>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</si>
  <si>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</si>
  <si>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</si>
  <si>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</si>
  <si>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</si>
  <si>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</si>
  <si>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</si>
  <si>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</si>
  <si>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</si>
  <si>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</si>
  <si>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</si>
  <si>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</si>
  <si>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</si>
  <si>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</si>
  <si>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</si>
  <si>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</si>
  <si>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</si>
  <si>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</si>
  <si>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</si>
  <si>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</si>
  <si>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</si>
  <si>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</si>
  <si>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</si>
  <si>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</si>
  <si>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</si>
  <si>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</si>
  <si>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</si>
  <si>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</si>
  <si>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</si>
  <si>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</si>
  <si>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</si>
  <si>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</si>
  <si>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</si>
  <si>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</si>
  <si>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</si>
  <si>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</si>
  <si>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</si>
  <si>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</si>
  <si>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</si>
  <si>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</si>
  <si>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</si>
  <si>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</si>
  <si>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</si>
  <si>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</si>
  <si>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</si>
  <si>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</si>
  <si>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</si>
  <si>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</si>
  <si>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</si>
  <si>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</si>
  <si>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</si>
  <si>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</si>
  <si>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</si>
  <si>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</si>
  <si>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</si>
  <si>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</si>
  <si>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</si>
  <si>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</si>
  <si>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</si>
  <si>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</si>
  <si>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</si>
  <si>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</si>
  <si>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</si>
  <si>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</si>
  <si>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</si>
  <si>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</si>
  <si>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</si>
  <si>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</si>
  <si>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</si>
  <si>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</si>
  <si>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</si>
  <si>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</si>
  <si>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</si>
  <si>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</si>
  <si>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</si>
  <si>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</si>
  <si>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</si>
  <si>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</si>
  <si>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</si>
  <si>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</si>
  <si>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</si>
  <si>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</si>
  <si>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</si>
  <si>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</si>
  <si>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</si>
  <si>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</si>
  <si>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</si>
  <si>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</si>
  <si>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</si>
  <si>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</si>
  <si>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</si>
  <si>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</si>
  <si>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</si>
  <si>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</si>
  <si>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</si>
  <si>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</si>
  <si>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</si>
  <si>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</si>
  <si>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</si>
  <si>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</si>
  <si>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</si>
  <si>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</si>
  <si>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</si>
  <si>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</si>
  <si>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</si>
  <si>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</si>
  <si>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</si>
  <si>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</si>
  <si>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</si>
  <si>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</si>
  <si>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</si>
  <si>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</si>
  <si>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</si>
  <si>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</si>
  <si>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</si>
  <si>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</si>
  <si>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</si>
  <si>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</si>
  <si>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</si>
  <si>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</si>
  <si>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</si>
  <si>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</si>
  <si>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</si>
  <si>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</si>
  <si>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</si>
  <si>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</si>
  <si>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</si>
  <si>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</si>
  <si>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</si>
  <si>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</si>
  <si>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</si>
  <si>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</si>
  <si>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</si>
  <si>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</si>
  <si>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</si>
  <si>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</si>
  <si>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</si>
  <si>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</si>
  <si>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</si>
  <si>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</si>
  <si>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</si>
  <si>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</si>
  <si>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</si>
  <si>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</si>
  <si>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</si>
  <si>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</si>
  <si>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</si>
  <si>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</si>
  <si>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</si>
  <si>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</si>
  <si>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</si>
  <si>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</si>
  <si>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</si>
  <si>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</si>
  <si>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</si>
  <si>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</si>
  <si>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</si>
  <si>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</si>
  <si>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</si>
  <si>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</si>
  <si>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</si>
  <si>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</si>
  <si>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</si>
  <si>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</si>
  <si>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</si>
  <si>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</si>
  <si>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</si>
  <si>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</si>
  <si>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</si>
  <si>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</si>
  <si>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</si>
  <si>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</si>
  <si>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</si>
  <si>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</si>
  <si>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</si>
  <si>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</si>
  <si>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</si>
  <si>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</si>
  <si>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</si>
  <si>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</si>
  <si>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</si>
  <si>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</si>
  <si>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</si>
  <si>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</si>
  <si>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</si>
  <si>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</si>
  <si>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</si>
  <si>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</si>
  <si>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</si>
  <si>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</si>
  <si>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</si>
  <si>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</si>
  <si>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</si>
  <si>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</si>
  <si>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</si>
  <si>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</si>
  <si>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</si>
  <si>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</si>
  <si>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</si>
  <si>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</si>
  <si>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</si>
  <si>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</si>
  <si>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</si>
  <si>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</si>
  <si>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</si>
  <si>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</si>
  <si>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</si>
  <si>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</si>
  <si>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</si>
  <si>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</si>
  <si>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</si>
  <si>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</si>
  <si>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</si>
  <si>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</si>
  <si>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</si>
  <si>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</si>
  <si>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</si>
  <si>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</si>
  <si>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</si>
  <si>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</si>
  <si>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</si>
  <si>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</si>
  <si>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</si>
  <si>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</si>
  <si>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</si>
  <si>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</si>
  <si>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</si>
  <si>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</si>
  <si>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</si>
  <si>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</si>
  <si>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</si>
  <si>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</si>
  <si>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</si>
  <si>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</si>
  <si>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</si>
  <si>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</si>
  <si>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</si>
  <si>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</si>
  <si>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</si>
  <si>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</si>
  <si>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</si>
  <si>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</si>
  <si>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</si>
  <si>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</si>
  <si>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</si>
  <si>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</si>
  <si>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</si>
  <si>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</si>
  <si>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</si>
  <si>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</si>
  <si>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</si>
  <si>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</si>
  <si>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</si>
  <si>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</si>
  <si>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</si>
  <si>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</si>
  <si>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</si>
  <si>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</si>
  <si>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</si>
  <si>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</si>
  <si>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</si>
  <si>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</si>
  <si>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</si>
  <si>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</si>
  <si>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</si>
  <si>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</si>
  <si>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</si>
  <si>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</si>
  <si>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</si>
  <si>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</si>
  <si>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</si>
  <si>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</si>
  <si>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</si>
  <si>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</si>
  <si>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</si>
  <si>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</si>
  <si>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</si>
  <si>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</si>
  <si>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</si>
  <si>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</si>
  <si>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</si>
  <si>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</si>
  <si>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</si>
  <si>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</si>
  <si>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</si>
  <si>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</si>
  <si>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</si>
  <si>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</si>
  <si>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</si>
  <si>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</si>
  <si>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</si>
  <si>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</si>
  <si>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</si>
  <si>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</si>
  <si>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</si>
  <si>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</si>
  <si>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</si>
  <si>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</si>
  <si>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</si>
  <si>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</si>
  <si>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</si>
  <si>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</si>
  <si>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</si>
  <si>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</si>
  <si>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</si>
  <si>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</si>
  <si>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</si>
  <si>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</si>
  <si>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</si>
  <si>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</si>
  <si>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</si>
  <si>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</si>
  <si>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</si>
  <si>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</si>
  <si>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</si>
  <si>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</si>
  <si>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</si>
  <si>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</si>
  <si>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</si>
  <si>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</si>
  <si>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</si>
  <si>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</si>
  <si>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</si>
  <si>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</si>
  <si>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</si>
  <si>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</si>
  <si>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</si>
  <si>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</si>
  <si>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</si>
  <si>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</si>
  <si>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</si>
  <si>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</si>
  <si>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</si>
  <si>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</si>
  <si>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</si>
  <si>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</si>
  <si>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</si>
  <si>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</si>
  <si>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</si>
  <si>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</si>
  <si>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</si>
  <si>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</si>
  <si>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</si>
  <si>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</si>
  <si>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</si>
  <si>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</si>
  <si>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</si>
  <si>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</si>
  <si>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</si>
  <si>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</si>
  <si>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</si>
  <si>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</si>
  <si>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</si>
  <si>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</si>
  <si>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</si>
  <si>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</si>
  <si>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</si>
  <si>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</si>
  <si>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</si>
  <si>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</si>
  <si>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</si>
  <si>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</si>
  <si>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</si>
  <si>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</si>
  <si>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</si>
  <si>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</si>
  <si>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</si>
  <si>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</si>
  <si>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</si>
  <si>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</si>
  <si>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</si>
  <si>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</si>
  <si>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</si>
  <si>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</si>
  <si>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</si>
  <si>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</si>
  <si>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</si>
  <si>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</si>
  <si>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</si>
  <si>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</si>
  <si>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</si>
  <si>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</si>
  <si>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</si>
  <si>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</si>
  <si>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</si>
  <si>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</si>
  <si>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</si>
  <si>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</si>
  <si>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</si>
  <si>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</si>
  <si>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</si>
  <si>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</si>
  <si>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</si>
  <si>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</si>
  <si>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</si>
  <si>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</si>
  <si>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</si>
  <si>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</si>
  <si>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</si>
  <si>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</si>
  <si>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</si>
  <si>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</si>
  <si>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</si>
  <si>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</si>
  <si>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</si>
  <si>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</si>
  <si>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</si>
  <si>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</si>
  <si>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</si>
  <si>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</si>
  <si>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</si>
  <si>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</si>
  <si>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</si>
  <si>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</si>
  <si>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</si>
  <si>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</si>
  <si>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</si>
  <si>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</si>
  <si>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</si>
  <si>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</si>
  <si>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</si>
  <si>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</si>
  <si>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</si>
  <si>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</si>
  <si>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</si>
  <si>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</si>
  <si>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</si>
  <si>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</si>
  <si>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</si>
  <si>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</si>
  <si>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</si>
  <si>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</si>
  <si>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</si>
  <si>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</si>
  <si>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</si>
  <si>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</si>
  <si>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</si>
  <si>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</si>
  <si>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</si>
  <si>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</si>
  <si>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</si>
  <si>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</si>
  <si>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</si>
  <si>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</si>
  <si>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</si>
  <si>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</si>
  <si>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</si>
  <si>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</si>
  <si>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</si>
  <si>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</si>
  <si>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</si>
  <si>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</si>
  <si>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</si>
  <si>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</si>
  <si>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</si>
  <si>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</si>
  <si>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</si>
  <si>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</si>
  <si>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</si>
  <si>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</si>
  <si>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</si>
  <si>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</si>
  <si>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</si>
  <si>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</si>
  <si>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</si>
  <si>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</si>
  <si>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</si>
  <si>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</si>
  <si>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</si>
  <si>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</si>
  <si>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</si>
  <si>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</si>
  <si>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</si>
  <si>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</si>
  <si>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</si>
  <si>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</si>
  <si>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</si>
  <si>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</si>
  <si>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</si>
  <si>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</si>
  <si>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</si>
  <si>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</si>
  <si>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</si>
  <si>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</si>
  <si>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</si>
  <si>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</si>
  <si>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</si>
  <si>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</si>
  <si>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</si>
  <si>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</si>
  <si>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</si>
  <si>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</si>
  <si>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</si>
  <si>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</si>
  <si>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</si>
  <si>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</si>
  <si>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</si>
  <si>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</si>
  <si>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</si>
  <si>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</si>
  <si>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</si>
  <si>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</si>
  <si>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</si>
  <si>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</si>
  <si>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</si>
  <si>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</si>
  <si>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</si>
  <si>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</si>
  <si>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EB-20XX-XXXX</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</si>
  <si>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</si>
  <si>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</si>
  <si>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</si>
  <si>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</si>
  <si>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</si>
  <si>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</si>
  <si>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</si>
  <si>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</si>
  <si>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</si>
  <si>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</si>
  <si>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</si>
  <si>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</si>
  <si>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</si>
  <si>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</si>
  <si>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</si>
  <si>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</si>
  <si>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</si>
  <si>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</si>
  <si>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</si>
  <si>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</si>
  <si>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</si>
  <si>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</si>
  <si>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</si>
  <si>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</si>
  <si>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</si>
  <si>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</si>
  <si>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</si>
  <si>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</si>
  <si>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</si>
  <si>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</si>
  <si>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</si>
  <si>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</si>
  <si>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</si>
  <si>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</si>
  <si>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</si>
  <si>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</si>
  <si>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</si>
  <si>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</si>
  <si>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</si>
  <si>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</si>
  <si>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</si>
  <si>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</si>
  <si>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</si>
  <si>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</si>
  <si>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</si>
  <si>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</si>
  <si>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</si>
  <si>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</si>
  <si>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</si>
  <si>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</si>
  <si>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</si>
  <si>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</si>
  <si>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</si>
  <si>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</si>
  <si>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</si>
  <si>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</si>
  <si>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</si>
  <si>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</si>
  <si>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</si>
  <si>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</si>
  <si>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</si>
  <si>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</si>
  <si>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</si>
  <si>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</si>
  <si>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</si>
  <si>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</si>
  <si>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</si>
  <si>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</si>
  <si>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</si>
  <si>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</si>
  <si>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</si>
  <si>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</si>
  <si>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</si>
  <si>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</si>
  <si>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</si>
  <si>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</si>
  <si>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</si>
  <si>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</si>
  <si>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</si>
  <si>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</si>
  <si>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</si>
  <si>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</si>
  <si>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</si>
  <si>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</si>
  <si>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</si>
  <si>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</si>
  <si>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</si>
  <si>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</si>
  <si>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</si>
  <si>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</si>
  <si>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</si>
  <si>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</si>
  <si>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</si>
  <si>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</si>
  <si>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</si>
  <si>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</si>
  <si>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</si>
  <si>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</si>
  <si>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</si>
  <si>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</si>
  <si>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</si>
  <si>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</si>
  <si>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</si>
  <si>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</si>
  <si>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</si>
  <si>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</si>
  <si>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</si>
  <si>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</si>
  <si>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</si>
  <si>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</si>
  <si>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</si>
  <si>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</si>
  <si>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</si>
  <si>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</si>
  <si>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</si>
  <si>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</si>
  <si>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</si>
  <si>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</si>
  <si>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</si>
  <si>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</si>
  <si>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</si>
  <si>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</si>
  <si>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</si>
  <si>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</si>
  <si>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</si>
  <si>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</si>
  <si>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</si>
  <si>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</si>
  <si>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</si>
  <si>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</si>
  <si>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</si>
  <si>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</si>
  <si>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</si>
  <si>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</si>
  <si>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</si>
  <si>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</si>
  <si>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</si>
  <si>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</si>
  <si>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</si>
  <si>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</si>
  <si>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</si>
  <si>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</si>
  <si>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</si>
  <si>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</si>
  <si>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</si>
  <si>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</si>
  <si>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</si>
  <si>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</si>
  <si>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</si>
  <si>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</si>
  <si>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</si>
  <si>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</si>
  <si>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</si>
  <si>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</si>
  <si>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</si>
  <si>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</si>
  <si>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</si>
  <si>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</si>
  <si>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</si>
  <si>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</si>
  <si>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</si>
  <si>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</si>
  <si>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</si>
  <si>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</si>
  <si>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</si>
  <si>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</si>
  <si>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</si>
  <si>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</si>
  <si>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</si>
  <si>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</si>
  <si>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</si>
  <si>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</si>
  <si>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</si>
  <si>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</si>
  <si>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</si>
  <si>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</si>
  <si>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</si>
  <si>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</si>
  <si>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</si>
  <si>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</si>
  <si>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</si>
  <si>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</si>
  <si>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</si>
  <si>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</si>
  <si>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</si>
  <si>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</si>
  <si>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</si>
  <si>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</si>
  <si>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</si>
  <si>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</si>
  <si>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</si>
  <si>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</si>
  <si>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</si>
  <si>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</si>
  <si>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</si>
  <si>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</si>
  <si>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</si>
  <si>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</si>
  <si>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</si>
  <si>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</si>
  <si>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</si>
  <si>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</si>
  <si>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</si>
  <si>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</si>
  <si>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</si>
  <si>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</si>
  <si>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</si>
  <si>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</si>
  <si>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</si>
  <si>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</si>
  <si>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</si>
  <si>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</si>
  <si>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</si>
  <si>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</si>
  <si>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</si>
  <si>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</si>
  <si>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</si>
  <si>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</si>
  <si>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</si>
  <si>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</si>
  <si>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</si>
  <si>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</si>
  <si>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</si>
  <si>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</si>
  <si>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</si>
  <si>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</si>
  <si>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</si>
  <si>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</si>
  <si>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</si>
  <si>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</si>
  <si>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</si>
  <si>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</si>
  <si>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</si>
  <si>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</si>
  <si>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</si>
  <si>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</si>
  <si>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</si>
  <si>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</si>
  <si>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</si>
  <si>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</si>
  <si>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</si>
  <si>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</si>
  <si>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</si>
  <si>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</si>
  <si>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</si>
  <si>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</si>
  <si>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</si>
  <si>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Applicants are responsible for ensuring that all documents filed with the OEB, including responses to OEB staff questions and other supporting documentation, do not include personal information (as that phrase is defined in the Freedom of Information and Protection of Privacy Act), unless filed in accordance with rule 9A of the OEB’s Rules of Practice and Procedure.</t>
  </si>
  <si>
    <t>Atikokan</t>
  </si>
  <si>
    <t xml:space="preserve"> </t>
  </si>
  <si>
    <t>Save on Energy Instant Discount Program</t>
  </si>
  <si>
    <t>Block Heater Timer LDC Innovation Fund Pilot Program</t>
  </si>
  <si>
    <t>Whole Home Pilot Program</t>
  </si>
  <si>
    <t xml:space="preserve">kWh </t>
  </si>
  <si>
    <t xml:space="preserve">Street Lighting </t>
  </si>
  <si>
    <t xml:space="preserve">Residential  </t>
  </si>
  <si>
    <t>GS&lt;50</t>
  </si>
  <si>
    <t>GS 50 to 4999</t>
  </si>
  <si>
    <t>EB-2017-0026</t>
  </si>
  <si>
    <t>EB-2019-0020</t>
  </si>
  <si>
    <t>EB-2018-0018</t>
  </si>
  <si>
    <t>EB-2015-0052</t>
  </si>
  <si>
    <t>EB-2016-0056</t>
  </si>
  <si>
    <t>2017 Settlement Agreement, p. 30/83</t>
  </si>
  <si>
    <t>2017 COS</t>
  </si>
  <si>
    <t>2022 IRM Application</t>
  </si>
  <si>
    <t>2016-2019</t>
  </si>
  <si>
    <t>EB-2014-0056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</si>
</sst>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C0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40">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48" fillId="2" borderId="0" xfId="0" applyFont="1" applyFill="1" applyAlignment="1">
      <alignment horizontal="left" vertical="center" wrapText="1"/>
    </xf>
    <xf numFmtId="0" fontId="91" fillId="94" borderId="0" xfId="0" applyFont="1" applyFill="1" applyBorder="1" applyAlignment="1" applyProtection="1">
      <alignment vertical="top" wrapText="1"/>
      <protection locked="0"/>
    </xf>
    <xf numFmtId="0" fontId="91" fillId="0" borderId="0" xfId="0" applyFont="1" applyFill="1" applyBorder="1" applyAlignment="1" applyProtection="1">
      <alignment vertical="top" wrapText="1"/>
      <protection locked="0"/>
    </xf>
    <xf numFmtId="3" fontId="91" fillId="0" borderId="0" xfId="0" applyNumberFormat="1" applyFont="1" applyFill="1" applyBorder="1" applyAlignment="1" applyProtection="1">
      <alignment vertical="center"/>
      <protection locked="0"/>
    </xf>
    <xf numFmtId="3" fontId="8" fillId="28" borderId="0" xfId="0" applyNumberFormat="1" applyFont="1" applyFill="1" applyBorder="1" applyAlignment="1" applyProtection="1">
      <alignment vertical="center" wrapText="1"/>
      <protection locked="0"/>
    </xf>
    <xf numFmtId="3" fontId="210" fillId="28" borderId="35" xfId="0" applyNumberFormat="1" applyFont="1" applyFill="1" applyBorder="1" applyAlignment="1" applyProtection="1">
      <alignment horizontal="center" vertical="center"/>
      <protection locked="0"/>
    </xf>
    <xf numFmtId="3" fontId="56" fillId="28" borderId="0" xfId="0" applyNumberFormat="1" applyFont="1" applyFill="1" applyBorder="1" applyAlignment="1" applyProtection="1">
      <alignment vertical="center" wrapText="1"/>
      <protection locked="0"/>
    </xf>
    <xf numFmtId="3" fontId="210" fillId="2" borderId="0" xfId="0" applyNumberFormat="1" applyFont="1" applyFill="1" applyBorder="1" applyAlignment="1" applyProtection="1">
      <alignment vertical="center"/>
      <protection locked="0"/>
    </xf>
    <xf numFmtId="3" fontId="56" fillId="2" borderId="0" xfId="0" applyNumberFormat="1" applyFont="1" applyFill="1" applyBorder="1" applyAlignment="1" applyProtection="1">
      <alignment vertical="center" wrapText="1"/>
      <protection locked="0"/>
    </xf>
    <xf numFmtId="3" fontId="56" fillId="2" borderId="0" xfId="0" applyNumberFormat="1" applyFont="1" applyFill="1" applyBorder="1" applyAlignment="1" applyProtection="1">
      <alignment vertical="center"/>
      <protection locked="0"/>
    </xf>
    <xf numFmtId="3" fontId="210" fillId="2" borderId="0" xfId="0" applyNumberFormat="1" applyFont="1" applyFill="1" applyBorder="1" applyAlignment="1" applyProtection="1">
      <alignment horizontal="left" vertical="center"/>
      <protection locked="0"/>
    </xf>
    <xf numFmtId="3" fontId="56" fillId="2" borderId="0" xfId="0" applyNumberFormat="1" applyFont="1" applyFill="1" applyBorder="1" applyAlignment="1" applyProtection="1">
      <alignment horizontal="center" vertical="center"/>
      <protection locked="0"/>
    </xf>
    <xf numFmtId="3" fontId="56" fillId="2" borderId="40" xfId="0" applyNumberFormat="1" applyFont="1" applyFill="1" applyBorder="1" applyAlignment="1" applyProtection="1">
      <alignment horizontal="center" vertical="center"/>
      <protection locked="0"/>
    </xf>
    <xf numFmtId="3" fontId="56" fillId="2" borderId="53" xfId="0" applyNumberFormat="1" applyFont="1" applyFill="1" applyBorder="1" applyAlignment="1" applyProtection="1">
      <alignment horizontal="center" vertic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44"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32833"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6918" y="134471"/>
          <a:ext cx="18277415"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41584"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568751"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345960" cy="19744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65246"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63888"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70384"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448110"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07128" y="216648"/>
          <a:ext cx="17446165"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election activeCell="G6" sqref="G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70" t="s">
        <v>174</v>
      </c>
      <c r="C3" s="770"/>
    </row>
    <row r="4" spans="1:3" ht="11.25" customHeight="1"/>
    <row r="5" spans="1:3" s="30" customFormat="1" ht="25.5" customHeight="1">
      <c r="B5" s="60" t="s">
        <v>420</v>
      </c>
      <c r="C5" s="60" t="s">
        <v>173</v>
      </c>
    </row>
    <row r="6" spans="1:3" s="176" customFormat="1" ht="48" customHeight="1">
      <c r="A6" s="241"/>
      <c r="B6" s="617" t="s">
        <v>170</v>
      </c>
      <c r="C6" s="670" t="s">
        <v>601</v>
      </c>
    </row>
    <row r="7" spans="1:3" s="176" customFormat="1" ht="21" customHeight="1">
      <c r="A7" s="241"/>
      <c r="B7" s="611" t="s">
        <v>553</v>
      </c>
      <c r="C7" s="671" t="s">
        <v>614</v>
      </c>
    </row>
    <row r="8" spans="1:3" s="176" customFormat="1" ht="32.25" customHeight="1">
      <c r="B8" s="611" t="s">
        <v>367</v>
      </c>
      <c r="C8" s="672" t="s">
        <v>602</v>
      </c>
    </row>
    <row r="9" spans="1:3" s="176" customFormat="1" ht="27.75" customHeight="1">
      <c r="B9" s="611" t="s">
        <v>169</v>
      </c>
      <c r="C9" s="672" t="s">
        <v>603</v>
      </c>
    </row>
    <row r="10" spans="1:3" s="176" customFormat="1" ht="33" customHeight="1">
      <c r="B10" s="611" t="s">
        <v>599</v>
      </c>
      <c r="C10" s="671" t="s">
        <v>607</v>
      </c>
    </row>
    <row r="11" spans="1:3" s="176" customFormat="1" ht="26.25" customHeight="1">
      <c r="B11" s="626" t="s">
        <v>368</v>
      </c>
      <c r="C11" s="674" t="s">
        <v>604</v>
      </c>
    </row>
    <row r="12" spans="1:3" s="176" customFormat="1" ht="39.75" customHeight="1">
      <c r="B12" s="611" t="s">
        <v>369</v>
      </c>
      <c r="C12" s="672" t="s">
        <v>605</v>
      </c>
    </row>
    <row r="13" spans="1:3" s="176" customFormat="1" ht="18" customHeight="1">
      <c r="B13" s="611" t="s">
        <v>370</v>
      </c>
      <c r="C13" s="672" t="s">
        <v>606</v>
      </c>
    </row>
    <row r="14" spans="1:3" s="176" customFormat="1" ht="13.5" customHeight="1">
      <c r="B14" s="611"/>
      <c r="C14" s="673"/>
    </row>
    <row r="15" spans="1:3" s="176" customFormat="1" ht="18" customHeight="1">
      <c r="B15" s="611" t="s">
        <v>670</v>
      </c>
      <c r="C15" s="671" t="s">
        <v>668</v>
      </c>
    </row>
    <row r="16" spans="1:3" s="176" customFormat="1" ht="8.25" customHeight="1">
      <c r="B16" s="611"/>
      <c r="C16" s="673"/>
    </row>
    <row r="17" spans="2:3" s="176" customFormat="1" ht="33" customHeight="1">
      <c r="B17" s="675" t="s">
        <v>600</v>
      </c>
      <c r="C17" s="676" t="s">
        <v>669</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zoomScale="90" zoomScaleNormal="90" zoomScaleSheetLayoutView="80" zoomScalePageLayoutView="85" workbookViewId="0">
      <selection activeCell="D521" sqref="D521"/>
    </sheetView>
  </sheetViews>
  <sheetFormatPr defaultColWidth="9" defaultRowHeight="14.25" outlineLevelRow="1" outlineLevelCol="1"/>
  <cols>
    <col min="1" max="1" width="4.5703125" style="508" customWidth="1"/>
    <col min="2" max="2" width="43.5703125" style="254" customWidth="1"/>
    <col min="3" max="3" width="14" style="254" customWidth="1"/>
    <col min="4" max="4" width="18" style="253" customWidth="1"/>
    <col min="5" max="8" width="10.42578125" style="253" customWidth="1" outlineLevel="1"/>
    <col min="9" max="13" width="9" style="253" customWidth="1" outlineLevel="1"/>
    <col min="14" max="14" width="12.42578125" style="253" customWidth="1" outlineLevel="1"/>
    <col min="15" max="15" width="17.5703125" style="253" customWidth="1"/>
    <col min="16" max="24" width="9.42578125" style="253" customWidth="1" outlineLevel="1"/>
    <col min="25" max="25" width="14" style="255" customWidth="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34" t="s">
        <v>171</v>
      </c>
      <c r="C3" s="257" t="s">
        <v>175</v>
      </c>
      <c r="D3" s="506"/>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34"/>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4"/>
      <c r="C5" s="815" t="s">
        <v>552</v>
      </c>
      <c r="D5" s="816"/>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34" t="s">
        <v>505</v>
      </c>
      <c r="C7" s="833" t="s">
        <v>633</v>
      </c>
      <c r="D7" s="833"/>
      <c r="E7" s="833"/>
      <c r="F7" s="833"/>
      <c r="G7" s="833"/>
      <c r="H7" s="833"/>
      <c r="I7" s="833"/>
      <c r="J7" s="833"/>
      <c r="K7" s="833"/>
      <c r="L7" s="833"/>
      <c r="M7" s="833"/>
      <c r="N7" s="833"/>
      <c r="O7" s="833"/>
      <c r="P7" s="833"/>
      <c r="Q7" s="833"/>
      <c r="R7" s="833"/>
      <c r="S7" s="833"/>
      <c r="T7" s="833"/>
      <c r="U7" s="833"/>
      <c r="V7" s="833"/>
      <c r="W7" s="833"/>
      <c r="X7" s="833"/>
      <c r="Y7" s="605"/>
      <c r="Z7" s="605"/>
      <c r="AA7" s="605"/>
      <c r="AB7" s="605"/>
      <c r="AC7" s="605"/>
      <c r="AD7" s="605"/>
      <c r="AE7" s="270"/>
      <c r="AF7" s="270"/>
      <c r="AG7" s="270"/>
      <c r="AH7" s="270"/>
      <c r="AI7" s="270"/>
      <c r="AJ7" s="270"/>
      <c r="AK7" s="270"/>
      <c r="AL7" s="270"/>
    </row>
    <row r="8" spans="1:39" s="271" customFormat="1" ht="58.5" customHeight="1">
      <c r="A8" s="508"/>
      <c r="B8" s="834"/>
      <c r="C8" s="833" t="s">
        <v>571</v>
      </c>
      <c r="D8" s="833"/>
      <c r="E8" s="833"/>
      <c r="F8" s="833"/>
      <c r="G8" s="833"/>
      <c r="H8" s="833"/>
      <c r="I8" s="833"/>
      <c r="J8" s="833"/>
      <c r="K8" s="833"/>
      <c r="L8" s="833"/>
      <c r="M8" s="833"/>
      <c r="N8" s="833"/>
      <c r="O8" s="833"/>
      <c r="P8" s="833"/>
      <c r="Q8" s="833"/>
      <c r="R8" s="833"/>
      <c r="S8" s="833"/>
      <c r="T8" s="833"/>
      <c r="U8" s="833"/>
      <c r="V8" s="833"/>
      <c r="W8" s="833"/>
      <c r="X8" s="833"/>
      <c r="Y8" s="605"/>
      <c r="Z8" s="605"/>
      <c r="AA8" s="605"/>
      <c r="AB8" s="605"/>
      <c r="AC8" s="605"/>
      <c r="AD8" s="605"/>
      <c r="AE8" s="272"/>
      <c r="AF8" s="255"/>
      <c r="AG8" s="255"/>
      <c r="AH8" s="255"/>
      <c r="AI8" s="255"/>
      <c r="AJ8" s="255"/>
      <c r="AK8" s="255"/>
      <c r="AL8" s="255"/>
      <c r="AM8" s="256"/>
    </row>
    <row r="9" spans="1:39" s="271" customFormat="1" ht="57.75" customHeight="1">
      <c r="A9" s="508"/>
      <c r="B9" s="273"/>
      <c r="C9" s="833" t="s">
        <v>570</v>
      </c>
      <c r="D9" s="833"/>
      <c r="E9" s="833"/>
      <c r="F9" s="833"/>
      <c r="G9" s="833"/>
      <c r="H9" s="833"/>
      <c r="I9" s="833"/>
      <c r="J9" s="833"/>
      <c r="K9" s="833"/>
      <c r="L9" s="833"/>
      <c r="M9" s="833"/>
      <c r="N9" s="833"/>
      <c r="O9" s="833"/>
      <c r="P9" s="833"/>
      <c r="Q9" s="833"/>
      <c r="R9" s="833"/>
      <c r="S9" s="833"/>
      <c r="T9" s="833"/>
      <c r="U9" s="833"/>
      <c r="V9" s="833"/>
      <c r="W9" s="833"/>
      <c r="X9" s="833"/>
      <c r="Y9" s="605"/>
      <c r="Z9" s="605"/>
      <c r="AA9" s="605"/>
      <c r="AB9" s="605"/>
      <c r="AC9" s="605"/>
      <c r="AD9" s="605"/>
      <c r="AE9" s="272"/>
      <c r="AF9" s="255"/>
      <c r="AG9" s="255"/>
      <c r="AH9" s="255"/>
      <c r="AI9" s="255"/>
      <c r="AJ9" s="255"/>
      <c r="AK9" s="255"/>
      <c r="AL9" s="255"/>
      <c r="AM9" s="256"/>
    </row>
    <row r="10" spans="1:39" ht="41.25" customHeight="1">
      <c r="B10" s="275"/>
      <c r="C10" s="833" t="s">
        <v>636</v>
      </c>
      <c r="D10" s="833"/>
      <c r="E10" s="833"/>
      <c r="F10" s="833"/>
      <c r="G10" s="833"/>
      <c r="H10" s="833"/>
      <c r="I10" s="833"/>
      <c r="J10" s="833"/>
      <c r="K10" s="833"/>
      <c r="L10" s="833"/>
      <c r="M10" s="833"/>
      <c r="N10" s="833"/>
      <c r="O10" s="833"/>
      <c r="P10" s="833"/>
      <c r="Q10" s="833"/>
      <c r="R10" s="833"/>
      <c r="S10" s="833"/>
      <c r="T10" s="833"/>
      <c r="U10" s="833"/>
      <c r="V10" s="833"/>
      <c r="W10" s="833"/>
      <c r="X10" s="833"/>
      <c r="Y10" s="605"/>
      <c r="Z10" s="605"/>
      <c r="AA10" s="605"/>
      <c r="AB10" s="605"/>
      <c r="AC10" s="605"/>
      <c r="AD10" s="605"/>
      <c r="AE10" s="272"/>
      <c r="AF10" s="276"/>
      <c r="AG10" s="276"/>
      <c r="AH10" s="276"/>
      <c r="AI10" s="276"/>
      <c r="AJ10" s="276"/>
      <c r="AK10" s="276"/>
      <c r="AL10" s="276"/>
    </row>
    <row r="11" spans="1:39" ht="53.25" customHeight="1">
      <c r="C11" s="833" t="s">
        <v>621</v>
      </c>
      <c r="D11" s="833"/>
      <c r="E11" s="833"/>
      <c r="F11" s="833"/>
      <c r="G11" s="833"/>
      <c r="H11" s="833"/>
      <c r="I11" s="833"/>
      <c r="J11" s="833"/>
      <c r="K11" s="833"/>
      <c r="L11" s="833"/>
      <c r="M11" s="833"/>
      <c r="N11" s="833"/>
      <c r="O11" s="833"/>
      <c r="P11" s="833"/>
      <c r="Q11" s="833"/>
      <c r="R11" s="833"/>
      <c r="S11" s="833"/>
      <c r="T11" s="833"/>
      <c r="U11" s="833"/>
      <c r="V11" s="833"/>
      <c r="W11" s="833"/>
      <c r="X11" s="833"/>
      <c r="Y11" s="605"/>
      <c r="Z11" s="605"/>
      <c r="AA11" s="605"/>
      <c r="AB11" s="605"/>
      <c r="AC11" s="605"/>
      <c r="AD11" s="605"/>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34" t="s">
        <v>528</v>
      </c>
      <c r="C13" s="590" t="s">
        <v>523</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2"/>
      <c r="AF13" s="276"/>
      <c r="AG13" s="276"/>
      <c r="AH13" s="276"/>
      <c r="AI13" s="276"/>
      <c r="AJ13" s="276"/>
      <c r="AK13" s="276"/>
      <c r="AL13" s="276"/>
      <c r="AM13" s="253"/>
    </row>
    <row r="14" spans="1:39" ht="20.25" customHeight="1">
      <c r="B14" s="834"/>
      <c r="C14" s="590" t="s">
        <v>524</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2"/>
      <c r="AF14" s="276"/>
      <c r="AG14" s="276"/>
      <c r="AH14" s="276"/>
      <c r="AI14" s="276"/>
      <c r="AJ14" s="276"/>
      <c r="AK14" s="276"/>
      <c r="AL14" s="276"/>
      <c r="AM14" s="253"/>
    </row>
    <row r="15" spans="1:39" ht="20.25" customHeight="1">
      <c r="C15" s="590" t="s">
        <v>525</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2"/>
      <c r="AF15" s="276"/>
      <c r="AG15" s="276"/>
      <c r="AH15" s="276"/>
      <c r="AI15" s="276"/>
      <c r="AJ15" s="276"/>
      <c r="AK15" s="276"/>
      <c r="AL15" s="276"/>
      <c r="AM15" s="253"/>
    </row>
    <row r="16" spans="1:39" ht="20.25" customHeight="1">
      <c r="C16" s="590" t="s">
        <v>526</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89"/>
      <c r="O18" s="281"/>
      <c r="Y18" s="270"/>
      <c r="Z18" s="267"/>
      <c r="AA18" s="267"/>
      <c r="AB18" s="267"/>
      <c r="AC18" s="267"/>
      <c r="AD18" s="267"/>
      <c r="AE18" s="267"/>
      <c r="AF18" s="267"/>
      <c r="AG18" s="267"/>
      <c r="AH18" s="267"/>
      <c r="AI18" s="267"/>
      <c r="AJ18" s="267"/>
      <c r="AK18" s="267"/>
      <c r="AL18" s="267"/>
      <c r="AM18" s="282"/>
    </row>
    <row r="19" spans="1:39" s="283" customFormat="1" ht="36" customHeight="1">
      <c r="A19" s="508"/>
      <c r="B19" s="824" t="s">
        <v>211</v>
      </c>
      <c r="C19" s="826" t="s">
        <v>33</v>
      </c>
      <c r="D19" s="284" t="s">
        <v>422</v>
      </c>
      <c r="E19" s="828" t="s">
        <v>209</v>
      </c>
      <c r="F19" s="829"/>
      <c r="G19" s="829"/>
      <c r="H19" s="829"/>
      <c r="I19" s="829"/>
      <c r="J19" s="829"/>
      <c r="K19" s="829"/>
      <c r="L19" s="829"/>
      <c r="M19" s="830"/>
      <c r="N19" s="831" t="s">
        <v>213</v>
      </c>
      <c r="O19" s="284" t="s">
        <v>423</v>
      </c>
      <c r="P19" s="828" t="s">
        <v>212</v>
      </c>
      <c r="Q19" s="829"/>
      <c r="R19" s="829"/>
      <c r="S19" s="829"/>
      <c r="T19" s="829"/>
      <c r="U19" s="829"/>
      <c r="V19" s="829"/>
      <c r="W19" s="829"/>
      <c r="X19" s="830"/>
      <c r="Y19" s="821" t="s">
        <v>243</v>
      </c>
      <c r="Z19" s="822"/>
      <c r="AA19" s="822"/>
      <c r="AB19" s="822"/>
      <c r="AC19" s="822"/>
      <c r="AD19" s="822"/>
      <c r="AE19" s="822"/>
      <c r="AF19" s="822"/>
      <c r="AG19" s="822"/>
      <c r="AH19" s="822"/>
      <c r="AI19" s="822"/>
      <c r="AJ19" s="822"/>
      <c r="AK19" s="822"/>
      <c r="AL19" s="822"/>
      <c r="AM19" s="823"/>
    </row>
    <row r="20" spans="1:39" s="283" customFormat="1" ht="59.25" customHeight="1">
      <c r="A20" s="508"/>
      <c r="B20" s="825"/>
      <c r="C20" s="827"/>
      <c r="D20" s="285">
        <v>2011</v>
      </c>
      <c r="E20" s="285">
        <v>2012</v>
      </c>
      <c r="F20" s="285">
        <v>2013</v>
      </c>
      <c r="G20" s="285">
        <v>2014</v>
      </c>
      <c r="H20" s="285">
        <v>2015</v>
      </c>
      <c r="I20" s="285">
        <v>2016</v>
      </c>
      <c r="J20" s="285">
        <v>2017</v>
      </c>
      <c r="K20" s="285">
        <v>2018</v>
      </c>
      <c r="L20" s="285">
        <v>2019</v>
      </c>
      <c r="M20" s="285">
        <v>2020</v>
      </c>
      <c r="N20" s="832"/>
      <c r="O20" s="285">
        <v>2011</v>
      </c>
      <c r="P20" s="285">
        <v>2012</v>
      </c>
      <c r="Q20" s="285">
        <v>2013</v>
      </c>
      <c r="R20" s="285">
        <v>2014</v>
      </c>
      <c r="S20" s="285">
        <v>2015</v>
      </c>
      <c r="T20" s="285">
        <v>2016</v>
      </c>
      <c r="U20" s="285">
        <v>2017</v>
      </c>
      <c r="V20" s="285">
        <v>2018</v>
      </c>
      <c r="W20" s="285">
        <v>2019</v>
      </c>
      <c r="X20" s="285">
        <v>2020</v>
      </c>
      <c r="Y20" s="285" t="str">
        <f>'1.  LRAMVA Summary'!D52</f>
        <v xml:space="preserve">Residential  </v>
      </c>
      <c r="Z20" s="286" t="str">
        <f>'1.  LRAMVA Summary'!E52</f>
        <v>GS&lt;50</v>
      </c>
      <c r="AA20" s="286" t="str">
        <f>'1.  LRAMVA Summary'!F52</f>
        <v>GS 50 to 4999</v>
      </c>
      <c r="AB20" s="286" t="str">
        <f>'1.  LRAMVA Summary'!G52</f>
        <v xml:space="preserve">Street Lighting </v>
      </c>
      <c r="AC20" s="286" t="str">
        <f>'1.  LRAMVA Summary'!H52</f>
        <v/>
      </c>
      <c r="AD20" s="286" t="str">
        <f>'1.  LRAMVA Summary'!I52</f>
        <v/>
      </c>
      <c r="AE20" s="286" t="str">
        <f>'1.  LRAMVA Summary'!J52</f>
        <v xml:space="preserve">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9"/>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 xml:space="preserve">kWh </v>
      </c>
      <c r="AC21" s="291">
        <f>'1.  LRAMVA Summary'!H53</f>
        <v>0</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8">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outlineLevel="1">
      <c r="A23" s="508"/>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0"/>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8">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outlineLevel="1">
      <c r="A26" s="508"/>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0"/>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8">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outlineLevel="1">
      <c r="A29" s="508"/>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8"/>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8">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outlineLevel="1">
      <c r="A32" s="508"/>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8"/>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8">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outlineLevel="1">
      <c r="A35" s="508"/>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8"/>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8">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8"/>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8"/>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8">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8"/>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8"/>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8">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8"/>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8"/>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8">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8"/>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8"/>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09"/>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8">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8"/>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8"/>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8">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outlineLevel="1">
      <c r="A54" s="508"/>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8"/>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8">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8"/>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8"/>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8">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8"/>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8"/>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8">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8"/>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8"/>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8">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8"/>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8"/>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8">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8"/>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8"/>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8">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8"/>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8"/>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09"/>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8">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8"/>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1"/>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8">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8"/>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8"/>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8">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8"/>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8"/>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8">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8"/>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8"/>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8">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8"/>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8"/>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09"/>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8">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8"/>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8"/>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09"/>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8">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8"/>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8"/>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8">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8"/>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8"/>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09"/>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8">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8"/>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1"/>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8">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8"/>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1"/>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8">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8"/>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1"/>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8">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8"/>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4"/>
    </row>
    <row r="113" spans="1:39" s="283" customFormat="1" ht="15" outlineLevel="1">
      <c r="A113" s="508"/>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8">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8"/>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4"/>
    </row>
    <row r="116" spans="1:39" s="283" customFormat="1" ht="15" outlineLevel="1">
      <c r="A116" s="508"/>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8"/>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8">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8"/>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4"/>
    </row>
    <row r="120" spans="1:39" s="283" customFormat="1" ht="15" outlineLevel="1">
      <c r="A120" s="508"/>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8">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8"/>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4"/>
    </row>
    <row r="123" spans="1:39" s="283" customFormat="1" ht="15" outlineLevel="1">
      <c r="A123" s="508"/>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8">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8"/>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4"/>
    </row>
    <row r="126" spans="1:39" s="283" customFormat="1" ht="15" outlineLevel="1">
      <c r="A126" s="508"/>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8"/>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8"/>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0"/>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7"/>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0"/>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0"/>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2"/>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7"/>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8"/>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8"/>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8"/>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8"/>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8"/>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8"/>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8"/>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8"/>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589</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89" t="s">
        <v>527</v>
      </c>
      <c r="F146" s="589"/>
      <c r="O146" s="281"/>
      <c r="Y146" s="270"/>
      <c r="Z146" s="267"/>
      <c r="AA146" s="267"/>
      <c r="AB146" s="267"/>
      <c r="AC146" s="267"/>
      <c r="AD146" s="267"/>
      <c r="AE146" s="267"/>
      <c r="AF146" s="267"/>
      <c r="AG146" s="267"/>
      <c r="AH146" s="267"/>
      <c r="AI146" s="267"/>
      <c r="AJ146" s="267"/>
      <c r="AK146" s="267"/>
      <c r="AL146" s="267"/>
      <c r="AM146" s="282"/>
    </row>
    <row r="147" spans="1:39" ht="34.5" customHeight="1">
      <c r="B147" s="824" t="s">
        <v>211</v>
      </c>
      <c r="C147" s="826" t="s">
        <v>33</v>
      </c>
      <c r="D147" s="284" t="s">
        <v>422</v>
      </c>
      <c r="E147" s="828" t="s">
        <v>209</v>
      </c>
      <c r="F147" s="829"/>
      <c r="G147" s="829"/>
      <c r="H147" s="829"/>
      <c r="I147" s="829"/>
      <c r="J147" s="829"/>
      <c r="K147" s="829"/>
      <c r="L147" s="829"/>
      <c r="M147" s="830"/>
      <c r="N147" s="831" t="s">
        <v>213</v>
      </c>
      <c r="O147" s="284" t="s">
        <v>423</v>
      </c>
      <c r="P147" s="828" t="s">
        <v>212</v>
      </c>
      <c r="Q147" s="829"/>
      <c r="R147" s="829"/>
      <c r="S147" s="829"/>
      <c r="T147" s="829"/>
      <c r="U147" s="829"/>
      <c r="V147" s="829"/>
      <c r="W147" s="829"/>
      <c r="X147" s="830"/>
      <c r="Y147" s="821" t="s">
        <v>243</v>
      </c>
      <c r="Z147" s="822"/>
      <c r="AA147" s="822"/>
      <c r="AB147" s="822"/>
      <c r="AC147" s="822"/>
      <c r="AD147" s="822"/>
      <c r="AE147" s="822"/>
      <c r="AF147" s="822"/>
      <c r="AG147" s="822"/>
      <c r="AH147" s="822"/>
      <c r="AI147" s="822"/>
      <c r="AJ147" s="822"/>
      <c r="AK147" s="822"/>
      <c r="AL147" s="822"/>
      <c r="AM147" s="823"/>
    </row>
    <row r="148" spans="1:39" ht="60.75" customHeight="1">
      <c r="B148" s="825"/>
      <c r="C148" s="827"/>
      <c r="D148" s="285">
        <v>2012</v>
      </c>
      <c r="E148" s="285">
        <v>2013</v>
      </c>
      <c r="F148" s="285">
        <v>2014</v>
      </c>
      <c r="G148" s="285">
        <v>2015</v>
      </c>
      <c r="H148" s="285">
        <v>2016</v>
      </c>
      <c r="I148" s="285">
        <v>2017</v>
      </c>
      <c r="J148" s="285">
        <v>2018</v>
      </c>
      <c r="K148" s="285">
        <v>2019</v>
      </c>
      <c r="L148" s="285">
        <v>2020</v>
      </c>
      <c r="M148" s="285">
        <v>2021</v>
      </c>
      <c r="N148" s="832"/>
      <c r="O148" s="285">
        <v>2012</v>
      </c>
      <c r="P148" s="285">
        <v>2013</v>
      </c>
      <c r="Q148" s="285">
        <v>2014</v>
      </c>
      <c r="R148" s="285">
        <v>2015</v>
      </c>
      <c r="S148" s="285">
        <v>2016</v>
      </c>
      <c r="T148" s="285">
        <v>2017</v>
      </c>
      <c r="U148" s="285">
        <v>2018</v>
      </c>
      <c r="V148" s="285">
        <v>2019</v>
      </c>
      <c r="W148" s="285">
        <v>2020</v>
      </c>
      <c r="X148" s="285">
        <v>2021</v>
      </c>
      <c r="Y148" s="285" t="str">
        <f>'1.  LRAMVA Summary'!D52</f>
        <v xml:space="preserve">Residential  </v>
      </c>
      <c r="Z148" s="285" t="str">
        <f>'1.  LRAMVA Summary'!E52</f>
        <v>GS&lt;50</v>
      </c>
      <c r="AA148" s="285" t="str">
        <f>'1.  LRAMVA Summary'!F52</f>
        <v>GS 50 to 4999</v>
      </c>
      <c r="AB148" s="285" t="str">
        <f>'1.  LRAMVA Summary'!G52</f>
        <v xml:space="preserve">Street Lighting </v>
      </c>
      <c r="AC148" s="285" t="str">
        <f>'1.  LRAMVA Summary'!H52</f>
        <v/>
      </c>
      <c r="AD148" s="285" t="str">
        <f>'1.  LRAMVA Summary'!I52</f>
        <v/>
      </c>
      <c r="AE148" s="285" t="str">
        <f>'1.  LRAMVA Summary'!J52</f>
        <v xml:space="preserve">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9"/>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 xml:space="preserve">kWh </v>
      </c>
      <c r="AC149" s="291">
        <f>'1.  LRAMVA Summary'!H53</f>
        <v>0</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8">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4"/>
    </row>
    <row r="152" spans="1:39" ht="15.75" outlineLevel="1">
      <c r="A152" s="510"/>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8">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4"/>
    </row>
    <row r="155" spans="1:39" ht="15.75" outlineLevel="1">
      <c r="A155" s="510"/>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8">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4"/>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8">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4"/>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8">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4"/>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8">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4"/>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8">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4"/>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8">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8"/>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4"/>
    </row>
    <row r="173" spans="1:39" s="283" customFormat="1" ht="15" outlineLevel="1">
      <c r="A173" s="508"/>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8">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4"/>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09"/>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8">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4"/>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8">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4"/>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8">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4"/>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8">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4"/>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8">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4"/>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8">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8"/>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4"/>
    </row>
    <row r="195" spans="1:39" s="283" customFormat="1" ht="15" outlineLevel="1">
      <c r="A195" s="508"/>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8">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8"/>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4"/>
    </row>
    <row r="198" spans="1:39" s="283" customFormat="1" ht="15" outlineLevel="1">
      <c r="A198" s="508"/>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8">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4"/>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09"/>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8">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4"/>
    </row>
    <row r="205" spans="1:39" ht="15" outlineLevel="1">
      <c r="A205" s="511"/>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8">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4"/>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8">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4"/>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8">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4"/>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8">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4"/>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09"/>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8">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4"/>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09"/>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8">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8"/>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4"/>
    </row>
    <row r="225" spans="1:39" s="283" customFormat="1" ht="15" outlineLevel="1">
      <c r="A225" s="508"/>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8">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8"/>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4"/>
    </row>
    <row r="228" spans="1:39" s="283" customFormat="1" ht="15" outlineLevel="1">
      <c r="A228" s="508"/>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09"/>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8">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4"/>
    </row>
    <row r="232" spans="1:39" ht="15" outlineLevel="1">
      <c r="A232" s="511"/>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8">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4"/>
    </row>
    <row r="235" spans="1:39" ht="15.75" outlineLevel="1">
      <c r="A235" s="511"/>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8">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4"/>
    </row>
    <row r="238" spans="1:39" ht="15" outlineLevel="1">
      <c r="A238" s="511"/>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8">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4"/>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8">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8"/>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4"/>
    </row>
    <row r="244" spans="1:39" s="283" customFormat="1" ht="15" outlineLevel="1">
      <c r="A244" s="508"/>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8"/>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8">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8"/>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4"/>
    </row>
    <row r="248" spans="1:39" s="283" customFormat="1" ht="15" outlineLevel="1">
      <c r="A248" s="508"/>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8">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8"/>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4"/>
    </row>
    <row r="251" spans="1:39" s="283" customFormat="1" ht="15" outlineLevel="1">
      <c r="A251" s="508"/>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8">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8"/>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4"/>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8">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8">
        <f>SUM(Y260:AL260)</f>
        <v>0</v>
      </c>
    </row>
    <row r="261" spans="1:41" s="380" customFormat="1" ht="15.75">
      <c r="A261" s="510"/>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0"/>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0"/>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589</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1" t="s">
        <v>527</v>
      </c>
      <c r="E275" s="589"/>
      <c r="O275" s="281"/>
      <c r="Y275" s="270"/>
      <c r="Z275" s="267"/>
      <c r="AA275" s="267"/>
      <c r="AB275" s="267"/>
      <c r="AC275" s="267"/>
      <c r="AD275" s="267"/>
      <c r="AE275" s="267"/>
      <c r="AF275" s="267"/>
      <c r="AG275" s="267"/>
      <c r="AH275" s="267"/>
      <c r="AI275" s="267"/>
      <c r="AJ275" s="267"/>
      <c r="AK275" s="267"/>
      <c r="AL275" s="267"/>
      <c r="AM275" s="282"/>
    </row>
    <row r="276" spans="1:39" ht="33" customHeight="1">
      <c r="B276" s="824" t="s">
        <v>211</v>
      </c>
      <c r="C276" s="826" t="s">
        <v>33</v>
      </c>
      <c r="D276" s="284" t="s">
        <v>422</v>
      </c>
      <c r="E276" s="828" t="s">
        <v>209</v>
      </c>
      <c r="F276" s="829"/>
      <c r="G276" s="829"/>
      <c r="H276" s="829"/>
      <c r="I276" s="829"/>
      <c r="J276" s="829"/>
      <c r="K276" s="829"/>
      <c r="L276" s="829"/>
      <c r="M276" s="830"/>
      <c r="N276" s="831" t="s">
        <v>213</v>
      </c>
      <c r="O276" s="284" t="s">
        <v>423</v>
      </c>
      <c r="P276" s="828" t="s">
        <v>212</v>
      </c>
      <c r="Q276" s="829"/>
      <c r="R276" s="829"/>
      <c r="S276" s="829"/>
      <c r="T276" s="829"/>
      <c r="U276" s="829"/>
      <c r="V276" s="829"/>
      <c r="W276" s="829"/>
      <c r="X276" s="830"/>
      <c r="Y276" s="821" t="s">
        <v>243</v>
      </c>
      <c r="Z276" s="822"/>
      <c r="AA276" s="822"/>
      <c r="AB276" s="822"/>
      <c r="AC276" s="822"/>
      <c r="AD276" s="822"/>
      <c r="AE276" s="822"/>
      <c r="AF276" s="822"/>
      <c r="AG276" s="822"/>
      <c r="AH276" s="822"/>
      <c r="AI276" s="822"/>
      <c r="AJ276" s="822"/>
      <c r="AK276" s="822"/>
      <c r="AL276" s="822"/>
      <c r="AM276" s="823"/>
    </row>
    <row r="277" spans="1:39" ht="60.75" customHeight="1">
      <c r="B277" s="825"/>
      <c r="C277" s="827"/>
      <c r="D277" s="285">
        <v>2013</v>
      </c>
      <c r="E277" s="285">
        <v>2014</v>
      </c>
      <c r="F277" s="285">
        <v>2015</v>
      </c>
      <c r="G277" s="285">
        <v>2016</v>
      </c>
      <c r="H277" s="285">
        <v>2017</v>
      </c>
      <c r="I277" s="285">
        <v>2018</v>
      </c>
      <c r="J277" s="285">
        <v>2019</v>
      </c>
      <c r="K277" s="285">
        <v>2020</v>
      </c>
      <c r="L277" s="285">
        <v>2021</v>
      </c>
      <c r="M277" s="285">
        <v>2022</v>
      </c>
      <c r="N277" s="832"/>
      <c r="O277" s="285">
        <v>2013</v>
      </c>
      <c r="P277" s="285">
        <v>2014</v>
      </c>
      <c r="Q277" s="285">
        <v>2015</v>
      </c>
      <c r="R277" s="285">
        <v>2016</v>
      </c>
      <c r="S277" s="285">
        <v>2017</v>
      </c>
      <c r="T277" s="285">
        <v>2018</v>
      </c>
      <c r="U277" s="285">
        <v>2019</v>
      </c>
      <c r="V277" s="285">
        <v>2020</v>
      </c>
      <c r="W277" s="285">
        <v>2021</v>
      </c>
      <c r="X277" s="285">
        <v>2022</v>
      </c>
      <c r="Y277" s="285" t="str">
        <f>'1.  LRAMVA Summary'!D52</f>
        <v xml:space="preserve">Residential  </v>
      </c>
      <c r="Z277" s="285" t="str">
        <f>'1.  LRAMVA Summary'!E52</f>
        <v>GS&lt;50</v>
      </c>
      <c r="AA277" s="285" t="str">
        <f>'1.  LRAMVA Summary'!F52</f>
        <v>GS 50 to 4999</v>
      </c>
      <c r="AB277" s="285" t="str">
        <f>'1.  LRAMVA Summary'!G52</f>
        <v xml:space="preserve">Street Lighting </v>
      </c>
      <c r="AC277" s="285" t="str">
        <f>'1.  LRAMVA Summary'!H52</f>
        <v/>
      </c>
      <c r="AD277" s="285" t="str">
        <f>'1.  LRAMVA Summary'!I52</f>
        <v/>
      </c>
      <c r="AE277" s="285" t="str">
        <f>'1.  LRAMVA Summary'!J52</f>
        <v xml:space="preserve">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9"/>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 xml:space="preserve">kWh </v>
      </c>
      <c r="AC278" s="291">
        <f>'1.  LRAMVA Summary'!H53</f>
        <v>0</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8">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0"/>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8">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0"/>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8">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8">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8">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8">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8">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8">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8"/>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8"/>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8">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09"/>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8">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2"/>
      <c r="AA307" s="502"/>
      <c r="AB307" s="502"/>
      <c r="AC307" s="415"/>
      <c r="AD307" s="415"/>
      <c r="AE307" s="415"/>
      <c r="AF307" s="415"/>
      <c r="AG307" s="415"/>
      <c r="AH307" s="415"/>
      <c r="AI307" s="415"/>
      <c r="AJ307" s="415"/>
      <c r="AK307" s="415"/>
      <c r="AL307" s="415"/>
      <c r="AM307" s="296">
        <f>SUM(Y307:AL307)</f>
        <v>0</v>
      </c>
    </row>
    <row r="308" spans="1:39" ht="1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8">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2"/>
      <c r="AA310" s="415"/>
      <c r="AB310" s="415"/>
      <c r="AC310" s="415"/>
      <c r="AD310" s="415"/>
      <c r="AE310" s="415"/>
      <c r="AF310" s="415"/>
      <c r="AG310" s="415"/>
      <c r="AH310" s="415"/>
      <c r="AI310" s="415"/>
      <c r="AJ310" s="415"/>
      <c r="AK310" s="415"/>
      <c r="AL310" s="415"/>
      <c r="AM310" s="296">
        <f>SUM(Y310:AL310)</f>
        <v>0</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8">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8">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8">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2"/>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8">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8"/>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8"/>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8">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8"/>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8"/>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8">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09"/>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8">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1"/>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8">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8">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8">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8">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09"/>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8">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09"/>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8">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8"/>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8"/>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8">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8"/>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8"/>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09"/>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8">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1"/>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8">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1"/>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8">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1"/>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8">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8">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8"/>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8"/>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8"/>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8">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8"/>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8"/>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8">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8"/>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8"/>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8">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8"/>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8">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8">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8">
        <f>SUM(Y390:AL390)</f>
        <v>0</v>
      </c>
    </row>
    <row r="391" spans="1:41" s="380" customFormat="1" ht="15.75">
      <c r="A391" s="510"/>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0"/>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0"/>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589</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89" t="s">
        <v>522</v>
      </c>
      <c r="F404" s="589"/>
      <c r="O404" s="281"/>
      <c r="Y404" s="270"/>
      <c r="Z404" s="267"/>
      <c r="AA404" s="267"/>
      <c r="AB404" s="267"/>
      <c r="AC404" s="267"/>
      <c r="AD404" s="267"/>
      <c r="AE404" s="267"/>
      <c r="AF404" s="267"/>
      <c r="AG404" s="267"/>
      <c r="AH404" s="267"/>
      <c r="AI404" s="267"/>
      <c r="AJ404" s="267"/>
      <c r="AK404" s="267"/>
      <c r="AL404" s="267"/>
      <c r="AM404" s="282"/>
    </row>
    <row r="405" spans="1:40" ht="36" customHeight="1">
      <c r="B405" s="824" t="s">
        <v>211</v>
      </c>
      <c r="C405" s="826" t="s">
        <v>33</v>
      </c>
      <c r="D405" s="284" t="s">
        <v>422</v>
      </c>
      <c r="E405" s="828" t="s">
        <v>209</v>
      </c>
      <c r="F405" s="829"/>
      <c r="G405" s="829"/>
      <c r="H405" s="829"/>
      <c r="I405" s="829"/>
      <c r="J405" s="829"/>
      <c r="K405" s="829"/>
      <c r="L405" s="829"/>
      <c r="M405" s="830"/>
      <c r="N405" s="831" t="s">
        <v>213</v>
      </c>
      <c r="O405" s="284" t="s">
        <v>423</v>
      </c>
      <c r="P405" s="828" t="s">
        <v>212</v>
      </c>
      <c r="Q405" s="829"/>
      <c r="R405" s="829"/>
      <c r="S405" s="829"/>
      <c r="T405" s="829"/>
      <c r="U405" s="829"/>
      <c r="V405" s="829"/>
      <c r="W405" s="829"/>
      <c r="X405" s="830"/>
      <c r="Y405" s="821" t="s">
        <v>243</v>
      </c>
      <c r="Z405" s="822"/>
      <c r="AA405" s="822"/>
      <c r="AB405" s="822"/>
      <c r="AC405" s="822"/>
      <c r="AD405" s="822"/>
      <c r="AE405" s="822"/>
      <c r="AF405" s="822"/>
      <c r="AG405" s="822"/>
      <c r="AH405" s="822"/>
      <c r="AI405" s="822"/>
      <c r="AJ405" s="822"/>
      <c r="AK405" s="822"/>
      <c r="AL405" s="822"/>
      <c r="AM405" s="823"/>
    </row>
    <row r="406" spans="1:40" ht="45.75" customHeight="1">
      <c r="B406" s="825"/>
      <c r="C406" s="827"/>
      <c r="D406" s="285">
        <v>2014</v>
      </c>
      <c r="E406" s="285">
        <v>2015</v>
      </c>
      <c r="F406" s="285">
        <v>2016</v>
      </c>
      <c r="G406" s="285">
        <v>2017</v>
      </c>
      <c r="H406" s="285">
        <v>2018</v>
      </c>
      <c r="I406" s="285">
        <v>2019</v>
      </c>
      <c r="J406" s="285">
        <v>2020</v>
      </c>
      <c r="K406" s="285">
        <v>2021</v>
      </c>
      <c r="L406" s="285">
        <v>2022</v>
      </c>
      <c r="M406" s="285">
        <v>2023</v>
      </c>
      <c r="N406" s="832"/>
      <c r="O406" s="285">
        <v>2014</v>
      </c>
      <c r="P406" s="285">
        <v>2015</v>
      </c>
      <c r="Q406" s="285">
        <v>2016</v>
      </c>
      <c r="R406" s="285">
        <v>2017</v>
      </c>
      <c r="S406" s="285">
        <v>2018</v>
      </c>
      <c r="T406" s="285">
        <v>2019</v>
      </c>
      <c r="U406" s="285">
        <v>2020</v>
      </c>
      <c r="V406" s="285">
        <v>2021</v>
      </c>
      <c r="W406" s="285">
        <v>2022</v>
      </c>
      <c r="X406" s="285">
        <v>2023</v>
      </c>
      <c r="Y406" s="285" t="str">
        <f>'1.  LRAMVA Summary'!D52</f>
        <v xml:space="preserve">Residential  </v>
      </c>
      <c r="Z406" s="285" t="str">
        <f>'1.  LRAMVA Summary'!E52</f>
        <v>GS&lt;50</v>
      </c>
      <c r="AA406" s="285" t="str">
        <f>'1.  LRAMVA Summary'!F52</f>
        <v>GS 50 to 4999</v>
      </c>
      <c r="AB406" s="285" t="str">
        <f>'1.  LRAMVA Summary'!G52</f>
        <v xml:space="preserve">Street Lighting </v>
      </c>
      <c r="AC406" s="285" t="str">
        <f>'1.  LRAMVA Summary'!H52</f>
        <v/>
      </c>
      <c r="AD406" s="285" t="str">
        <f>'1.  LRAMVA Summary'!I52</f>
        <v/>
      </c>
      <c r="AE406" s="285" t="str">
        <f>'1.  LRAMVA Summary'!J52</f>
        <v xml:space="preserve">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9"/>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 xml:space="preserve">kWh </v>
      </c>
      <c r="AC407" s="291">
        <f>'1.  LRAMVA Summary'!H53</f>
        <v>0</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8">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70"/>
      <c r="Z408" s="410"/>
      <c r="AA408" s="410"/>
      <c r="AB408" s="410"/>
      <c r="AC408" s="410"/>
      <c r="AD408" s="410"/>
      <c r="AE408" s="410"/>
      <c r="AF408" s="410"/>
      <c r="AG408" s="410"/>
      <c r="AH408" s="410"/>
      <c r="AI408" s="410"/>
      <c r="AJ408" s="410"/>
      <c r="AK408" s="410"/>
      <c r="AL408" s="410"/>
      <c r="AM408" s="296">
        <f>SUM(Y408:AL408)</f>
        <v>0</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0"/>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8">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0"/>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8">
        <v>3</v>
      </c>
      <c r="B414" s="294" t="s">
        <v>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70"/>
      <c r="Z414" s="410"/>
      <c r="AA414" s="410"/>
      <c r="AB414" s="410"/>
      <c r="AC414" s="410"/>
      <c r="AD414" s="410"/>
      <c r="AE414" s="410"/>
      <c r="AF414" s="410"/>
      <c r="AG414" s="410"/>
      <c r="AH414" s="410"/>
      <c r="AI414" s="410"/>
      <c r="AJ414" s="410"/>
      <c r="AK414" s="410"/>
      <c r="AL414" s="410"/>
      <c r="AM414" s="296">
        <f>SUM(Y414:AL414)</f>
        <v>0</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8">
        <v>4</v>
      </c>
      <c r="B417" s="294" t="s">
        <v>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70"/>
      <c r="Z417" s="410"/>
      <c r="AA417" s="410"/>
      <c r="AB417" s="410"/>
      <c r="AC417" s="410"/>
      <c r="AD417" s="410"/>
      <c r="AE417" s="410"/>
      <c r="AF417" s="410"/>
      <c r="AG417" s="410"/>
      <c r="AH417" s="410"/>
      <c r="AI417" s="410"/>
      <c r="AJ417" s="410"/>
      <c r="AK417" s="410"/>
      <c r="AL417" s="410"/>
      <c r="AM417" s="296">
        <f>SUM(Y417:AL417)</f>
        <v>0</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8">
        <v>5</v>
      </c>
      <c r="B420" s="294" t="s">
        <v>5</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70"/>
      <c r="Z420" s="410"/>
      <c r="AA420" s="410"/>
      <c r="AB420" s="410"/>
      <c r="AC420" s="410"/>
      <c r="AD420" s="410"/>
      <c r="AE420" s="410"/>
      <c r="AF420" s="410"/>
      <c r="AG420" s="410"/>
      <c r="AH420" s="410"/>
      <c r="AI420" s="410"/>
      <c r="AJ420" s="410"/>
      <c r="AK420" s="410"/>
      <c r="AL420" s="410"/>
      <c r="AM420" s="296">
        <f>SUM(Y420:AL420)</f>
        <v>0</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0</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8">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8">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8">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8"/>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8"/>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8">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09"/>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8">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8">
        <v>11</v>
      </c>
      <c r="B439" s="314" t="s">
        <v>21</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69"/>
      <c r="AA439" s="415"/>
      <c r="AB439" s="415"/>
      <c r="AC439" s="415"/>
      <c r="AD439" s="415"/>
      <c r="AE439" s="415"/>
      <c r="AF439" s="415"/>
      <c r="AG439" s="415"/>
      <c r="AH439" s="415"/>
      <c r="AI439" s="415"/>
      <c r="AJ439" s="415"/>
      <c r="AK439" s="415"/>
      <c r="AL439" s="415"/>
      <c r="AM439" s="296">
        <f>SUM(Y439:AL439)</f>
        <v>0</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8">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8">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8">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8">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8"/>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8"/>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8">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8"/>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8"/>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8">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09"/>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8">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1"/>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8">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8">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8">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8">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09"/>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8">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09"/>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8">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8"/>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8"/>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8">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8"/>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8"/>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09"/>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8">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1"/>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8">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1"/>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8">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1"/>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8">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8">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8"/>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8"/>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8"/>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8">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8"/>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8"/>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8">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8"/>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8"/>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8">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8"/>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8">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8">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8">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8">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589</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4" t="s">
        <v>527</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opLeftCell="A205" zoomScale="90" zoomScaleNormal="90" workbookViewId="0">
      <pane xSplit="2" topLeftCell="I1" activePane="topRight" state="frozen"/>
      <selection pane="topRight" activeCell="O80" sqref="O80:X81"/>
    </sheetView>
  </sheetViews>
  <sheetFormatPr defaultColWidth="9" defaultRowHeight="15" outlineLevelRow="1" outlineLevelCol="1"/>
  <cols>
    <col min="1" max="1" width="4.5703125" style="521" customWidth="1"/>
    <col min="2" max="2" width="44" style="427" customWidth="1"/>
    <col min="3" max="3" width="13.42578125" style="427" customWidth="1"/>
    <col min="4" max="4" width="17" style="427" customWidth="1"/>
    <col min="5" max="13" width="9" style="427" customWidth="1" outlineLevel="1"/>
    <col min="14" max="14" width="13.5703125" style="427" customWidth="1" outlineLevel="1"/>
    <col min="15" max="15" width="15.5703125" style="427" customWidth="1"/>
    <col min="16" max="24" width="9" style="427" customWidth="1" outlineLevel="1"/>
    <col min="25" max="25" width="16.5703125" style="427" customWidth="1"/>
    <col min="26" max="27" width="15" style="427" customWidth="1"/>
    <col min="28" max="28" width="17.5703125" style="427" customWidth="1"/>
    <col min="29" max="29" width="19.5703125" style="427" customWidth="1"/>
    <col min="30" max="30" width="18.5703125" style="427" customWidth="1"/>
    <col min="31" max="35" width="15" style="427" customWidth="1"/>
    <col min="36" max="38" width="17.28515625" style="427" customWidth="1"/>
    <col min="39" max="39" width="14.5703125" style="427" customWidth="1"/>
    <col min="40" max="40" width="11.5703125" style="427" customWidth="1"/>
    <col min="41" max="16384" width="9" style="427"/>
  </cols>
  <sheetData>
    <row r="13" spans="2:39" ht="15.75" thickBot="1"/>
    <row r="14" spans="2:39" ht="26.25" customHeight="1" thickBot="1">
      <c r="B14" s="834" t="s">
        <v>171</v>
      </c>
      <c r="C14" s="257" t="s">
        <v>175</v>
      </c>
      <c r="D14" s="505"/>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34"/>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34"/>
      <c r="C16" s="815" t="s">
        <v>552</v>
      </c>
      <c r="D16" s="816"/>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34" t="s">
        <v>505</v>
      </c>
      <c r="C18" s="833" t="s">
        <v>693</v>
      </c>
      <c r="D18" s="833"/>
      <c r="E18" s="833"/>
      <c r="F18" s="833"/>
      <c r="G18" s="833"/>
      <c r="H18" s="833"/>
      <c r="I18" s="833"/>
      <c r="J18" s="833"/>
      <c r="K18" s="833"/>
      <c r="L18" s="833"/>
      <c r="M18" s="833"/>
      <c r="N18" s="833"/>
      <c r="O18" s="833"/>
      <c r="P18" s="833"/>
      <c r="Q18" s="833"/>
      <c r="R18" s="833"/>
      <c r="S18" s="833"/>
      <c r="T18" s="833"/>
      <c r="U18" s="833"/>
      <c r="V18" s="833"/>
      <c r="W18" s="833"/>
      <c r="X18" s="833"/>
      <c r="Y18" s="605"/>
      <c r="Z18" s="605"/>
      <c r="AA18" s="605"/>
      <c r="AB18" s="605"/>
      <c r="AC18" s="605"/>
      <c r="AD18" s="605"/>
      <c r="AE18" s="270"/>
      <c r="AF18" s="265"/>
      <c r="AG18" s="265"/>
      <c r="AH18" s="265"/>
      <c r="AI18" s="265"/>
      <c r="AJ18" s="265"/>
      <c r="AK18" s="265"/>
      <c r="AL18" s="265"/>
      <c r="AM18" s="265"/>
    </row>
    <row r="19" spans="2:39" ht="45.75" customHeight="1">
      <c r="B19" s="834"/>
      <c r="C19" s="833" t="s">
        <v>572</v>
      </c>
      <c r="D19" s="833"/>
      <c r="E19" s="833"/>
      <c r="F19" s="833"/>
      <c r="G19" s="833"/>
      <c r="H19" s="833"/>
      <c r="I19" s="833"/>
      <c r="J19" s="833"/>
      <c r="K19" s="833"/>
      <c r="L19" s="833"/>
      <c r="M19" s="833"/>
      <c r="N19" s="833"/>
      <c r="O19" s="833"/>
      <c r="P19" s="833"/>
      <c r="Q19" s="833"/>
      <c r="R19" s="833"/>
      <c r="S19" s="833"/>
      <c r="T19" s="833"/>
      <c r="U19" s="833"/>
      <c r="V19" s="833"/>
      <c r="W19" s="833"/>
      <c r="X19" s="833"/>
      <c r="Y19" s="605"/>
      <c r="Z19" s="605"/>
      <c r="AA19" s="605"/>
      <c r="AB19" s="605"/>
      <c r="AC19" s="605"/>
      <c r="AD19" s="605"/>
      <c r="AE19" s="270"/>
      <c r="AF19" s="265"/>
      <c r="AG19" s="265"/>
      <c r="AH19" s="265"/>
      <c r="AI19" s="265"/>
      <c r="AJ19" s="265"/>
      <c r="AK19" s="265"/>
      <c r="AL19" s="265"/>
      <c r="AM19" s="265"/>
    </row>
    <row r="20" spans="2:39" ht="62.25" customHeight="1">
      <c r="B20" s="273"/>
      <c r="C20" s="833" t="s">
        <v>570</v>
      </c>
      <c r="D20" s="833"/>
      <c r="E20" s="833"/>
      <c r="F20" s="833"/>
      <c r="G20" s="833"/>
      <c r="H20" s="833"/>
      <c r="I20" s="833"/>
      <c r="J20" s="833"/>
      <c r="K20" s="833"/>
      <c r="L20" s="833"/>
      <c r="M20" s="833"/>
      <c r="N20" s="833"/>
      <c r="O20" s="833"/>
      <c r="P20" s="833"/>
      <c r="Q20" s="833"/>
      <c r="R20" s="833"/>
      <c r="S20" s="833"/>
      <c r="T20" s="833"/>
      <c r="U20" s="833"/>
      <c r="V20" s="833"/>
      <c r="W20" s="833"/>
      <c r="X20" s="833"/>
      <c r="Y20" s="605"/>
      <c r="Z20" s="605"/>
      <c r="AA20" s="605"/>
      <c r="AB20" s="605"/>
      <c r="AC20" s="605"/>
      <c r="AD20" s="605"/>
      <c r="AE20" s="428"/>
      <c r="AF20" s="265"/>
      <c r="AG20" s="265"/>
      <c r="AH20" s="265"/>
      <c r="AI20" s="265"/>
      <c r="AJ20" s="265"/>
      <c r="AK20" s="265"/>
      <c r="AL20" s="265"/>
      <c r="AM20" s="265"/>
    </row>
    <row r="21" spans="2:39" ht="37.5" customHeight="1">
      <c r="B21" s="273"/>
      <c r="C21" s="833" t="s">
        <v>636</v>
      </c>
      <c r="D21" s="833"/>
      <c r="E21" s="833"/>
      <c r="F21" s="833"/>
      <c r="G21" s="833"/>
      <c r="H21" s="833"/>
      <c r="I21" s="833"/>
      <c r="J21" s="833"/>
      <c r="K21" s="833"/>
      <c r="L21" s="833"/>
      <c r="M21" s="833"/>
      <c r="N21" s="833"/>
      <c r="O21" s="833"/>
      <c r="P21" s="833"/>
      <c r="Q21" s="833"/>
      <c r="R21" s="833"/>
      <c r="S21" s="833"/>
      <c r="T21" s="833"/>
      <c r="U21" s="833"/>
      <c r="V21" s="833"/>
      <c r="W21" s="833"/>
      <c r="X21" s="833"/>
      <c r="Y21" s="605"/>
      <c r="Z21" s="605"/>
      <c r="AA21" s="605"/>
      <c r="AB21" s="605"/>
      <c r="AC21" s="605"/>
      <c r="AD21" s="605"/>
      <c r="AE21" s="276"/>
      <c r="AF21" s="265"/>
      <c r="AG21" s="265"/>
      <c r="AH21" s="265"/>
      <c r="AI21" s="265"/>
      <c r="AJ21" s="265"/>
      <c r="AK21" s="265"/>
      <c r="AL21" s="265"/>
      <c r="AM21" s="265"/>
    </row>
    <row r="22" spans="2:39" ht="54.75" customHeight="1">
      <c r="B22" s="273"/>
      <c r="C22" s="833" t="s">
        <v>620</v>
      </c>
      <c r="D22" s="833"/>
      <c r="E22" s="833"/>
      <c r="F22" s="833"/>
      <c r="G22" s="833"/>
      <c r="H22" s="833"/>
      <c r="I22" s="833"/>
      <c r="J22" s="833"/>
      <c r="K22" s="833"/>
      <c r="L22" s="833"/>
      <c r="M22" s="833"/>
      <c r="N22" s="833"/>
      <c r="O22" s="833"/>
      <c r="P22" s="833"/>
      <c r="Q22" s="833"/>
      <c r="R22" s="833"/>
      <c r="S22" s="833"/>
      <c r="T22" s="833"/>
      <c r="U22" s="833"/>
      <c r="V22" s="833"/>
      <c r="W22" s="833"/>
      <c r="X22" s="833"/>
      <c r="Y22" s="605"/>
      <c r="Z22" s="605"/>
      <c r="AA22" s="605"/>
      <c r="AB22" s="605"/>
      <c r="AC22" s="605"/>
      <c r="AD22" s="605"/>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34" t="s">
        <v>528</v>
      </c>
      <c r="C24" s="595" t="s">
        <v>530</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34"/>
      <c r="C25" s="595" t="s">
        <v>531</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8"/>
      <c r="C26" s="595" t="s">
        <v>532</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8"/>
      <c r="C27" s="595" t="s">
        <v>533</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8"/>
      <c r="C28" s="595" t="s">
        <v>534</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8"/>
      <c r="C29" s="595" t="s">
        <v>535</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8"/>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8"/>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89"/>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24" t="s">
        <v>211</v>
      </c>
      <c r="C34" s="826" t="s">
        <v>33</v>
      </c>
      <c r="D34" s="284" t="s">
        <v>422</v>
      </c>
      <c r="E34" s="828" t="s">
        <v>209</v>
      </c>
      <c r="F34" s="829"/>
      <c r="G34" s="829"/>
      <c r="H34" s="829"/>
      <c r="I34" s="829"/>
      <c r="J34" s="829"/>
      <c r="K34" s="829"/>
      <c r="L34" s="829"/>
      <c r="M34" s="830"/>
      <c r="N34" s="831" t="s">
        <v>213</v>
      </c>
      <c r="O34" s="284" t="s">
        <v>423</v>
      </c>
      <c r="P34" s="828" t="s">
        <v>212</v>
      </c>
      <c r="Q34" s="829"/>
      <c r="R34" s="829"/>
      <c r="S34" s="829"/>
      <c r="T34" s="829"/>
      <c r="U34" s="829"/>
      <c r="V34" s="829"/>
      <c r="W34" s="829"/>
      <c r="X34" s="830"/>
      <c r="Y34" s="821" t="s">
        <v>243</v>
      </c>
      <c r="Z34" s="822"/>
      <c r="AA34" s="822"/>
      <c r="AB34" s="822"/>
      <c r="AC34" s="822"/>
      <c r="AD34" s="822"/>
      <c r="AE34" s="822"/>
      <c r="AF34" s="822"/>
      <c r="AG34" s="822"/>
      <c r="AH34" s="822"/>
      <c r="AI34" s="822"/>
      <c r="AJ34" s="822"/>
      <c r="AK34" s="822"/>
      <c r="AL34" s="822"/>
      <c r="AM34" s="823"/>
    </row>
    <row r="35" spans="1:39" ht="65.25" customHeight="1">
      <c r="B35" s="825"/>
      <c r="C35" s="827"/>
      <c r="D35" s="285">
        <v>2015</v>
      </c>
      <c r="E35" s="285">
        <v>2016</v>
      </c>
      <c r="F35" s="285">
        <v>2017</v>
      </c>
      <c r="G35" s="285">
        <v>2018</v>
      </c>
      <c r="H35" s="285">
        <v>2019</v>
      </c>
      <c r="I35" s="285">
        <v>2020</v>
      </c>
      <c r="J35" s="285">
        <v>2021</v>
      </c>
      <c r="K35" s="285">
        <v>2022</v>
      </c>
      <c r="L35" s="285">
        <v>2023</v>
      </c>
      <c r="M35" s="429">
        <v>2024</v>
      </c>
      <c r="N35" s="832"/>
      <c r="O35" s="285">
        <v>2015</v>
      </c>
      <c r="P35" s="285">
        <v>2016</v>
      </c>
      <c r="Q35" s="285">
        <v>2017</v>
      </c>
      <c r="R35" s="285">
        <v>2018</v>
      </c>
      <c r="S35" s="285">
        <v>2019</v>
      </c>
      <c r="T35" s="285">
        <v>2020</v>
      </c>
      <c r="U35" s="285">
        <v>2021</v>
      </c>
      <c r="V35" s="285">
        <v>2022</v>
      </c>
      <c r="W35" s="285">
        <v>2023</v>
      </c>
      <c r="X35" s="429">
        <v>2024</v>
      </c>
      <c r="Y35" s="285" t="str">
        <f>'1.  LRAMVA Summary'!D52</f>
        <v xml:space="preserve">Residential  </v>
      </c>
      <c r="Z35" s="285" t="str">
        <f>'1.  LRAMVA Summary'!E52</f>
        <v>GS&lt;50</v>
      </c>
      <c r="AA35" s="285" t="str">
        <f>'1.  LRAMVA Summary'!F52</f>
        <v>GS 50 to 4999</v>
      </c>
      <c r="AB35" s="285" t="str">
        <f>'1.  LRAMVA Summary'!G52</f>
        <v xml:space="preserve">Street Lighting </v>
      </c>
      <c r="AC35" s="285" t="str">
        <f>'1.  LRAMVA Summary'!H52</f>
        <v/>
      </c>
      <c r="AD35" s="285" t="str">
        <f>'1.  LRAMVA Summary'!I52</f>
        <v/>
      </c>
      <c r="AE35" s="285" t="str">
        <f>'1.  LRAMVA Summary'!J52</f>
        <v xml:space="preserve">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7"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 xml:space="preserve">kWh </v>
      </c>
      <c r="AC36" s="291">
        <f>'1.  LRAMVA Summary'!H53</f>
        <v>0</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1">
        <v>1</v>
      </c>
      <c r="B38" s="519" t="s">
        <v>95</v>
      </c>
      <c r="C38" s="291" t="s">
        <v>25</v>
      </c>
      <c r="D38" s="295"/>
      <c r="E38" s="295"/>
      <c r="F38" s="295"/>
      <c r="G38" s="295"/>
      <c r="H38" s="295"/>
      <c r="I38" s="761"/>
      <c r="J38" s="761"/>
      <c r="K38" s="761"/>
      <c r="L38" s="761"/>
      <c r="M38" s="761"/>
      <c r="N38" s="291"/>
      <c r="O38" s="295"/>
      <c r="P38" s="295"/>
      <c r="Q38" s="295"/>
      <c r="R38" s="295"/>
      <c r="S38" s="295"/>
      <c r="T38" s="761"/>
      <c r="U38" s="761"/>
      <c r="V38" s="761"/>
      <c r="W38" s="761"/>
      <c r="X38" s="761"/>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c r="E39" s="295"/>
      <c r="F39" s="295"/>
      <c r="G39" s="295"/>
      <c r="H39" s="295"/>
      <c r="I39" s="761"/>
      <c r="J39" s="761"/>
      <c r="K39" s="761"/>
      <c r="L39" s="761"/>
      <c r="M39" s="761"/>
      <c r="N39" s="468"/>
      <c r="O39" s="295"/>
      <c r="P39" s="295"/>
      <c r="Q39" s="295"/>
      <c r="R39" s="295"/>
      <c r="S39" s="295"/>
      <c r="T39" s="761"/>
      <c r="U39" s="761"/>
      <c r="V39" s="761"/>
      <c r="W39" s="761"/>
      <c r="X39" s="761"/>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760"/>
      <c r="E40" s="760"/>
      <c r="F40" s="760"/>
      <c r="G40" s="760"/>
      <c r="H40" s="760"/>
      <c r="I40" s="762"/>
      <c r="J40" s="762"/>
      <c r="K40" s="762"/>
      <c r="L40" s="762"/>
      <c r="M40" s="762"/>
      <c r="N40" s="300"/>
      <c r="O40" s="299"/>
      <c r="P40" s="299"/>
      <c r="Q40" s="299"/>
      <c r="R40" s="299"/>
      <c r="S40" s="299"/>
      <c r="T40" s="764"/>
      <c r="U40" s="764"/>
      <c r="V40" s="764"/>
      <c r="W40" s="764"/>
      <c r="X40" s="764"/>
      <c r="Y40" s="412"/>
      <c r="Z40" s="413"/>
      <c r="AA40" s="413"/>
      <c r="AB40" s="413"/>
      <c r="AC40" s="413"/>
      <c r="AD40" s="413"/>
      <c r="AE40" s="413"/>
      <c r="AF40" s="413"/>
      <c r="AG40" s="413"/>
      <c r="AH40" s="413"/>
      <c r="AI40" s="413"/>
      <c r="AJ40" s="413"/>
      <c r="AK40" s="413"/>
      <c r="AL40" s="413"/>
      <c r="AM40" s="302"/>
    </row>
    <row r="41" spans="1:39" outlineLevel="1">
      <c r="A41" s="521">
        <v>2</v>
      </c>
      <c r="B41" s="519" t="s">
        <v>96</v>
      </c>
      <c r="C41" s="291" t="s">
        <v>25</v>
      </c>
      <c r="D41" s="295"/>
      <c r="E41" s="295"/>
      <c r="F41" s="295"/>
      <c r="G41" s="295"/>
      <c r="H41" s="295"/>
      <c r="I41" s="761"/>
      <c r="J41" s="761"/>
      <c r="K41" s="761"/>
      <c r="L41" s="761"/>
      <c r="M41" s="761"/>
      <c r="N41" s="291"/>
      <c r="O41" s="295"/>
      <c r="P41" s="295"/>
      <c r="Q41" s="295"/>
      <c r="R41" s="295"/>
      <c r="S41" s="295"/>
      <c r="T41" s="761"/>
      <c r="U41" s="761"/>
      <c r="V41" s="761"/>
      <c r="W41" s="761"/>
      <c r="X41" s="761"/>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c r="E42" s="295"/>
      <c r="F42" s="295"/>
      <c r="G42" s="295"/>
      <c r="H42" s="295"/>
      <c r="I42" s="761"/>
      <c r="J42" s="761"/>
      <c r="K42" s="761"/>
      <c r="L42" s="761"/>
      <c r="M42" s="761"/>
      <c r="N42" s="468"/>
      <c r="O42" s="295"/>
      <c r="P42" s="295"/>
      <c r="Q42" s="295"/>
      <c r="R42" s="295"/>
      <c r="S42" s="295"/>
      <c r="T42" s="761"/>
      <c r="U42" s="761"/>
      <c r="V42" s="761"/>
      <c r="W42" s="761"/>
      <c r="X42" s="761"/>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763"/>
      <c r="J43" s="763"/>
      <c r="K43" s="763"/>
      <c r="L43" s="763"/>
      <c r="M43" s="763"/>
      <c r="N43" s="300"/>
      <c r="O43" s="304"/>
      <c r="P43" s="304"/>
      <c r="Q43" s="304"/>
      <c r="R43" s="304"/>
      <c r="S43" s="304"/>
      <c r="T43" s="763"/>
      <c r="U43" s="763"/>
      <c r="V43" s="763"/>
      <c r="W43" s="763"/>
      <c r="X43" s="763"/>
      <c r="Y43" s="412"/>
      <c r="Z43" s="413"/>
      <c r="AA43" s="413"/>
      <c r="AB43" s="413"/>
      <c r="AC43" s="413"/>
      <c r="AD43" s="413"/>
      <c r="AE43" s="413"/>
      <c r="AF43" s="413"/>
      <c r="AG43" s="413"/>
      <c r="AH43" s="413"/>
      <c r="AI43" s="413"/>
      <c r="AJ43" s="413"/>
      <c r="AK43" s="413"/>
      <c r="AL43" s="413"/>
      <c r="AM43" s="302"/>
    </row>
    <row r="44" spans="1:39" outlineLevel="1">
      <c r="A44" s="521">
        <v>3</v>
      </c>
      <c r="B44" s="519" t="s">
        <v>97</v>
      </c>
      <c r="C44" s="291" t="s">
        <v>25</v>
      </c>
      <c r="D44" s="295"/>
      <c r="E44" s="295"/>
      <c r="F44" s="295"/>
      <c r="G44" s="295"/>
      <c r="H44" s="295"/>
      <c r="I44" s="761"/>
      <c r="J44" s="761"/>
      <c r="K44" s="761"/>
      <c r="L44" s="761"/>
      <c r="M44" s="761"/>
      <c r="N44" s="291"/>
      <c r="O44" s="295"/>
      <c r="P44" s="295"/>
      <c r="Q44" s="295"/>
      <c r="R44" s="295"/>
      <c r="S44" s="295"/>
      <c r="T44" s="761"/>
      <c r="U44" s="761"/>
      <c r="V44" s="761"/>
      <c r="W44" s="761"/>
      <c r="X44" s="761"/>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761"/>
      <c r="J45" s="761"/>
      <c r="K45" s="761"/>
      <c r="L45" s="761"/>
      <c r="M45" s="761"/>
      <c r="N45" s="468"/>
      <c r="O45" s="295"/>
      <c r="P45" s="295"/>
      <c r="Q45" s="295"/>
      <c r="R45" s="295"/>
      <c r="S45" s="295"/>
      <c r="T45" s="761"/>
      <c r="U45" s="761"/>
      <c r="V45" s="761"/>
      <c r="W45" s="761"/>
      <c r="X45" s="761"/>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318"/>
      <c r="J46" s="318"/>
      <c r="K46" s="318"/>
      <c r="L46" s="318"/>
      <c r="M46" s="318"/>
      <c r="N46" s="291"/>
      <c r="O46" s="291"/>
      <c r="P46" s="291"/>
      <c r="Q46" s="291"/>
      <c r="R46" s="291"/>
      <c r="S46" s="291"/>
      <c r="T46" s="318"/>
      <c r="U46" s="318"/>
      <c r="V46" s="318"/>
      <c r="W46" s="318"/>
      <c r="X46" s="318"/>
      <c r="Y46" s="412"/>
      <c r="Z46" s="412"/>
      <c r="AA46" s="412"/>
      <c r="AB46" s="412"/>
      <c r="AC46" s="412"/>
      <c r="AD46" s="412"/>
      <c r="AE46" s="412"/>
      <c r="AF46" s="412"/>
      <c r="AG46" s="412"/>
      <c r="AH46" s="412"/>
      <c r="AI46" s="412"/>
      <c r="AJ46" s="412"/>
      <c r="AK46" s="412"/>
      <c r="AL46" s="412"/>
      <c r="AM46" s="306"/>
    </row>
    <row r="47" spans="1:39" outlineLevel="1">
      <c r="A47" s="521">
        <v>4</v>
      </c>
      <c r="B47" s="519" t="s">
        <v>679</v>
      </c>
      <c r="C47" s="291" t="s">
        <v>25</v>
      </c>
      <c r="D47" s="295"/>
      <c r="E47" s="295"/>
      <c r="F47" s="295"/>
      <c r="G47" s="295"/>
      <c r="H47" s="295"/>
      <c r="I47" s="761"/>
      <c r="J47" s="761"/>
      <c r="K47" s="761"/>
      <c r="L47" s="761"/>
      <c r="M47" s="761"/>
      <c r="N47" s="291"/>
      <c r="O47" s="295"/>
      <c r="P47" s="295"/>
      <c r="Q47" s="295"/>
      <c r="R47" s="295"/>
      <c r="S47" s="295"/>
      <c r="T47" s="761"/>
      <c r="U47" s="761"/>
      <c r="V47" s="761"/>
      <c r="W47" s="761"/>
      <c r="X47" s="761"/>
      <c r="Y47" s="410"/>
      <c r="Z47" s="410"/>
      <c r="AA47" s="410"/>
      <c r="AB47" s="410"/>
      <c r="AC47" s="410"/>
      <c r="AD47" s="410"/>
      <c r="AE47" s="410"/>
      <c r="AF47" s="410"/>
      <c r="AG47" s="410"/>
      <c r="AH47" s="410"/>
      <c r="AI47" s="410"/>
      <c r="AJ47" s="410"/>
      <c r="AK47" s="410"/>
      <c r="AL47" s="410"/>
      <c r="AM47" s="296">
        <f>SUM(Y47:AL47)</f>
        <v>0</v>
      </c>
    </row>
    <row r="48" spans="1:39" outlineLevel="1">
      <c r="B48" s="294" t="s">
        <v>267</v>
      </c>
      <c r="C48" s="291" t="s">
        <v>163</v>
      </c>
      <c r="D48" s="295"/>
      <c r="E48" s="295"/>
      <c r="F48" s="295"/>
      <c r="G48" s="295"/>
      <c r="H48" s="295"/>
      <c r="I48" s="761"/>
      <c r="J48" s="761"/>
      <c r="K48" s="761"/>
      <c r="L48" s="761"/>
      <c r="M48" s="761"/>
      <c r="N48" s="468"/>
      <c r="O48" s="295"/>
      <c r="P48" s="295"/>
      <c r="Q48" s="295"/>
      <c r="R48" s="295"/>
      <c r="S48" s="295"/>
      <c r="T48" s="761"/>
      <c r="U48" s="761"/>
      <c r="V48" s="761"/>
      <c r="W48" s="761"/>
      <c r="X48" s="761"/>
      <c r="Y48" s="411">
        <f>Y47</f>
        <v>0</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763"/>
      <c r="J49" s="763"/>
      <c r="K49" s="763"/>
      <c r="L49" s="763"/>
      <c r="M49" s="763"/>
      <c r="N49" s="291"/>
      <c r="O49" s="304"/>
      <c r="P49" s="304"/>
      <c r="Q49" s="304"/>
      <c r="R49" s="304"/>
      <c r="S49" s="304"/>
      <c r="T49" s="763"/>
      <c r="U49" s="763"/>
      <c r="V49" s="763"/>
      <c r="W49" s="763"/>
      <c r="X49" s="763"/>
      <c r="Y49" s="412"/>
      <c r="Z49" s="412"/>
      <c r="AA49" s="412"/>
      <c r="AB49" s="412"/>
      <c r="AC49" s="412"/>
      <c r="AD49" s="412"/>
      <c r="AE49" s="412"/>
      <c r="AF49" s="412"/>
      <c r="AG49" s="412"/>
      <c r="AH49" s="412"/>
      <c r="AI49" s="412"/>
      <c r="AJ49" s="412"/>
      <c r="AK49" s="412"/>
      <c r="AL49" s="412"/>
      <c r="AM49" s="306"/>
    </row>
    <row r="50" spans="1:39" ht="18" customHeight="1" outlineLevel="1">
      <c r="A50" s="521">
        <v>5</v>
      </c>
      <c r="B50" s="519" t="s">
        <v>98</v>
      </c>
      <c r="C50" s="291" t="s">
        <v>25</v>
      </c>
      <c r="D50" s="295"/>
      <c r="E50" s="295"/>
      <c r="F50" s="295"/>
      <c r="G50" s="295"/>
      <c r="H50" s="295"/>
      <c r="I50" s="761"/>
      <c r="J50" s="761"/>
      <c r="K50" s="761"/>
      <c r="L50" s="761"/>
      <c r="M50" s="761"/>
      <c r="N50" s="291"/>
      <c r="O50" s="295"/>
      <c r="P50" s="295"/>
      <c r="Q50" s="295"/>
      <c r="R50" s="295"/>
      <c r="S50" s="295"/>
      <c r="T50" s="761"/>
      <c r="U50" s="761"/>
      <c r="V50" s="761"/>
      <c r="W50" s="761"/>
      <c r="X50" s="761"/>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761"/>
      <c r="J51" s="761"/>
      <c r="K51" s="761"/>
      <c r="L51" s="761"/>
      <c r="M51" s="761"/>
      <c r="N51" s="468"/>
      <c r="O51" s="295"/>
      <c r="P51" s="295"/>
      <c r="Q51" s="295"/>
      <c r="R51" s="295"/>
      <c r="S51" s="295"/>
      <c r="T51" s="761"/>
      <c r="U51" s="761"/>
      <c r="V51" s="761"/>
      <c r="W51" s="761"/>
      <c r="X51" s="761"/>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318"/>
      <c r="J52" s="318"/>
      <c r="K52" s="318"/>
      <c r="L52" s="318"/>
      <c r="M52" s="318"/>
      <c r="N52" s="291"/>
      <c r="O52" s="291"/>
      <c r="P52" s="291"/>
      <c r="Q52" s="291"/>
      <c r="R52" s="291"/>
      <c r="S52" s="291"/>
      <c r="T52" s="318"/>
      <c r="U52" s="318"/>
      <c r="V52" s="318"/>
      <c r="W52" s="318"/>
      <c r="X52" s="318"/>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765"/>
      <c r="J53" s="765"/>
      <c r="K53" s="765"/>
      <c r="L53" s="765"/>
      <c r="M53" s="765"/>
      <c r="N53" s="290"/>
      <c r="O53" s="289"/>
      <c r="P53" s="289"/>
      <c r="Q53" s="289"/>
      <c r="R53" s="289"/>
      <c r="S53" s="289"/>
      <c r="T53" s="765"/>
      <c r="U53" s="765"/>
      <c r="V53" s="765"/>
      <c r="W53" s="765"/>
      <c r="X53" s="765"/>
      <c r="Y53" s="414"/>
      <c r="Z53" s="414"/>
      <c r="AA53" s="414"/>
      <c r="AB53" s="414"/>
      <c r="AC53" s="414"/>
      <c r="AD53" s="414"/>
      <c r="AE53" s="414"/>
      <c r="AF53" s="414"/>
      <c r="AG53" s="414"/>
      <c r="AH53" s="414"/>
      <c r="AI53" s="414"/>
      <c r="AJ53" s="414"/>
      <c r="AK53" s="414"/>
      <c r="AL53" s="414"/>
      <c r="AM53" s="292"/>
    </row>
    <row r="54" spans="1:39" outlineLevel="1">
      <c r="A54" s="521">
        <v>6</v>
      </c>
      <c r="B54" s="519" t="s">
        <v>99</v>
      </c>
      <c r="C54" s="291" t="s">
        <v>25</v>
      </c>
      <c r="D54" s="295"/>
      <c r="E54" s="295"/>
      <c r="F54" s="295"/>
      <c r="G54" s="295"/>
      <c r="H54" s="295"/>
      <c r="I54" s="761"/>
      <c r="J54" s="761"/>
      <c r="K54" s="761"/>
      <c r="L54" s="761"/>
      <c r="M54" s="761"/>
      <c r="N54" s="295">
        <v>12</v>
      </c>
      <c r="O54" s="295"/>
      <c r="P54" s="295"/>
      <c r="Q54" s="295"/>
      <c r="R54" s="295"/>
      <c r="S54" s="295"/>
      <c r="T54" s="761"/>
      <c r="U54" s="761"/>
      <c r="V54" s="761"/>
      <c r="W54" s="761"/>
      <c r="X54" s="761"/>
      <c r="Y54" s="415"/>
      <c r="Z54" s="410"/>
      <c r="AA54" s="410"/>
      <c r="AB54" s="410"/>
      <c r="AC54" s="410"/>
      <c r="AD54" s="410"/>
      <c r="AE54" s="410"/>
      <c r="AF54" s="415"/>
      <c r="AG54" s="415"/>
      <c r="AH54" s="415"/>
      <c r="AI54" s="415"/>
      <c r="AJ54" s="415"/>
      <c r="AK54" s="415"/>
      <c r="AL54" s="415"/>
      <c r="AM54" s="296">
        <f>SUM(Y54:AL54)</f>
        <v>0</v>
      </c>
    </row>
    <row r="55" spans="1:39" outlineLevel="1">
      <c r="B55" s="294" t="s">
        <v>267</v>
      </c>
      <c r="C55" s="291" t="s">
        <v>163</v>
      </c>
      <c r="D55" s="295"/>
      <c r="E55" s="295"/>
      <c r="F55" s="295"/>
      <c r="G55" s="295"/>
      <c r="H55" s="295"/>
      <c r="I55" s="761"/>
      <c r="J55" s="761"/>
      <c r="K55" s="761"/>
      <c r="L55" s="761"/>
      <c r="M55" s="761"/>
      <c r="N55" s="295">
        <f>N54</f>
        <v>12</v>
      </c>
      <c r="O55" s="295"/>
      <c r="P55" s="295"/>
      <c r="Q55" s="295"/>
      <c r="R55" s="295"/>
      <c r="S55" s="295"/>
      <c r="T55" s="761"/>
      <c r="U55" s="761"/>
      <c r="V55" s="761"/>
      <c r="W55" s="761"/>
      <c r="X55" s="761"/>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318"/>
      <c r="J56" s="318"/>
      <c r="K56" s="318"/>
      <c r="L56" s="318"/>
      <c r="M56" s="318"/>
      <c r="N56" s="291"/>
      <c r="O56" s="291"/>
      <c r="P56" s="291"/>
      <c r="Q56" s="291"/>
      <c r="R56" s="291"/>
      <c r="S56" s="291"/>
      <c r="T56" s="318"/>
      <c r="U56" s="318"/>
      <c r="V56" s="318"/>
      <c r="W56" s="318"/>
      <c r="X56" s="318"/>
      <c r="Y56" s="416"/>
      <c r="Z56" s="416"/>
      <c r="AA56" s="416"/>
      <c r="AB56" s="416"/>
      <c r="AC56" s="416"/>
      <c r="AD56" s="416"/>
      <c r="AE56" s="416"/>
      <c r="AF56" s="416"/>
      <c r="AG56" s="416"/>
      <c r="AH56" s="416"/>
      <c r="AI56" s="416"/>
      <c r="AJ56" s="416"/>
      <c r="AK56" s="416"/>
      <c r="AL56" s="416"/>
      <c r="AM56" s="313"/>
    </row>
    <row r="57" spans="1:39" ht="28.5" customHeight="1" outlineLevel="1">
      <c r="A57" s="521">
        <v>7</v>
      </c>
      <c r="B57" s="519" t="s">
        <v>100</v>
      </c>
      <c r="C57" s="291" t="s">
        <v>25</v>
      </c>
      <c r="D57" s="295"/>
      <c r="E57" s="295"/>
      <c r="F57" s="295"/>
      <c r="G57" s="295"/>
      <c r="H57" s="295"/>
      <c r="I57" s="761"/>
      <c r="J57" s="761"/>
      <c r="K57" s="761"/>
      <c r="L57" s="761"/>
      <c r="M57" s="761"/>
      <c r="N57" s="295">
        <v>12</v>
      </c>
      <c r="O57" s="295"/>
      <c r="P57" s="295"/>
      <c r="Q57" s="295"/>
      <c r="R57" s="295"/>
      <c r="S57" s="295"/>
      <c r="T57" s="761"/>
      <c r="U57" s="761"/>
      <c r="V57" s="761"/>
      <c r="W57" s="761"/>
      <c r="X57" s="761"/>
      <c r="Y57" s="532"/>
      <c r="Z57" s="532">
        <v>1</v>
      </c>
      <c r="AA57" s="532"/>
      <c r="AB57" s="410"/>
      <c r="AC57" s="532"/>
      <c r="AD57" s="410"/>
      <c r="AE57" s="410"/>
      <c r="AF57" s="415"/>
      <c r="AG57" s="415"/>
      <c r="AH57" s="415"/>
      <c r="AI57" s="415"/>
      <c r="AJ57" s="415"/>
      <c r="AK57" s="415"/>
      <c r="AL57" s="415"/>
      <c r="AM57" s="296">
        <f>SUM(Y57:AL57)</f>
        <v>1</v>
      </c>
    </row>
    <row r="58" spans="1:39" outlineLevel="1">
      <c r="B58" s="294" t="s">
        <v>267</v>
      </c>
      <c r="C58" s="291" t="s">
        <v>163</v>
      </c>
      <c r="D58" s="295"/>
      <c r="E58" s="295"/>
      <c r="F58" s="295"/>
      <c r="G58" s="295"/>
      <c r="H58" s="295"/>
      <c r="I58" s="761"/>
      <c r="J58" s="761"/>
      <c r="K58" s="761"/>
      <c r="L58" s="761"/>
      <c r="M58" s="761"/>
      <c r="N58" s="295">
        <f>N57</f>
        <v>12</v>
      </c>
      <c r="O58" s="295"/>
      <c r="P58" s="295"/>
      <c r="Q58" s="295"/>
      <c r="R58" s="295"/>
      <c r="S58" s="295"/>
      <c r="T58" s="761"/>
      <c r="U58" s="761"/>
      <c r="V58" s="761"/>
      <c r="W58" s="761"/>
      <c r="X58" s="761"/>
      <c r="Y58" s="411">
        <f>Y57</f>
        <v>0</v>
      </c>
      <c r="Z58" s="411">
        <f>Z57</f>
        <v>1</v>
      </c>
      <c r="AA58" s="411">
        <f t="shared" ref="AA58" si="66">AA57</f>
        <v>0</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318"/>
      <c r="J59" s="318"/>
      <c r="K59" s="318"/>
      <c r="L59" s="318"/>
      <c r="M59" s="318"/>
      <c r="N59" s="291"/>
      <c r="O59" s="291"/>
      <c r="P59" s="291"/>
      <c r="Q59" s="291"/>
      <c r="R59" s="291"/>
      <c r="S59" s="291"/>
      <c r="T59" s="318"/>
      <c r="U59" s="318"/>
      <c r="V59" s="318"/>
      <c r="W59" s="318"/>
      <c r="X59" s="318"/>
      <c r="Y59" s="416"/>
      <c r="Z59" s="417"/>
      <c r="AA59" s="416"/>
      <c r="AB59" s="416"/>
      <c r="AC59" s="416"/>
      <c r="AD59" s="416"/>
      <c r="AE59" s="416"/>
      <c r="AF59" s="416"/>
      <c r="AG59" s="416"/>
      <c r="AH59" s="416"/>
      <c r="AI59" s="416"/>
      <c r="AJ59" s="416"/>
      <c r="AK59" s="416"/>
      <c r="AL59" s="416"/>
      <c r="AM59" s="313"/>
    </row>
    <row r="60" spans="1:39" ht="30" outlineLevel="1">
      <c r="A60" s="521">
        <v>8</v>
      </c>
      <c r="B60" s="519" t="s">
        <v>101</v>
      </c>
      <c r="C60" s="291" t="s">
        <v>25</v>
      </c>
      <c r="D60" s="295"/>
      <c r="E60" s="295"/>
      <c r="F60" s="295"/>
      <c r="G60" s="295"/>
      <c r="H60" s="295"/>
      <c r="I60" s="761"/>
      <c r="J60" s="761"/>
      <c r="K60" s="761"/>
      <c r="L60" s="761"/>
      <c r="M60" s="761"/>
      <c r="N60" s="295">
        <v>12</v>
      </c>
      <c r="O60" s="295"/>
      <c r="P60" s="295"/>
      <c r="Q60" s="295"/>
      <c r="R60" s="295"/>
      <c r="S60" s="295"/>
      <c r="T60" s="761"/>
      <c r="U60" s="761"/>
      <c r="V60" s="761"/>
      <c r="W60" s="761"/>
      <c r="X60" s="761"/>
      <c r="Y60" s="415"/>
      <c r="Z60" s="532">
        <v>1</v>
      </c>
      <c r="AA60" s="410"/>
      <c r="AB60" s="410"/>
      <c r="AC60" s="410"/>
      <c r="AD60" s="410"/>
      <c r="AE60" s="410"/>
      <c r="AF60" s="415"/>
      <c r="AG60" s="415"/>
      <c r="AH60" s="415"/>
      <c r="AI60" s="415"/>
      <c r="AJ60" s="415"/>
      <c r="AK60" s="415"/>
      <c r="AL60" s="415"/>
      <c r="AM60" s="296">
        <f>SUM(Y60:AL60)</f>
        <v>1</v>
      </c>
    </row>
    <row r="61" spans="1:39" outlineLevel="1">
      <c r="B61" s="294" t="s">
        <v>267</v>
      </c>
      <c r="C61" s="291" t="s">
        <v>163</v>
      </c>
      <c r="D61" s="295"/>
      <c r="E61" s="295"/>
      <c r="F61" s="295"/>
      <c r="G61" s="295"/>
      <c r="H61" s="295"/>
      <c r="I61" s="761"/>
      <c r="J61" s="761"/>
      <c r="K61" s="761"/>
      <c r="L61" s="761"/>
      <c r="M61" s="761"/>
      <c r="N61" s="295">
        <f>N60</f>
        <v>12</v>
      </c>
      <c r="O61" s="295"/>
      <c r="P61" s="295"/>
      <c r="Q61" s="295"/>
      <c r="R61" s="295"/>
      <c r="S61" s="295"/>
      <c r="T61" s="761"/>
      <c r="U61" s="761"/>
      <c r="V61" s="761"/>
      <c r="W61" s="761"/>
      <c r="X61" s="761"/>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766"/>
      <c r="J62" s="766"/>
      <c r="K62" s="766"/>
      <c r="L62" s="766"/>
      <c r="M62" s="766"/>
      <c r="N62" s="291"/>
      <c r="O62" s="316"/>
      <c r="P62" s="316"/>
      <c r="Q62" s="316"/>
      <c r="R62" s="316"/>
      <c r="S62" s="316"/>
      <c r="T62" s="766"/>
      <c r="U62" s="766"/>
      <c r="V62" s="766"/>
      <c r="W62" s="766"/>
      <c r="X62" s="766"/>
      <c r="Y62" s="416"/>
      <c r="Z62" s="417"/>
      <c r="AA62" s="416"/>
      <c r="AB62" s="416"/>
      <c r="AC62" s="416"/>
      <c r="AD62" s="416"/>
      <c r="AE62" s="416"/>
      <c r="AF62" s="416"/>
      <c r="AG62" s="416"/>
      <c r="AH62" s="416"/>
      <c r="AI62" s="416"/>
      <c r="AJ62" s="416"/>
      <c r="AK62" s="416"/>
      <c r="AL62" s="416"/>
      <c r="AM62" s="313"/>
    </row>
    <row r="63" spans="1:39" ht="30" outlineLevel="1">
      <c r="A63" s="521">
        <v>9</v>
      </c>
      <c r="B63" s="519" t="s">
        <v>102</v>
      </c>
      <c r="C63" s="291" t="s">
        <v>25</v>
      </c>
      <c r="D63" s="295"/>
      <c r="E63" s="295"/>
      <c r="F63" s="295"/>
      <c r="G63" s="295"/>
      <c r="H63" s="295"/>
      <c r="I63" s="761"/>
      <c r="J63" s="761"/>
      <c r="K63" s="761"/>
      <c r="L63" s="761"/>
      <c r="M63" s="761"/>
      <c r="N63" s="295">
        <v>12</v>
      </c>
      <c r="O63" s="295"/>
      <c r="P63" s="295"/>
      <c r="Q63" s="295"/>
      <c r="R63" s="295"/>
      <c r="S63" s="295"/>
      <c r="T63" s="761"/>
      <c r="U63" s="761"/>
      <c r="V63" s="761"/>
      <c r="W63" s="761"/>
      <c r="X63" s="761"/>
      <c r="Y63" s="415"/>
      <c r="Z63" s="410"/>
      <c r="AA63" s="410"/>
      <c r="AB63" s="410"/>
      <c r="AC63" s="410"/>
      <c r="AD63" s="410"/>
      <c r="AE63" s="410"/>
      <c r="AF63" s="415"/>
      <c r="AG63" s="415"/>
      <c r="AH63" s="415"/>
      <c r="AI63" s="415"/>
      <c r="AJ63" s="415"/>
      <c r="AK63" s="415"/>
      <c r="AL63" s="415"/>
      <c r="AM63" s="296">
        <f>SUM(Y63:AL63)</f>
        <v>0</v>
      </c>
    </row>
    <row r="64" spans="1:39" outlineLevel="1">
      <c r="B64" s="294" t="s">
        <v>267</v>
      </c>
      <c r="C64" s="291" t="s">
        <v>163</v>
      </c>
      <c r="D64" s="295"/>
      <c r="E64" s="295"/>
      <c r="F64" s="295"/>
      <c r="G64" s="295"/>
      <c r="H64" s="295"/>
      <c r="I64" s="761"/>
      <c r="J64" s="761"/>
      <c r="K64" s="761"/>
      <c r="L64" s="761"/>
      <c r="M64" s="761"/>
      <c r="N64" s="295">
        <f>N63</f>
        <v>12</v>
      </c>
      <c r="O64" s="295"/>
      <c r="P64" s="295"/>
      <c r="Q64" s="295"/>
      <c r="R64" s="295"/>
      <c r="S64" s="295"/>
      <c r="T64" s="761"/>
      <c r="U64" s="761"/>
      <c r="V64" s="761"/>
      <c r="W64" s="761"/>
      <c r="X64" s="761"/>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766"/>
      <c r="J65" s="766"/>
      <c r="K65" s="766"/>
      <c r="L65" s="766"/>
      <c r="M65" s="766"/>
      <c r="N65" s="291"/>
      <c r="O65" s="316"/>
      <c r="P65" s="316"/>
      <c r="Q65" s="316"/>
      <c r="R65" s="316"/>
      <c r="S65" s="316"/>
      <c r="T65" s="766"/>
      <c r="U65" s="766"/>
      <c r="V65" s="766"/>
      <c r="W65" s="766"/>
      <c r="X65" s="766"/>
      <c r="Y65" s="416"/>
      <c r="Z65" s="416"/>
      <c r="AA65" s="416"/>
      <c r="AB65" s="416"/>
      <c r="AC65" s="416"/>
      <c r="AD65" s="416"/>
      <c r="AE65" s="416"/>
      <c r="AF65" s="416"/>
      <c r="AG65" s="416"/>
      <c r="AH65" s="416"/>
      <c r="AI65" s="416"/>
      <c r="AJ65" s="416"/>
      <c r="AK65" s="416"/>
      <c r="AL65" s="416"/>
      <c r="AM65" s="313"/>
    </row>
    <row r="66" spans="1:39" ht="30" outlineLevel="1">
      <c r="A66" s="521">
        <v>10</v>
      </c>
      <c r="B66" s="519" t="s">
        <v>103</v>
      </c>
      <c r="C66" s="291" t="s">
        <v>25</v>
      </c>
      <c r="D66" s="295"/>
      <c r="E66" s="295"/>
      <c r="F66" s="295"/>
      <c r="G66" s="295"/>
      <c r="H66" s="295"/>
      <c r="I66" s="761"/>
      <c r="J66" s="761"/>
      <c r="K66" s="761"/>
      <c r="L66" s="761"/>
      <c r="M66" s="761"/>
      <c r="N66" s="295">
        <v>3</v>
      </c>
      <c r="O66" s="295"/>
      <c r="P66" s="295"/>
      <c r="Q66" s="295"/>
      <c r="R66" s="295"/>
      <c r="S66" s="295"/>
      <c r="T66" s="761"/>
      <c r="U66" s="761"/>
      <c r="V66" s="761"/>
      <c r="W66" s="761"/>
      <c r="X66" s="761"/>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761"/>
      <c r="J67" s="761"/>
      <c r="K67" s="761"/>
      <c r="L67" s="761"/>
      <c r="M67" s="761"/>
      <c r="N67" s="295">
        <f>N66</f>
        <v>3</v>
      </c>
      <c r="O67" s="295"/>
      <c r="P67" s="295"/>
      <c r="Q67" s="295"/>
      <c r="R67" s="295"/>
      <c r="S67" s="295"/>
      <c r="T67" s="761"/>
      <c r="U67" s="761"/>
      <c r="V67" s="761"/>
      <c r="W67" s="761"/>
      <c r="X67" s="761"/>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766"/>
      <c r="J68" s="766"/>
      <c r="K68" s="766"/>
      <c r="L68" s="766"/>
      <c r="M68" s="766"/>
      <c r="N68" s="291"/>
      <c r="O68" s="316"/>
      <c r="P68" s="316"/>
      <c r="Q68" s="316"/>
      <c r="R68" s="316"/>
      <c r="S68" s="316"/>
      <c r="T68" s="766"/>
      <c r="U68" s="766"/>
      <c r="V68" s="766"/>
      <c r="W68" s="766"/>
      <c r="X68" s="76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765"/>
      <c r="J69" s="765"/>
      <c r="K69" s="765"/>
      <c r="L69" s="765"/>
      <c r="M69" s="765"/>
      <c r="N69" s="290"/>
      <c r="O69" s="289"/>
      <c r="P69" s="289"/>
      <c r="Q69" s="289"/>
      <c r="R69" s="289"/>
      <c r="S69" s="289"/>
      <c r="T69" s="765"/>
      <c r="U69" s="765"/>
      <c r="V69" s="765"/>
      <c r="W69" s="765"/>
      <c r="X69" s="765"/>
      <c r="Y69" s="414"/>
      <c r="Z69" s="414"/>
      <c r="AA69" s="414"/>
      <c r="AB69" s="414"/>
      <c r="AC69" s="414"/>
      <c r="AD69" s="414"/>
      <c r="AE69" s="414"/>
      <c r="AF69" s="414"/>
      <c r="AG69" s="414"/>
      <c r="AH69" s="414"/>
      <c r="AI69" s="414"/>
      <c r="AJ69" s="414"/>
      <c r="AK69" s="414"/>
      <c r="AL69" s="414"/>
      <c r="AM69" s="292"/>
    </row>
    <row r="70" spans="1:39" ht="30" outlineLevel="1">
      <c r="A70" s="521">
        <v>11</v>
      </c>
      <c r="B70" s="519" t="s">
        <v>104</v>
      </c>
      <c r="C70" s="291" t="s">
        <v>25</v>
      </c>
      <c r="D70" s="295"/>
      <c r="E70" s="295"/>
      <c r="F70" s="295"/>
      <c r="G70" s="295"/>
      <c r="H70" s="295"/>
      <c r="I70" s="761"/>
      <c r="J70" s="761"/>
      <c r="K70" s="761"/>
      <c r="L70" s="761"/>
      <c r="M70" s="761"/>
      <c r="N70" s="295">
        <v>12</v>
      </c>
      <c r="O70" s="295"/>
      <c r="P70" s="295"/>
      <c r="Q70" s="295"/>
      <c r="R70" s="295"/>
      <c r="S70" s="295"/>
      <c r="T70" s="761"/>
      <c r="U70" s="761"/>
      <c r="V70" s="761"/>
      <c r="W70" s="761"/>
      <c r="X70" s="761"/>
      <c r="Y70" s="426"/>
      <c r="Z70" s="410"/>
      <c r="AA70" s="410"/>
      <c r="AB70" s="410"/>
      <c r="AC70" s="410"/>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761"/>
      <c r="J71" s="761"/>
      <c r="K71" s="761"/>
      <c r="L71" s="761"/>
      <c r="M71" s="761"/>
      <c r="N71" s="295">
        <f>N70</f>
        <v>12</v>
      </c>
      <c r="O71" s="295"/>
      <c r="P71" s="295"/>
      <c r="Q71" s="295"/>
      <c r="R71" s="295"/>
      <c r="S71" s="295"/>
      <c r="T71" s="761"/>
      <c r="U71" s="761"/>
      <c r="V71" s="761"/>
      <c r="W71" s="761"/>
      <c r="X71" s="761"/>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318"/>
      <c r="J72" s="318"/>
      <c r="K72" s="318"/>
      <c r="L72" s="318"/>
      <c r="M72" s="318"/>
      <c r="N72" s="291"/>
      <c r="O72" s="291"/>
      <c r="P72" s="291"/>
      <c r="Q72" s="291"/>
      <c r="R72" s="291"/>
      <c r="S72" s="291"/>
      <c r="T72" s="318"/>
      <c r="U72" s="318"/>
      <c r="V72" s="318"/>
      <c r="W72" s="318"/>
      <c r="X72" s="318"/>
      <c r="Y72" s="412"/>
      <c r="Z72" s="421"/>
      <c r="AA72" s="421"/>
      <c r="AB72" s="421"/>
      <c r="AC72" s="421"/>
      <c r="AD72" s="421"/>
      <c r="AE72" s="421"/>
      <c r="AF72" s="421"/>
      <c r="AG72" s="421"/>
      <c r="AH72" s="421"/>
      <c r="AI72" s="421"/>
      <c r="AJ72" s="421"/>
      <c r="AK72" s="421"/>
      <c r="AL72" s="421"/>
      <c r="AM72" s="306"/>
    </row>
    <row r="73" spans="1:39" ht="45" outlineLevel="1">
      <c r="A73" s="521">
        <v>12</v>
      </c>
      <c r="B73" s="519" t="s">
        <v>105</v>
      </c>
      <c r="C73" s="291" t="s">
        <v>25</v>
      </c>
      <c r="D73" s="295"/>
      <c r="E73" s="295"/>
      <c r="F73" s="295"/>
      <c r="G73" s="295"/>
      <c r="H73" s="295"/>
      <c r="I73" s="761"/>
      <c r="J73" s="761"/>
      <c r="K73" s="761"/>
      <c r="L73" s="761"/>
      <c r="M73" s="761"/>
      <c r="N73" s="295">
        <v>12</v>
      </c>
      <c r="O73" s="295"/>
      <c r="P73" s="295"/>
      <c r="Q73" s="295"/>
      <c r="R73" s="295"/>
      <c r="S73" s="295"/>
      <c r="T73" s="761"/>
      <c r="U73" s="761"/>
      <c r="V73" s="761"/>
      <c r="W73" s="761"/>
      <c r="X73" s="761"/>
      <c r="Y73" s="410"/>
      <c r="Z73" s="410"/>
      <c r="AA73" s="410"/>
      <c r="AB73" s="410"/>
      <c r="AC73" s="410"/>
      <c r="AD73" s="410"/>
      <c r="AE73" s="410"/>
      <c r="AF73" s="415"/>
      <c r="AG73" s="415"/>
      <c r="AH73" s="415"/>
      <c r="AI73" s="415"/>
      <c r="AJ73" s="415"/>
      <c r="AK73" s="415"/>
      <c r="AL73" s="415"/>
      <c r="AM73" s="296">
        <f>SUM(Y73:AL73)</f>
        <v>0</v>
      </c>
    </row>
    <row r="74" spans="1:39" outlineLevel="1">
      <c r="B74" s="519" t="s">
        <v>267</v>
      </c>
      <c r="C74" s="291" t="s">
        <v>163</v>
      </c>
      <c r="D74" s="295"/>
      <c r="E74" s="295"/>
      <c r="F74" s="295"/>
      <c r="G74" s="295"/>
      <c r="H74" s="295"/>
      <c r="I74" s="761"/>
      <c r="J74" s="761"/>
      <c r="K74" s="761"/>
      <c r="L74" s="761"/>
      <c r="M74" s="761"/>
      <c r="N74" s="295">
        <f>N73</f>
        <v>12</v>
      </c>
      <c r="O74" s="295"/>
      <c r="P74" s="295"/>
      <c r="Q74" s="295"/>
      <c r="R74" s="295"/>
      <c r="S74" s="295"/>
      <c r="T74" s="761"/>
      <c r="U74" s="761"/>
      <c r="V74" s="761"/>
      <c r="W74" s="761"/>
      <c r="X74" s="761"/>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19"/>
      <c r="C75" s="305"/>
      <c r="D75" s="291"/>
      <c r="E75" s="291"/>
      <c r="F75" s="291"/>
      <c r="G75" s="291"/>
      <c r="H75" s="291"/>
      <c r="I75" s="318"/>
      <c r="J75" s="318"/>
      <c r="K75" s="318"/>
      <c r="L75" s="318"/>
      <c r="M75" s="318"/>
      <c r="N75" s="291"/>
      <c r="O75" s="291"/>
      <c r="P75" s="291"/>
      <c r="Q75" s="291"/>
      <c r="R75" s="291"/>
      <c r="S75" s="291"/>
      <c r="T75" s="318"/>
      <c r="U75" s="318"/>
      <c r="V75" s="318"/>
      <c r="W75" s="318"/>
      <c r="X75" s="318"/>
      <c r="Y75" s="422"/>
      <c r="Z75" s="422"/>
      <c r="AA75" s="412"/>
      <c r="AB75" s="412"/>
      <c r="AC75" s="412"/>
      <c r="AD75" s="412"/>
      <c r="AE75" s="412"/>
      <c r="AF75" s="412"/>
      <c r="AG75" s="412"/>
      <c r="AH75" s="412"/>
      <c r="AI75" s="412"/>
      <c r="AJ75" s="412"/>
      <c r="AK75" s="412"/>
      <c r="AL75" s="412"/>
      <c r="AM75" s="306"/>
    </row>
    <row r="76" spans="1:39" ht="30" outlineLevel="1">
      <c r="A76" s="521">
        <v>13</v>
      </c>
      <c r="B76" s="519" t="s">
        <v>106</v>
      </c>
      <c r="C76" s="291" t="s">
        <v>25</v>
      </c>
      <c r="D76" s="295"/>
      <c r="E76" s="295"/>
      <c r="F76" s="295"/>
      <c r="G76" s="295"/>
      <c r="H76" s="295"/>
      <c r="I76" s="761"/>
      <c r="J76" s="761"/>
      <c r="K76" s="761"/>
      <c r="L76" s="761"/>
      <c r="M76" s="761"/>
      <c r="N76" s="295">
        <v>12</v>
      </c>
      <c r="O76" s="295"/>
      <c r="P76" s="295"/>
      <c r="Q76" s="295"/>
      <c r="R76" s="295"/>
      <c r="S76" s="295"/>
      <c r="T76" s="761"/>
      <c r="U76" s="761"/>
      <c r="V76" s="761"/>
      <c r="W76" s="761"/>
      <c r="X76" s="761"/>
      <c r="Y76" s="410"/>
      <c r="Z76" s="410"/>
      <c r="AA76" s="410"/>
      <c r="AB76" s="410"/>
      <c r="AC76" s="410"/>
      <c r="AD76" s="410"/>
      <c r="AE76" s="410"/>
      <c r="AF76" s="415"/>
      <c r="AG76" s="415"/>
      <c r="AH76" s="415"/>
      <c r="AI76" s="415"/>
      <c r="AJ76" s="415"/>
      <c r="AK76" s="415"/>
      <c r="AL76" s="415"/>
      <c r="AM76" s="296">
        <f>SUM(Y76:AL76)</f>
        <v>0</v>
      </c>
    </row>
    <row r="77" spans="1:39" outlineLevel="1">
      <c r="B77" s="519" t="s">
        <v>267</v>
      </c>
      <c r="C77" s="291" t="s">
        <v>163</v>
      </c>
      <c r="D77" s="295"/>
      <c r="E77" s="295"/>
      <c r="F77" s="295"/>
      <c r="G77" s="295"/>
      <c r="H77" s="295"/>
      <c r="I77" s="761"/>
      <c r="J77" s="761"/>
      <c r="K77" s="761"/>
      <c r="L77" s="761"/>
      <c r="M77" s="761"/>
      <c r="N77" s="295">
        <f>N76</f>
        <v>12</v>
      </c>
      <c r="O77" s="295"/>
      <c r="P77" s="295"/>
      <c r="Q77" s="295"/>
      <c r="R77" s="295"/>
      <c r="S77" s="295"/>
      <c r="T77" s="761"/>
      <c r="U77" s="761"/>
      <c r="V77" s="761"/>
      <c r="W77" s="761"/>
      <c r="X77" s="761"/>
      <c r="Y77" s="411">
        <f>Y76</f>
        <v>0</v>
      </c>
      <c r="Z77" s="411">
        <f t="shared" ref="Z77:AL77" si="143">Z76</f>
        <v>0</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19"/>
      <c r="C78" s="305"/>
      <c r="D78" s="291"/>
      <c r="E78" s="291"/>
      <c r="F78" s="291"/>
      <c r="G78" s="291"/>
      <c r="H78" s="291"/>
      <c r="I78" s="318"/>
      <c r="J78" s="318"/>
      <c r="K78" s="318"/>
      <c r="L78" s="318"/>
      <c r="M78" s="318"/>
      <c r="N78" s="291"/>
      <c r="O78" s="291"/>
      <c r="P78" s="291"/>
      <c r="Q78" s="291"/>
      <c r="R78" s="291"/>
      <c r="S78" s="291"/>
      <c r="T78" s="318"/>
      <c r="U78" s="318"/>
      <c r="V78" s="318"/>
      <c r="W78" s="318"/>
      <c r="X78" s="318"/>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767"/>
      <c r="J79" s="767"/>
      <c r="K79" s="767"/>
      <c r="L79" s="767"/>
      <c r="M79" s="767"/>
      <c r="N79" s="290"/>
      <c r="O79" s="290"/>
      <c r="P79" s="289"/>
      <c r="Q79" s="289"/>
      <c r="R79" s="289"/>
      <c r="S79" s="289"/>
      <c r="T79" s="765"/>
      <c r="U79" s="765"/>
      <c r="V79" s="765"/>
      <c r="W79" s="765"/>
      <c r="X79" s="765"/>
      <c r="Y79" s="414"/>
      <c r="Z79" s="414"/>
      <c r="AA79" s="414"/>
      <c r="AB79" s="414"/>
      <c r="AC79" s="414"/>
      <c r="AD79" s="414"/>
      <c r="AE79" s="414"/>
      <c r="AF79" s="414"/>
      <c r="AG79" s="414"/>
      <c r="AH79" s="414"/>
      <c r="AI79" s="414"/>
      <c r="AJ79" s="414"/>
      <c r="AK79" s="414"/>
      <c r="AL79" s="414"/>
      <c r="AM79" s="292"/>
    </row>
    <row r="80" spans="1:39" outlineLevel="1">
      <c r="A80" s="521">
        <v>14</v>
      </c>
      <c r="B80" s="315" t="s">
        <v>108</v>
      </c>
      <c r="C80" s="291" t="s">
        <v>25</v>
      </c>
      <c r="D80" s="295"/>
      <c r="E80" s="295"/>
      <c r="F80" s="295"/>
      <c r="G80" s="295"/>
      <c r="H80" s="295"/>
      <c r="I80" s="761"/>
      <c r="J80" s="761"/>
      <c r="K80" s="761"/>
      <c r="L80" s="761"/>
      <c r="M80" s="761"/>
      <c r="N80" s="295">
        <v>12</v>
      </c>
      <c r="O80" s="295"/>
      <c r="P80" s="295"/>
      <c r="Q80" s="295"/>
      <c r="R80" s="295"/>
      <c r="S80" s="295"/>
      <c r="T80" s="761"/>
      <c r="U80" s="761"/>
      <c r="V80" s="761"/>
      <c r="W80" s="761"/>
      <c r="X80" s="761"/>
      <c r="Y80" s="532">
        <v>1</v>
      </c>
      <c r="Z80" s="410"/>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c r="E81" s="295"/>
      <c r="F81" s="295"/>
      <c r="G81" s="295"/>
      <c r="H81" s="295"/>
      <c r="I81" s="761"/>
      <c r="J81" s="761"/>
      <c r="K81" s="761"/>
      <c r="L81" s="761"/>
      <c r="M81" s="761"/>
      <c r="N81" s="295">
        <f>N80</f>
        <v>12</v>
      </c>
      <c r="O81" s="295"/>
      <c r="P81" s="295"/>
      <c r="Q81" s="295"/>
      <c r="R81" s="295"/>
      <c r="S81" s="295"/>
      <c r="T81" s="761"/>
      <c r="U81" s="761"/>
      <c r="V81" s="761"/>
      <c r="W81" s="761"/>
      <c r="X81" s="761"/>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4" customFormat="1" outlineLevel="1">
      <c r="A82" s="522"/>
      <c r="B82" s="294"/>
      <c r="C82" s="291"/>
      <c r="D82" s="291"/>
      <c r="E82" s="291"/>
      <c r="F82" s="291"/>
      <c r="G82" s="291"/>
      <c r="H82" s="291"/>
      <c r="I82" s="318"/>
      <c r="J82" s="318"/>
      <c r="K82" s="318"/>
      <c r="L82" s="318"/>
      <c r="M82" s="318"/>
      <c r="N82" s="468"/>
      <c r="O82" s="291"/>
      <c r="P82" s="291"/>
      <c r="Q82" s="291"/>
      <c r="R82" s="291"/>
      <c r="S82" s="291"/>
      <c r="T82" s="318"/>
      <c r="U82" s="318"/>
      <c r="V82" s="318"/>
      <c r="W82" s="318"/>
      <c r="X82" s="318"/>
      <c r="Y82" s="411"/>
      <c r="Z82" s="411"/>
      <c r="AA82" s="411"/>
      <c r="AB82" s="411"/>
      <c r="AC82" s="411"/>
      <c r="AD82" s="411"/>
      <c r="AE82" s="411"/>
      <c r="AF82" s="411"/>
      <c r="AG82" s="411"/>
      <c r="AH82" s="411"/>
      <c r="AI82" s="411"/>
      <c r="AJ82" s="411"/>
      <c r="AK82" s="411"/>
      <c r="AL82" s="411"/>
      <c r="AM82" s="515"/>
      <c r="AN82" s="629"/>
    </row>
    <row r="83" spans="1:40" s="309" customFormat="1" ht="15.75" outlineLevel="1">
      <c r="A83" s="522"/>
      <c r="B83" s="288" t="s">
        <v>490</v>
      </c>
      <c r="C83" s="291"/>
      <c r="D83" s="291"/>
      <c r="E83" s="291"/>
      <c r="F83" s="291"/>
      <c r="G83" s="291"/>
      <c r="H83" s="291"/>
      <c r="I83" s="318"/>
      <c r="J83" s="318"/>
      <c r="K83" s="318"/>
      <c r="L83" s="318"/>
      <c r="M83" s="318"/>
      <c r="N83" s="291"/>
      <c r="O83" s="291"/>
      <c r="P83" s="291"/>
      <c r="Q83" s="291"/>
      <c r="R83" s="291"/>
      <c r="S83" s="291"/>
      <c r="T83" s="318"/>
      <c r="U83" s="318"/>
      <c r="V83" s="318"/>
      <c r="W83" s="318"/>
      <c r="X83" s="318"/>
      <c r="Y83" s="412"/>
      <c r="Z83" s="412"/>
      <c r="AA83" s="412"/>
      <c r="AB83" s="412"/>
      <c r="AC83" s="412"/>
      <c r="AD83" s="412"/>
      <c r="AE83" s="416"/>
      <c r="AF83" s="416"/>
      <c r="AG83" s="416"/>
      <c r="AH83" s="416"/>
      <c r="AI83" s="416"/>
      <c r="AJ83" s="416"/>
      <c r="AK83" s="416"/>
      <c r="AL83" s="416"/>
      <c r="AM83" s="516"/>
      <c r="AN83" s="630"/>
    </row>
    <row r="84" spans="1:40" outlineLevel="1">
      <c r="A84" s="521">
        <v>15</v>
      </c>
      <c r="B84" s="294" t="s">
        <v>495</v>
      </c>
      <c r="C84" s="291" t="s">
        <v>25</v>
      </c>
      <c r="D84" s="295"/>
      <c r="E84" s="295"/>
      <c r="F84" s="295"/>
      <c r="G84" s="295"/>
      <c r="H84" s="295"/>
      <c r="I84" s="761"/>
      <c r="J84" s="761"/>
      <c r="K84" s="761"/>
      <c r="L84" s="761"/>
      <c r="M84" s="761"/>
      <c r="N84" s="295">
        <v>0</v>
      </c>
      <c r="O84" s="295"/>
      <c r="P84" s="295"/>
      <c r="Q84" s="295"/>
      <c r="R84" s="295"/>
      <c r="S84" s="295"/>
      <c r="T84" s="761"/>
      <c r="U84" s="761"/>
      <c r="V84" s="761"/>
      <c r="W84" s="761"/>
      <c r="X84" s="761"/>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761"/>
      <c r="J85" s="761"/>
      <c r="K85" s="761"/>
      <c r="L85" s="761"/>
      <c r="M85" s="761"/>
      <c r="N85" s="295">
        <f>N84</f>
        <v>0</v>
      </c>
      <c r="O85" s="295"/>
      <c r="P85" s="295"/>
      <c r="Q85" s="295"/>
      <c r="R85" s="295"/>
      <c r="S85" s="295"/>
      <c r="T85" s="761"/>
      <c r="U85" s="761"/>
      <c r="V85" s="761"/>
      <c r="W85" s="761"/>
      <c r="X85" s="761"/>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318"/>
      <c r="J86" s="318"/>
      <c r="K86" s="318"/>
      <c r="L86" s="318"/>
      <c r="M86" s="318"/>
      <c r="N86" s="291"/>
      <c r="O86" s="291"/>
      <c r="P86" s="291"/>
      <c r="Q86" s="291"/>
      <c r="R86" s="291"/>
      <c r="S86" s="291"/>
      <c r="T86" s="318"/>
      <c r="U86" s="318"/>
      <c r="V86" s="318"/>
      <c r="W86" s="318"/>
      <c r="X86" s="318"/>
      <c r="Y86" s="412"/>
      <c r="Z86" s="412"/>
      <c r="AA86" s="412"/>
      <c r="AB86" s="412"/>
      <c r="AC86" s="412"/>
      <c r="AD86" s="412"/>
      <c r="AE86" s="412"/>
      <c r="AF86" s="412"/>
      <c r="AG86" s="412"/>
      <c r="AH86" s="412"/>
      <c r="AI86" s="412"/>
      <c r="AJ86" s="412"/>
      <c r="AK86" s="412"/>
      <c r="AL86" s="412"/>
      <c r="AM86" s="306"/>
    </row>
    <row r="87" spans="1:40" s="283" customFormat="1" outlineLevel="1">
      <c r="A87" s="521">
        <v>16</v>
      </c>
      <c r="B87" s="324" t="s">
        <v>491</v>
      </c>
      <c r="C87" s="291" t="s">
        <v>25</v>
      </c>
      <c r="D87" s="295"/>
      <c r="E87" s="295"/>
      <c r="F87" s="295"/>
      <c r="G87" s="295"/>
      <c r="H87" s="295"/>
      <c r="I87" s="761"/>
      <c r="J87" s="761"/>
      <c r="K87" s="761"/>
      <c r="L87" s="761"/>
      <c r="M87" s="761"/>
      <c r="N87" s="295">
        <v>0</v>
      </c>
      <c r="O87" s="295"/>
      <c r="P87" s="295"/>
      <c r="Q87" s="295"/>
      <c r="R87" s="295"/>
      <c r="S87" s="295"/>
      <c r="T87" s="761"/>
      <c r="U87" s="761"/>
      <c r="V87" s="761"/>
      <c r="W87" s="761"/>
      <c r="X87" s="761"/>
      <c r="Y87" s="410"/>
      <c r="Z87" s="410"/>
      <c r="AA87" s="410"/>
      <c r="AB87" s="410"/>
      <c r="AC87" s="410"/>
      <c r="AD87" s="410"/>
      <c r="AE87" s="410"/>
      <c r="AF87" s="410"/>
      <c r="AG87" s="410"/>
      <c r="AH87" s="410"/>
      <c r="AI87" s="410"/>
      <c r="AJ87" s="410"/>
      <c r="AK87" s="410"/>
      <c r="AL87" s="410"/>
      <c r="AM87" s="296">
        <f>SUM(Y87:AL87)</f>
        <v>0</v>
      </c>
    </row>
    <row r="88" spans="1:40" s="283" customFormat="1" outlineLevel="1">
      <c r="A88" s="521"/>
      <c r="B88" s="324" t="s">
        <v>267</v>
      </c>
      <c r="C88" s="291" t="s">
        <v>163</v>
      </c>
      <c r="D88" s="295"/>
      <c r="E88" s="295"/>
      <c r="F88" s="295"/>
      <c r="G88" s="295"/>
      <c r="H88" s="295"/>
      <c r="I88" s="761"/>
      <c r="J88" s="761"/>
      <c r="K88" s="761"/>
      <c r="L88" s="761"/>
      <c r="M88" s="761"/>
      <c r="N88" s="295">
        <f>N87</f>
        <v>0</v>
      </c>
      <c r="O88" s="295"/>
      <c r="P88" s="295"/>
      <c r="Q88" s="295"/>
      <c r="R88" s="295"/>
      <c r="S88" s="295"/>
      <c r="T88" s="761"/>
      <c r="U88" s="761"/>
      <c r="V88" s="761"/>
      <c r="W88" s="761"/>
      <c r="X88" s="761"/>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1"/>
      <c r="B89" s="324"/>
      <c r="C89" s="291"/>
      <c r="D89" s="291"/>
      <c r="E89" s="291"/>
      <c r="F89" s="291"/>
      <c r="G89" s="291"/>
      <c r="H89" s="291"/>
      <c r="I89" s="318"/>
      <c r="J89" s="318"/>
      <c r="K89" s="318"/>
      <c r="L89" s="318"/>
      <c r="M89" s="318"/>
      <c r="N89" s="291"/>
      <c r="O89" s="291"/>
      <c r="P89" s="291"/>
      <c r="Q89" s="291"/>
      <c r="R89" s="291"/>
      <c r="S89" s="291"/>
      <c r="T89" s="318"/>
      <c r="U89" s="318"/>
      <c r="V89" s="318"/>
      <c r="W89" s="318"/>
      <c r="X89" s="318"/>
      <c r="Y89" s="412"/>
      <c r="Z89" s="412"/>
      <c r="AA89" s="412"/>
      <c r="AB89" s="412"/>
      <c r="AC89" s="412"/>
      <c r="AD89" s="412"/>
      <c r="AE89" s="416"/>
      <c r="AF89" s="416"/>
      <c r="AG89" s="416"/>
      <c r="AH89" s="416"/>
      <c r="AI89" s="416"/>
      <c r="AJ89" s="416"/>
      <c r="AK89" s="416"/>
      <c r="AL89" s="416"/>
      <c r="AM89" s="313"/>
    </row>
    <row r="90" spans="1:40" ht="15.75" outlineLevel="1">
      <c r="B90" s="518" t="s">
        <v>496</v>
      </c>
      <c r="C90" s="320"/>
      <c r="D90" s="290"/>
      <c r="E90" s="289"/>
      <c r="F90" s="289"/>
      <c r="G90" s="289"/>
      <c r="H90" s="289"/>
      <c r="I90" s="765"/>
      <c r="J90" s="765"/>
      <c r="K90" s="765"/>
      <c r="L90" s="765"/>
      <c r="M90" s="765"/>
      <c r="N90" s="290"/>
      <c r="O90" s="289"/>
      <c r="P90" s="289"/>
      <c r="Q90" s="289"/>
      <c r="R90" s="289"/>
      <c r="S90" s="289"/>
      <c r="T90" s="765"/>
      <c r="U90" s="765"/>
      <c r="V90" s="765"/>
      <c r="W90" s="765"/>
      <c r="X90" s="765"/>
      <c r="Y90" s="414"/>
      <c r="Z90" s="414"/>
      <c r="AA90" s="414"/>
      <c r="AB90" s="414"/>
      <c r="AC90" s="414"/>
      <c r="AD90" s="414"/>
      <c r="AE90" s="414"/>
      <c r="AF90" s="414"/>
      <c r="AG90" s="414"/>
      <c r="AH90" s="414"/>
      <c r="AI90" s="414"/>
      <c r="AJ90" s="414"/>
      <c r="AK90" s="414"/>
      <c r="AL90" s="414"/>
      <c r="AM90" s="292"/>
    </row>
    <row r="91" spans="1:40" outlineLevel="1">
      <c r="A91" s="521">
        <v>17</v>
      </c>
      <c r="B91" s="519" t="s">
        <v>112</v>
      </c>
      <c r="C91" s="291" t="s">
        <v>25</v>
      </c>
      <c r="D91" s="295"/>
      <c r="E91" s="295"/>
      <c r="F91" s="295"/>
      <c r="G91" s="295"/>
      <c r="H91" s="295"/>
      <c r="I91" s="761"/>
      <c r="J91" s="761"/>
      <c r="K91" s="761"/>
      <c r="L91" s="761"/>
      <c r="M91" s="761"/>
      <c r="N91" s="295">
        <v>12</v>
      </c>
      <c r="O91" s="295"/>
      <c r="P91" s="295"/>
      <c r="Q91" s="295"/>
      <c r="R91" s="295"/>
      <c r="S91" s="295"/>
      <c r="T91" s="761"/>
      <c r="U91" s="761"/>
      <c r="V91" s="761"/>
      <c r="W91" s="761"/>
      <c r="X91" s="761"/>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761"/>
      <c r="J92" s="761"/>
      <c r="K92" s="761"/>
      <c r="L92" s="761"/>
      <c r="M92" s="761"/>
      <c r="N92" s="295">
        <f>N91</f>
        <v>12</v>
      </c>
      <c r="O92" s="295"/>
      <c r="P92" s="295"/>
      <c r="Q92" s="295"/>
      <c r="R92" s="295"/>
      <c r="S92" s="295"/>
      <c r="T92" s="761"/>
      <c r="U92" s="761"/>
      <c r="V92" s="761"/>
      <c r="W92" s="761"/>
      <c r="X92" s="761"/>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318"/>
      <c r="J93" s="318"/>
      <c r="K93" s="318"/>
      <c r="L93" s="318"/>
      <c r="M93" s="318"/>
      <c r="N93" s="291"/>
      <c r="O93" s="291"/>
      <c r="P93" s="291"/>
      <c r="Q93" s="291"/>
      <c r="R93" s="291"/>
      <c r="S93" s="291"/>
      <c r="T93" s="318"/>
      <c r="U93" s="318"/>
      <c r="V93" s="318"/>
      <c r="W93" s="318"/>
      <c r="X93" s="318"/>
      <c r="Y93" s="422"/>
      <c r="Z93" s="425"/>
      <c r="AA93" s="425"/>
      <c r="AB93" s="425"/>
      <c r="AC93" s="425"/>
      <c r="AD93" s="425"/>
      <c r="AE93" s="425"/>
      <c r="AF93" s="425"/>
      <c r="AG93" s="425"/>
      <c r="AH93" s="425"/>
      <c r="AI93" s="425"/>
      <c r="AJ93" s="425"/>
      <c r="AK93" s="425"/>
      <c r="AL93" s="425"/>
      <c r="AM93" s="306"/>
    </row>
    <row r="94" spans="1:40" outlineLevel="1">
      <c r="A94" s="521">
        <v>18</v>
      </c>
      <c r="B94" s="519" t="s">
        <v>109</v>
      </c>
      <c r="C94" s="291" t="s">
        <v>25</v>
      </c>
      <c r="D94" s="295"/>
      <c r="E94" s="295"/>
      <c r="F94" s="295"/>
      <c r="G94" s="295"/>
      <c r="H94" s="295"/>
      <c r="I94" s="761"/>
      <c r="J94" s="761"/>
      <c r="K94" s="761"/>
      <c r="L94" s="761"/>
      <c r="M94" s="761"/>
      <c r="N94" s="295">
        <v>12</v>
      </c>
      <c r="O94" s="295"/>
      <c r="P94" s="295"/>
      <c r="Q94" s="295"/>
      <c r="R94" s="295"/>
      <c r="S94" s="295"/>
      <c r="T94" s="761"/>
      <c r="U94" s="761"/>
      <c r="V94" s="761"/>
      <c r="W94" s="761"/>
      <c r="X94" s="761"/>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761"/>
      <c r="J95" s="761"/>
      <c r="K95" s="761"/>
      <c r="L95" s="761"/>
      <c r="M95" s="761"/>
      <c r="N95" s="295">
        <f>N94</f>
        <v>12</v>
      </c>
      <c r="O95" s="295"/>
      <c r="P95" s="295"/>
      <c r="Q95" s="295"/>
      <c r="R95" s="295"/>
      <c r="S95" s="295"/>
      <c r="T95" s="761"/>
      <c r="U95" s="761"/>
      <c r="V95" s="761"/>
      <c r="W95" s="761"/>
      <c r="X95" s="761"/>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318"/>
      <c r="J96" s="318"/>
      <c r="K96" s="318"/>
      <c r="L96" s="318"/>
      <c r="M96" s="318"/>
      <c r="N96" s="291"/>
      <c r="O96" s="291"/>
      <c r="P96" s="291"/>
      <c r="Q96" s="291"/>
      <c r="R96" s="291"/>
      <c r="S96" s="291"/>
      <c r="T96" s="318"/>
      <c r="U96" s="318"/>
      <c r="V96" s="318"/>
      <c r="W96" s="318"/>
      <c r="X96" s="318"/>
      <c r="Y96" s="423"/>
      <c r="Z96" s="424"/>
      <c r="AA96" s="424"/>
      <c r="AB96" s="424"/>
      <c r="AC96" s="424"/>
      <c r="AD96" s="424"/>
      <c r="AE96" s="424"/>
      <c r="AF96" s="424"/>
      <c r="AG96" s="424"/>
      <c r="AH96" s="424"/>
      <c r="AI96" s="424"/>
      <c r="AJ96" s="424"/>
      <c r="AK96" s="424"/>
      <c r="AL96" s="424"/>
      <c r="AM96" s="297"/>
    </row>
    <row r="97" spans="1:39" outlineLevel="1">
      <c r="A97" s="521">
        <v>19</v>
      </c>
      <c r="B97" s="519" t="s">
        <v>111</v>
      </c>
      <c r="C97" s="291" t="s">
        <v>25</v>
      </c>
      <c r="D97" s="295"/>
      <c r="E97" s="295"/>
      <c r="F97" s="295"/>
      <c r="G97" s="295"/>
      <c r="H97" s="295"/>
      <c r="I97" s="761"/>
      <c r="J97" s="761"/>
      <c r="K97" s="761"/>
      <c r="L97" s="761"/>
      <c r="M97" s="761"/>
      <c r="N97" s="295">
        <v>12</v>
      </c>
      <c r="O97" s="295"/>
      <c r="P97" s="295"/>
      <c r="Q97" s="295"/>
      <c r="R97" s="295"/>
      <c r="S97" s="295"/>
      <c r="T97" s="761"/>
      <c r="U97" s="761"/>
      <c r="V97" s="761"/>
      <c r="W97" s="761"/>
      <c r="X97" s="761"/>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761"/>
      <c r="J98" s="761"/>
      <c r="K98" s="761"/>
      <c r="L98" s="761"/>
      <c r="M98" s="761"/>
      <c r="N98" s="295">
        <f>N97</f>
        <v>12</v>
      </c>
      <c r="O98" s="295"/>
      <c r="P98" s="295"/>
      <c r="Q98" s="295"/>
      <c r="R98" s="295"/>
      <c r="S98" s="295"/>
      <c r="T98" s="761"/>
      <c r="U98" s="761"/>
      <c r="V98" s="761"/>
      <c r="W98" s="761"/>
      <c r="X98" s="761"/>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318"/>
      <c r="J99" s="318"/>
      <c r="K99" s="318"/>
      <c r="L99" s="318"/>
      <c r="M99" s="318"/>
      <c r="N99" s="291"/>
      <c r="O99" s="291"/>
      <c r="P99" s="291"/>
      <c r="Q99" s="291"/>
      <c r="R99" s="291"/>
      <c r="S99" s="291"/>
      <c r="T99" s="318"/>
      <c r="U99" s="318"/>
      <c r="V99" s="318"/>
      <c r="W99" s="318"/>
      <c r="X99" s="318"/>
      <c r="Y99" s="412"/>
      <c r="Z99" s="412"/>
      <c r="AA99" s="412"/>
      <c r="AB99" s="412"/>
      <c r="AC99" s="412"/>
      <c r="AD99" s="412"/>
      <c r="AE99" s="412"/>
      <c r="AF99" s="412"/>
      <c r="AG99" s="412"/>
      <c r="AH99" s="412"/>
      <c r="AI99" s="412"/>
      <c r="AJ99" s="412"/>
      <c r="AK99" s="412"/>
      <c r="AL99" s="412"/>
      <c r="AM99" s="306"/>
    </row>
    <row r="100" spans="1:39" outlineLevel="1">
      <c r="A100" s="521">
        <v>20</v>
      </c>
      <c r="B100" s="519" t="s">
        <v>110</v>
      </c>
      <c r="C100" s="291" t="s">
        <v>25</v>
      </c>
      <c r="D100" s="295"/>
      <c r="E100" s="295"/>
      <c r="F100" s="295"/>
      <c r="G100" s="295"/>
      <c r="H100" s="295"/>
      <c r="I100" s="761"/>
      <c r="J100" s="761"/>
      <c r="K100" s="761"/>
      <c r="L100" s="761"/>
      <c r="M100" s="761"/>
      <c r="N100" s="295">
        <v>12</v>
      </c>
      <c r="O100" s="295"/>
      <c r="P100" s="295"/>
      <c r="Q100" s="295"/>
      <c r="R100" s="295"/>
      <c r="S100" s="295"/>
      <c r="T100" s="761"/>
      <c r="U100" s="761"/>
      <c r="V100" s="761"/>
      <c r="W100" s="761"/>
      <c r="X100" s="761"/>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761"/>
      <c r="J101" s="761"/>
      <c r="K101" s="761"/>
      <c r="L101" s="761"/>
      <c r="M101" s="761"/>
      <c r="N101" s="295">
        <f>N100</f>
        <v>12</v>
      </c>
      <c r="O101" s="295"/>
      <c r="P101" s="295"/>
      <c r="Q101" s="295"/>
      <c r="R101" s="295"/>
      <c r="S101" s="295"/>
      <c r="T101" s="761"/>
      <c r="U101" s="761"/>
      <c r="V101" s="761"/>
      <c r="W101" s="761"/>
      <c r="X101" s="761"/>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318"/>
      <c r="J102" s="318"/>
      <c r="K102" s="318"/>
      <c r="L102" s="318"/>
      <c r="M102" s="318"/>
      <c r="N102" s="300"/>
      <c r="O102" s="291"/>
      <c r="P102" s="291"/>
      <c r="Q102" s="291"/>
      <c r="R102" s="291"/>
      <c r="S102" s="291"/>
      <c r="T102" s="318"/>
      <c r="U102" s="318"/>
      <c r="V102" s="318"/>
      <c r="W102" s="318"/>
      <c r="X102" s="318"/>
      <c r="Y102" s="412"/>
      <c r="Z102" s="412"/>
      <c r="AA102" s="412"/>
      <c r="AB102" s="412"/>
      <c r="AC102" s="412"/>
      <c r="AD102" s="412"/>
      <c r="AE102" s="412"/>
      <c r="AF102" s="412"/>
      <c r="AG102" s="412"/>
      <c r="AH102" s="412"/>
      <c r="AI102" s="412"/>
      <c r="AJ102" s="412"/>
      <c r="AK102" s="412"/>
      <c r="AL102" s="412"/>
      <c r="AM102" s="306"/>
    </row>
    <row r="103" spans="1:39" ht="15.75" outlineLevel="1">
      <c r="B103" s="517" t="s">
        <v>503</v>
      </c>
      <c r="C103" s="291"/>
      <c r="D103" s="291"/>
      <c r="E103" s="291"/>
      <c r="F103" s="291"/>
      <c r="G103" s="291"/>
      <c r="H103" s="291"/>
      <c r="I103" s="318"/>
      <c r="J103" s="318"/>
      <c r="K103" s="318"/>
      <c r="L103" s="318"/>
      <c r="M103" s="318"/>
      <c r="N103" s="291"/>
      <c r="O103" s="291"/>
      <c r="P103" s="291"/>
      <c r="Q103" s="291"/>
      <c r="R103" s="291"/>
      <c r="S103" s="291"/>
      <c r="T103" s="318"/>
      <c r="U103" s="318"/>
      <c r="V103" s="318"/>
      <c r="W103" s="318"/>
      <c r="X103" s="318"/>
      <c r="Y103" s="422"/>
      <c r="Z103" s="425"/>
      <c r="AA103" s="425"/>
      <c r="AB103" s="425"/>
      <c r="AC103" s="425"/>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318"/>
      <c r="J104" s="318"/>
      <c r="K104" s="318"/>
      <c r="L104" s="318"/>
      <c r="M104" s="318"/>
      <c r="N104" s="291"/>
      <c r="O104" s="291"/>
      <c r="P104" s="291"/>
      <c r="Q104" s="291"/>
      <c r="R104" s="291"/>
      <c r="S104" s="291"/>
      <c r="T104" s="318"/>
      <c r="U104" s="318"/>
      <c r="V104" s="318"/>
      <c r="W104" s="318"/>
      <c r="X104" s="318"/>
      <c r="Y104" s="422"/>
      <c r="Z104" s="425"/>
      <c r="AA104" s="425"/>
      <c r="AB104" s="425"/>
      <c r="AC104" s="425"/>
      <c r="AD104" s="425"/>
      <c r="AE104" s="425"/>
      <c r="AF104" s="425"/>
      <c r="AG104" s="425"/>
      <c r="AH104" s="425"/>
      <c r="AI104" s="425"/>
      <c r="AJ104" s="425"/>
      <c r="AK104" s="425"/>
      <c r="AL104" s="425"/>
      <c r="AM104" s="306"/>
    </row>
    <row r="105" spans="1:39" outlineLevel="1">
      <c r="A105" s="521">
        <v>21</v>
      </c>
      <c r="B105" s="519" t="s">
        <v>113</v>
      </c>
      <c r="C105" s="291" t="s">
        <v>25</v>
      </c>
      <c r="D105" s="295"/>
      <c r="E105" s="295"/>
      <c r="F105" s="295"/>
      <c r="G105" s="295"/>
      <c r="H105" s="295"/>
      <c r="I105" s="761"/>
      <c r="J105" s="761"/>
      <c r="K105" s="761"/>
      <c r="L105" s="761"/>
      <c r="M105" s="761"/>
      <c r="N105" s="291"/>
      <c r="O105" s="295"/>
      <c r="P105" s="295"/>
      <c r="Q105" s="295"/>
      <c r="R105" s="295"/>
      <c r="S105" s="295"/>
      <c r="T105" s="761"/>
      <c r="U105" s="761"/>
      <c r="V105" s="761"/>
      <c r="W105" s="761"/>
      <c r="X105" s="761"/>
      <c r="Y105" s="532"/>
      <c r="Z105" s="410"/>
      <c r="AA105" s="410"/>
      <c r="AB105" s="410"/>
      <c r="AC105" s="410"/>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761"/>
      <c r="J106" s="761"/>
      <c r="K106" s="761"/>
      <c r="L106" s="761"/>
      <c r="M106" s="761"/>
      <c r="N106" s="291"/>
      <c r="O106" s="295"/>
      <c r="P106" s="295"/>
      <c r="Q106" s="295"/>
      <c r="R106" s="295"/>
      <c r="S106" s="295"/>
      <c r="T106" s="761"/>
      <c r="U106" s="761"/>
      <c r="V106" s="761"/>
      <c r="W106" s="761"/>
      <c r="X106" s="761"/>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318"/>
      <c r="J107" s="318"/>
      <c r="K107" s="318"/>
      <c r="L107" s="318"/>
      <c r="M107" s="318"/>
      <c r="N107" s="291"/>
      <c r="O107" s="291"/>
      <c r="P107" s="291"/>
      <c r="Q107" s="291"/>
      <c r="R107" s="291"/>
      <c r="S107" s="291"/>
      <c r="T107" s="318"/>
      <c r="U107" s="318"/>
      <c r="V107" s="318"/>
      <c r="W107" s="318"/>
      <c r="X107" s="318"/>
      <c r="Y107" s="422"/>
      <c r="Z107" s="425"/>
      <c r="AA107" s="425"/>
      <c r="AB107" s="425"/>
      <c r="AC107" s="425"/>
      <c r="AD107" s="425"/>
      <c r="AE107" s="425"/>
      <c r="AF107" s="425"/>
      <c r="AG107" s="425"/>
      <c r="AH107" s="425"/>
      <c r="AI107" s="425"/>
      <c r="AJ107" s="425"/>
      <c r="AK107" s="425"/>
      <c r="AL107" s="425"/>
      <c r="AM107" s="306"/>
    </row>
    <row r="108" spans="1:39" ht="30" outlineLevel="1">
      <c r="A108" s="521">
        <v>22</v>
      </c>
      <c r="B108" s="519" t="s">
        <v>114</v>
      </c>
      <c r="C108" s="291" t="s">
        <v>25</v>
      </c>
      <c r="D108" s="295"/>
      <c r="E108" s="295"/>
      <c r="F108" s="295"/>
      <c r="G108" s="295"/>
      <c r="H108" s="295"/>
      <c r="I108" s="761"/>
      <c r="J108" s="761"/>
      <c r="K108" s="761"/>
      <c r="L108" s="761"/>
      <c r="M108" s="761"/>
      <c r="N108" s="291"/>
      <c r="O108" s="295"/>
      <c r="P108" s="295"/>
      <c r="Q108" s="295"/>
      <c r="R108" s="295"/>
      <c r="S108" s="295"/>
      <c r="T108" s="761"/>
      <c r="U108" s="761"/>
      <c r="V108" s="761"/>
      <c r="W108" s="761"/>
      <c r="X108" s="761"/>
      <c r="Y108" s="532"/>
      <c r="Z108" s="410"/>
      <c r="AA108" s="410"/>
      <c r="AB108" s="410"/>
      <c r="AC108" s="410"/>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761"/>
      <c r="J109" s="761"/>
      <c r="K109" s="761"/>
      <c r="L109" s="761"/>
      <c r="M109" s="761"/>
      <c r="N109" s="291"/>
      <c r="O109" s="295"/>
      <c r="P109" s="295"/>
      <c r="Q109" s="295"/>
      <c r="R109" s="295"/>
      <c r="S109" s="295"/>
      <c r="T109" s="761"/>
      <c r="U109" s="761"/>
      <c r="V109" s="761"/>
      <c r="W109" s="761"/>
      <c r="X109" s="761"/>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318"/>
      <c r="J110" s="318"/>
      <c r="K110" s="318"/>
      <c r="L110" s="318"/>
      <c r="M110" s="318"/>
      <c r="N110" s="291"/>
      <c r="O110" s="291"/>
      <c r="P110" s="291"/>
      <c r="Q110" s="291"/>
      <c r="R110" s="291"/>
      <c r="S110" s="291"/>
      <c r="T110" s="318"/>
      <c r="U110" s="318"/>
      <c r="V110" s="318"/>
      <c r="W110" s="318"/>
      <c r="X110" s="318"/>
      <c r="Y110" s="422"/>
      <c r="Z110" s="425"/>
      <c r="AA110" s="425"/>
      <c r="AB110" s="425"/>
      <c r="AC110" s="425"/>
      <c r="AD110" s="425"/>
      <c r="AE110" s="425"/>
      <c r="AF110" s="425"/>
      <c r="AG110" s="425"/>
      <c r="AH110" s="425"/>
      <c r="AI110" s="425"/>
      <c r="AJ110" s="425"/>
      <c r="AK110" s="425"/>
      <c r="AL110" s="425"/>
      <c r="AM110" s="306"/>
    </row>
    <row r="111" spans="1:39" ht="30" outlineLevel="1">
      <c r="A111" s="521">
        <v>23</v>
      </c>
      <c r="B111" s="519" t="s">
        <v>115</v>
      </c>
      <c r="C111" s="291" t="s">
        <v>25</v>
      </c>
      <c r="D111" s="295"/>
      <c r="E111" s="295"/>
      <c r="F111" s="295"/>
      <c r="G111" s="295"/>
      <c r="H111" s="295"/>
      <c r="I111" s="761"/>
      <c r="J111" s="761"/>
      <c r="K111" s="761"/>
      <c r="L111" s="761"/>
      <c r="M111" s="761"/>
      <c r="N111" s="291"/>
      <c r="O111" s="295"/>
      <c r="P111" s="295"/>
      <c r="Q111" s="295"/>
      <c r="R111" s="295"/>
      <c r="S111" s="295"/>
      <c r="T111" s="761"/>
      <c r="U111" s="761"/>
      <c r="V111" s="761"/>
      <c r="W111" s="761"/>
      <c r="X111" s="761"/>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761"/>
      <c r="J112" s="761"/>
      <c r="K112" s="761"/>
      <c r="L112" s="761"/>
      <c r="M112" s="761"/>
      <c r="N112" s="291"/>
      <c r="O112" s="295"/>
      <c r="P112" s="295"/>
      <c r="Q112" s="295"/>
      <c r="R112" s="295"/>
      <c r="S112" s="295"/>
      <c r="T112" s="761"/>
      <c r="U112" s="761"/>
      <c r="V112" s="761"/>
      <c r="W112" s="761"/>
      <c r="X112" s="761"/>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318"/>
      <c r="J113" s="318"/>
      <c r="K113" s="318"/>
      <c r="L113" s="318"/>
      <c r="M113" s="318"/>
      <c r="N113" s="291"/>
      <c r="O113" s="291"/>
      <c r="P113" s="291"/>
      <c r="Q113" s="291"/>
      <c r="R113" s="291"/>
      <c r="S113" s="291"/>
      <c r="T113" s="318"/>
      <c r="U113" s="318"/>
      <c r="V113" s="318"/>
      <c r="W113" s="318"/>
      <c r="X113" s="318"/>
      <c r="Y113" s="422"/>
      <c r="Z113" s="425"/>
      <c r="AA113" s="425"/>
      <c r="AB113" s="425"/>
      <c r="AC113" s="425"/>
      <c r="AD113" s="425"/>
      <c r="AE113" s="425"/>
      <c r="AF113" s="425"/>
      <c r="AG113" s="425"/>
      <c r="AH113" s="425"/>
      <c r="AI113" s="425"/>
      <c r="AJ113" s="425"/>
      <c r="AK113" s="425"/>
      <c r="AL113" s="425"/>
      <c r="AM113" s="306"/>
    </row>
    <row r="114" spans="1:39" ht="30" outlineLevel="1">
      <c r="A114" s="521">
        <v>24</v>
      </c>
      <c r="B114" s="519" t="s">
        <v>116</v>
      </c>
      <c r="C114" s="291" t="s">
        <v>25</v>
      </c>
      <c r="D114" s="295"/>
      <c r="E114" s="295"/>
      <c r="F114" s="295"/>
      <c r="G114" s="295"/>
      <c r="H114" s="295"/>
      <c r="I114" s="761"/>
      <c r="J114" s="761"/>
      <c r="K114" s="761"/>
      <c r="L114" s="761"/>
      <c r="M114" s="761"/>
      <c r="N114" s="291"/>
      <c r="O114" s="295"/>
      <c r="P114" s="295"/>
      <c r="Q114" s="295"/>
      <c r="R114" s="295"/>
      <c r="S114" s="295"/>
      <c r="T114" s="761"/>
      <c r="U114" s="761"/>
      <c r="V114" s="761"/>
      <c r="W114" s="761"/>
      <c r="X114" s="761"/>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761"/>
      <c r="J115" s="761"/>
      <c r="K115" s="761"/>
      <c r="L115" s="761"/>
      <c r="M115" s="761"/>
      <c r="N115" s="291"/>
      <c r="O115" s="295"/>
      <c r="P115" s="295"/>
      <c r="Q115" s="295"/>
      <c r="R115" s="295"/>
      <c r="S115" s="295"/>
      <c r="T115" s="761"/>
      <c r="U115" s="761"/>
      <c r="V115" s="761"/>
      <c r="W115" s="761"/>
      <c r="X115" s="761"/>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318"/>
      <c r="J116" s="318"/>
      <c r="K116" s="318"/>
      <c r="L116" s="318"/>
      <c r="M116" s="318"/>
      <c r="N116" s="291"/>
      <c r="O116" s="291"/>
      <c r="P116" s="291"/>
      <c r="Q116" s="291"/>
      <c r="R116" s="291"/>
      <c r="S116" s="291"/>
      <c r="T116" s="318"/>
      <c r="U116" s="318"/>
      <c r="V116" s="318"/>
      <c r="W116" s="318"/>
      <c r="X116" s="318"/>
      <c r="Y116" s="412"/>
      <c r="Z116" s="425"/>
      <c r="AA116" s="425"/>
      <c r="AB116" s="425"/>
      <c r="AC116" s="425"/>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318"/>
      <c r="J117" s="318"/>
      <c r="K117" s="318"/>
      <c r="L117" s="318"/>
      <c r="M117" s="318"/>
      <c r="N117" s="291"/>
      <c r="O117" s="291"/>
      <c r="P117" s="291"/>
      <c r="Q117" s="291"/>
      <c r="R117" s="291"/>
      <c r="S117" s="291"/>
      <c r="T117" s="318"/>
      <c r="U117" s="318"/>
      <c r="V117" s="318"/>
      <c r="W117" s="318"/>
      <c r="X117" s="318"/>
      <c r="Y117" s="412"/>
      <c r="Z117" s="425"/>
      <c r="AA117" s="425"/>
      <c r="AB117" s="425"/>
      <c r="AC117" s="425"/>
      <c r="AD117" s="425"/>
      <c r="AE117" s="425"/>
      <c r="AF117" s="425"/>
      <c r="AG117" s="425"/>
      <c r="AH117" s="425"/>
      <c r="AI117" s="425"/>
      <c r="AJ117" s="425"/>
      <c r="AK117" s="425"/>
      <c r="AL117" s="425"/>
      <c r="AM117" s="306"/>
    </row>
    <row r="118" spans="1:39" outlineLevel="1">
      <c r="A118" s="521">
        <v>25</v>
      </c>
      <c r="B118" s="519" t="s">
        <v>117</v>
      </c>
      <c r="C118" s="291" t="s">
        <v>25</v>
      </c>
      <c r="D118" s="295"/>
      <c r="E118" s="295"/>
      <c r="F118" s="295"/>
      <c r="G118" s="295"/>
      <c r="H118" s="295"/>
      <c r="I118" s="761"/>
      <c r="J118" s="761"/>
      <c r="K118" s="761"/>
      <c r="L118" s="761"/>
      <c r="M118" s="761"/>
      <c r="N118" s="295">
        <v>12</v>
      </c>
      <c r="O118" s="295"/>
      <c r="P118" s="295"/>
      <c r="Q118" s="295"/>
      <c r="R118" s="295"/>
      <c r="S118" s="295"/>
      <c r="T118" s="761"/>
      <c r="U118" s="761"/>
      <c r="V118" s="761"/>
      <c r="W118" s="761"/>
      <c r="X118" s="761"/>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761"/>
      <c r="J119" s="761"/>
      <c r="K119" s="761"/>
      <c r="L119" s="761"/>
      <c r="M119" s="761"/>
      <c r="N119" s="295">
        <f>N118</f>
        <v>12</v>
      </c>
      <c r="O119" s="295"/>
      <c r="P119" s="295"/>
      <c r="Q119" s="295"/>
      <c r="R119" s="295"/>
      <c r="S119" s="295"/>
      <c r="T119" s="761"/>
      <c r="U119" s="761"/>
      <c r="V119" s="761"/>
      <c r="W119" s="761"/>
      <c r="X119" s="761"/>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318"/>
      <c r="J120" s="318"/>
      <c r="K120" s="318"/>
      <c r="L120" s="318"/>
      <c r="M120" s="318"/>
      <c r="N120" s="291"/>
      <c r="O120" s="291"/>
      <c r="P120" s="291"/>
      <c r="Q120" s="291"/>
      <c r="R120" s="291"/>
      <c r="S120" s="291"/>
      <c r="T120" s="318"/>
      <c r="U120" s="318"/>
      <c r="V120" s="318"/>
      <c r="W120" s="318"/>
      <c r="X120" s="318"/>
      <c r="Y120" s="412"/>
      <c r="Z120" s="425"/>
      <c r="AA120" s="425"/>
      <c r="AB120" s="425"/>
      <c r="AC120" s="425"/>
      <c r="AD120" s="425"/>
      <c r="AE120" s="425"/>
      <c r="AF120" s="425"/>
      <c r="AG120" s="425"/>
      <c r="AH120" s="425"/>
      <c r="AI120" s="425"/>
      <c r="AJ120" s="425"/>
      <c r="AK120" s="425"/>
      <c r="AL120" s="425"/>
      <c r="AM120" s="306"/>
    </row>
    <row r="121" spans="1:39" outlineLevel="1">
      <c r="A121" s="521">
        <v>26</v>
      </c>
      <c r="B121" s="519" t="s">
        <v>118</v>
      </c>
      <c r="C121" s="291" t="s">
        <v>25</v>
      </c>
      <c r="D121" s="295"/>
      <c r="E121" s="295"/>
      <c r="F121" s="295"/>
      <c r="G121" s="295"/>
      <c r="H121" s="295"/>
      <c r="I121" s="761"/>
      <c r="J121" s="761"/>
      <c r="K121" s="761"/>
      <c r="L121" s="761"/>
      <c r="M121" s="761"/>
      <c r="N121" s="295">
        <v>12</v>
      </c>
      <c r="O121" s="295"/>
      <c r="P121" s="295"/>
      <c r="Q121" s="295"/>
      <c r="R121" s="295"/>
      <c r="S121" s="295"/>
      <c r="T121" s="761"/>
      <c r="U121" s="761"/>
      <c r="V121" s="761"/>
      <c r="W121" s="761"/>
      <c r="X121" s="761"/>
      <c r="Y121" s="426"/>
      <c r="Z121" s="532"/>
      <c r="AA121" s="532"/>
      <c r="AB121" s="410"/>
      <c r="AC121" s="532"/>
      <c r="AD121" s="410"/>
      <c r="AE121" s="410"/>
      <c r="AF121" s="415"/>
      <c r="AG121" s="415"/>
      <c r="AH121" s="415"/>
      <c r="AI121" s="415"/>
      <c r="AJ121" s="415"/>
      <c r="AK121" s="415"/>
      <c r="AL121" s="415"/>
      <c r="AM121" s="296">
        <f>SUM(Y121:AL121)</f>
        <v>0</v>
      </c>
    </row>
    <row r="122" spans="1:39" outlineLevel="1">
      <c r="B122" s="294" t="s">
        <v>267</v>
      </c>
      <c r="C122" s="291" t="s">
        <v>163</v>
      </c>
      <c r="D122" s="295"/>
      <c r="E122" s="295"/>
      <c r="F122" s="295"/>
      <c r="G122" s="295"/>
      <c r="H122" s="295"/>
      <c r="I122" s="761"/>
      <c r="J122" s="761"/>
      <c r="K122" s="761"/>
      <c r="L122" s="761"/>
      <c r="M122" s="761"/>
      <c r="N122" s="295">
        <f>N121</f>
        <v>12</v>
      </c>
      <c r="O122" s="295"/>
      <c r="P122" s="295"/>
      <c r="Q122" s="295"/>
      <c r="R122" s="295"/>
      <c r="S122" s="295"/>
      <c r="T122" s="761"/>
      <c r="U122" s="761"/>
      <c r="V122" s="761"/>
      <c r="W122" s="761"/>
      <c r="X122" s="761"/>
      <c r="Y122" s="411">
        <f>Y121</f>
        <v>0</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318"/>
      <c r="J123" s="318"/>
      <c r="K123" s="318"/>
      <c r="L123" s="318"/>
      <c r="M123" s="318"/>
      <c r="N123" s="291"/>
      <c r="O123" s="291"/>
      <c r="P123" s="291"/>
      <c r="Q123" s="291"/>
      <c r="R123" s="291"/>
      <c r="S123" s="291"/>
      <c r="T123" s="318"/>
      <c r="U123" s="318"/>
      <c r="V123" s="318"/>
      <c r="W123" s="318"/>
      <c r="X123" s="318"/>
      <c r="Y123" s="412"/>
      <c r="Z123" s="425"/>
      <c r="AA123" s="425"/>
      <c r="AB123" s="425"/>
      <c r="AC123" s="425"/>
      <c r="AD123" s="425"/>
      <c r="AE123" s="425"/>
      <c r="AF123" s="425"/>
      <c r="AG123" s="425"/>
      <c r="AH123" s="425"/>
      <c r="AI123" s="425"/>
      <c r="AJ123" s="425"/>
      <c r="AK123" s="425"/>
      <c r="AL123" s="425"/>
      <c r="AM123" s="306"/>
    </row>
    <row r="124" spans="1:39" ht="30" outlineLevel="1">
      <c r="A124" s="521">
        <v>27</v>
      </c>
      <c r="B124" s="519" t="s">
        <v>119</v>
      </c>
      <c r="C124" s="291" t="s">
        <v>25</v>
      </c>
      <c r="D124" s="295"/>
      <c r="E124" s="295"/>
      <c r="F124" s="295"/>
      <c r="G124" s="295"/>
      <c r="H124" s="295"/>
      <c r="I124" s="761"/>
      <c r="J124" s="761"/>
      <c r="K124" s="761"/>
      <c r="L124" s="761"/>
      <c r="M124" s="761"/>
      <c r="N124" s="295">
        <v>12</v>
      </c>
      <c r="O124" s="295"/>
      <c r="P124" s="295"/>
      <c r="Q124" s="295"/>
      <c r="R124" s="295"/>
      <c r="S124" s="295"/>
      <c r="T124" s="761"/>
      <c r="U124" s="761"/>
      <c r="V124" s="761"/>
      <c r="W124" s="761"/>
      <c r="X124" s="761"/>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761"/>
      <c r="J125" s="761"/>
      <c r="K125" s="761"/>
      <c r="L125" s="761"/>
      <c r="M125" s="761"/>
      <c r="N125" s="295">
        <f>N124</f>
        <v>12</v>
      </c>
      <c r="O125" s="295"/>
      <c r="P125" s="295"/>
      <c r="Q125" s="295"/>
      <c r="R125" s="295"/>
      <c r="S125" s="295"/>
      <c r="T125" s="761"/>
      <c r="U125" s="761"/>
      <c r="V125" s="761"/>
      <c r="W125" s="761"/>
      <c r="X125" s="761"/>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318"/>
      <c r="J126" s="318"/>
      <c r="K126" s="318"/>
      <c r="L126" s="318"/>
      <c r="M126" s="318"/>
      <c r="N126" s="291"/>
      <c r="O126" s="291"/>
      <c r="P126" s="291"/>
      <c r="Q126" s="291"/>
      <c r="R126" s="291"/>
      <c r="S126" s="291"/>
      <c r="T126" s="318"/>
      <c r="U126" s="318"/>
      <c r="V126" s="318"/>
      <c r="W126" s="318"/>
      <c r="X126" s="318"/>
      <c r="Y126" s="412"/>
      <c r="Z126" s="425"/>
      <c r="AA126" s="425"/>
      <c r="AB126" s="425"/>
      <c r="AC126" s="425"/>
      <c r="AD126" s="425"/>
      <c r="AE126" s="425"/>
      <c r="AF126" s="425"/>
      <c r="AG126" s="425"/>
      <c r="AH126" s="425"/>
      <c r="AI126" s="425"/>
      <c r="AJ126" s="425"/>
      <c r="AK126" s="425"/>
      <c r="AL126" s="425"/>
      <c r="AM126" s="306"/>
    </row>
    <row r="127" spans="1:39" ht="30" outlineLevel="1">
      <c r="A127" s="521">
        <v>28</v>
      </c>
      <c r="B127" s="519" t="s">
        <v>120</v>
      </c>
      <c r="C127" s="291" t="s">
        <v>25</v>
      </c>
      <c r="D127" s="295"/>
      <c r="E127" s="295"/>
      <c r="F127" s="295"/>
      <c r="G127" s="295"/>
      <c r="H127" s="295"/>
      <c r="I127" s="761"/>
      <c r="J127" s="761"/>
      <c r="K127" s="761"/>
      <c r="L127" s="761"/>
      <c r="M127" s="761"/>
      <c r="N127" s="295">
        <v>12</v>
      </c>
      <c r="O127" s="295"/>
      <c r="P127" s="295"/>
      <c r="Q127" s="295"/>
      <c r="R127" s="295"/>
      <c r="S127" s="295"/>
      <c r="T127" s="761"/>
      <c r="U127" s="761"/>
      <c r="V127" s="761"/>
      <c r="W127" s="761"/>
      <c r="X127" s="761"/>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761"/>
      <c r="J128" s="761"/>
      <c r="K128" s="761"/>
      <c r="L128" s="761"/>
      <c r="M128" s="761"/>
      <c r="N128" s="295">
        <f>N127</f>
        <v>12</v>
      </c>
      <c r="O128" s="295"/>
      <c r="P128" s="295"/>
      <c r="Q128" s="295"/>
      <c r="R128" s="295"/>
      <c r="S128" s="295"/>
      <c r="T128" s="761"/>
      <c r="U128" s="761"/>
      <c r="V128" s="761"/>
      <c r="W128" s="761"/>
      <c r="X128" s="761"/>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318"/>
      <c r="J129" s="318"/>
      <c r="K129" s="318"/>
      <c r="L129" s="318"/>
      <c r="M129" s="318"/>
      <c r="N129" s="291"/>
      <c r="O129" s="291"/>
      <c r="P129" s="291"/>
      <c r="Q129" s="291"/>
      <c r="R129" s="291"/>
      <c r="S129" s="291"/>
      <c r="T129" s="318"/>
      <c r="U129" s="318"/>
      <c r="V129" s="318"/>
      <c r="W129" s="318"/>
      <c r="X129" s="318"/>
      <c r="Y129" s="412"/>
      <c r="Z129" s="425"/>
      <c r="AA129" s="425"/>
      <c r="AB129" s="425"/>
      <c r="AC129" s="425"/>
      <c r="AD129" s="425"/>
      <c r="AE129" s="425"/>
      <c r="AF129" s="425"/>
      <c r="AG129" s="425"/>
      <c r="AH129" s="425"/>
      <c r="AI129" s="425"/>
      <c r="AJ129" s="425"/>
      <c r="AK129" s="425"/>
      <c r="AL129" s="425"/>
      <c r="AM129" s="306"/>
    </row>
    <row r="130" spans="1:39" ht="30" outlineLevel="1">
      <c r="A130" s="521">
        <v>29</v>
      </c>
      <c r="B130" s="519" t="s">
        <v>121</v>
      </c>
      <c r="C130" s="291" t="s">
        <v>25</v>
      </c>
      <c r="D130" s="295"/>
      <c r="E130" s="295"/>
      <c r="F130" s="295"/>
      <c r="G130" s="295"/>
      <c r="H130" s="295"/>
      <c r="I130" s="761"/>
      <c r="J130" s="761"/>
      <c r="K130" s="761"/>
      <c r="L130" s="761"/>
      <c r="M130" s="761"/>
      <c r="N130" s="295">
        <v>3</v>
      </c>
      <c r="O130" s="295"/>
      <c r="P130" s="295"/>
      <c r="Q130" s="295"/>
      <c r="R130" s="295"/>
      <c r="S130" s="295"/>
      <c r="T130" s="761"/>
      <c r="U130" s="761"/>
      <c r="V130" s="761"/>
      <c r="W130" s="761"/>
      <c r="X130" s="761"/>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761"/>
      <c r="J131" s="761"/>
      <c r="K131" s="761"/>
      <c r="L131" s="761"/>
      <c r="M131" s="761"/>
      <c r="N131" s="295">
        <f>N130</f>
        <v>3</v>
      </c>
      <c r="O131" s="295"/>
      <c r="P131" s="295"/>
      <c r="Q131" s="295"/>
      <c r="R131" s="295"/>
      <c r="S131" s="295"/>
      <c r="T131" s="761"/>
      <c r="U131" s="761"/>
      <c r="V131" s="761"/>
      <c r="W131" s="761"/>
      <c r="X131" s="761"/>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318"/>
      <c r="J132" s="318"/>
      <c r="K132" s="318"/>
      <c r="L132" s="318"/>
      <c r="M132" s="318"/>
      <c r="N132" s="291"/>
      <c r="O132" s="291"/>
      <c r="P132" s="291"/>
      <c r="Q132" s="291"/>
      <c r="R132" s="291"/>
      <c r="S132" s="291"/>
      <c r="T132" s="318"/>
      <c r="U132" s="318"/>
      <c r="V132" s="318"/>
      <c r="W132" s="318"/>
      <c r="X132" s="318"/>
      <c r="Y132" s="412"/>
      <c r="Z132" s="425"/>
      <c r="AA132" s="425"/>
      <c r="AB132" s="425"/>
      <c r="AC132" s="425"/>
      <c r="AD132" s="425"/>
      <c r="AE132" s="425"/>
      <c r="AF132" s="425"/>
      <c r="AG132" s="425"/>
      <c r="AH132" s="425"/>
      <c r="AI132" s="425"/>
      <c r="AJ132" s="425"/>
      <c r="AK132" s="425"/>
      <c r="AL132" s="425"/>
      <c r="AM132" s="306"/>
    </row>
    <row r="133" spans="1:39" ht="30" outlineLevel="1">
      <c r="A133" s="521">
        <v>30</v>
      </c>
      <c r="B133" s="519" t="s">
        <v>122</v>
      </c>
      <c r="C133" s="291" t="s">
        <v>25</v>
      </c>
      <c r="D133" s="295"/>
      <c r="E133" s="295"/>
      <c r="F133" s="295"/>
      <c r="G133" s="295"/>
      <c r="H133" s="295"/>
      <c r="I133" s="761"/>
      <c r="J133" s="761"/>
      <c r="K133" s="761"/>
      <c r="L133" s="761"/>
      <c r="M133" s="761"/>
      <c r="N133" s="295">
        <v>12</v>
      </c>
      <c r="O133" s="295"/>
      <c r="P133" s="295"/>
      <c r="Q133" s="295"/>
      <c r="R133" s="295"/>
      <c r="S133" s="295"/>
      <c r="T133" s="761"/>
      <c r="U133" s="761"/>
      <c r="V133" s="761"/>
      <c r="W133" s="761"/>
      <c r="X133" s="761"/>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761"/>
      <c r="J134" s="761"/>
      <c r="K134" s="761"/>
      <c r="L134" s="761"/>
      <c r="M134" s="761"/>
      <c r="N134" s="295">
        <f>N133</f>
        <v>12</v>
      </c>
      <c r="O134" s="295"/>
      <c r="P134" s="295"/>
      <c r="Q134" s="295"/>
      <c r="R134" s="295"/>
      <c r="S134" s="295"/>
      <c r="T134" s="761"/>
      <c r="U134" s="761"/>
      <c r="V134" s="761"/>
      <c r="W134" s="761"/>
      <c r="X134" s="761"/>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318"/>
      <c r="J135" s="318"/>
      <c r="K135" s="318"/>
      <c r="L135" s="318"/>
      <c r="M135" s="318"/>
      <c r="N135" s="291"/>
      <c r="O135" s="291"/>
      <c r="P135" s="291"/>
      <c r="Q135" s="291"/>
      <c r="R135" s="291"/>
      <c r="S135" s="291"/>
      <c r="T135" s="318"/>
      <c r="U135" s="318"/>
      <c r="V135" s="318"/>
      <c r="W135" s="318"/>
      <c r="X135" s="318"/>
      <c r="Y135" s="412"/>
      <c r="Z135" s="425"/>
      <c r="AA135" s="425"/>
      <c r="AB135" s="425"/>
      <c r="AC135" s="425"/>
      <c r="AD135" s="425"/>
      <c r="AE135" s="425"/>
      <c r="AF135" s="425"/>
      <c r="AG135" s="425"/>
      <c r="AH135" s="425"/>
      <c r="AI135" s="425"/>
      <c r="AJ135" s="425"/>
      <c r="AK135" s="425"/>
      <c r="AL135" s="425"/>
      <c r="AM135" s="306"/>
    </row>
    <row r="136" spans="1:39" ht="30" outlineLevel="1">
      <c r="A136" s="521">
        <v>31</v>
      </c>
      <c r="B136" s="519" t="s">
        <v>123</v>
      </c>
      <c r="C136" s="291" t="s">
        <v>25</v>
      </c>
      <c r="D136" s="295"/>
      <c r="E136" s="295"/>
      <c r="F136" s="295"/>
      <c r="G136" s="295"/>
      <c r="H136" s="295"/>
      <c r="I136" s="761"/>
      <c r="J136" s="761"/>
      <c r="K136" s="761"/>
      <c r="L136" s="761"/>
      <c r="M136" s="761"/>
      <c r="N136" s="295">
        <v>12</v>
      </c>
      <c r="O136" s="295"/>
      <c r="P136" s="295"/>
      <c r="Q136" s="295"/>
      <c r="R136" s="295"/>
      <c r="S136" s="295"/>
      <c r="T136" s="761"/>
      <c r="U136" s="761"/>
      <c r="V136" s="761"/>
      <c r="W136" s="761"/>
      <c r="X136" s="761"/>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761"/>
      <c r="J137" s="761"/>
      <c r="K137" s="761"/>
      <c r="L137" s="761"/>
      <c r="M137" s="761"/>
      <c r="N137" s="295">
        <f>N136</f>
        <v>12</v>
      </c>
      <c r="O137" s="295"/>
      <c r="P137" s="295"/>
      <c r="Q137" s="295"/>
      <c r="R137" s="295"/>
      <c r="S137" s="295"/>
      <c r="T137" s="761"/>
      <c r="U137" s="761"/>
      <c r="V137" s="761"/>
      <c r="W137" s="761"/>
      <c r="X137" s="761"/>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19"/>
      <c r="C138" s="291"/>
      <c r="D138" s="291"/>
      <c r="E138" s="291"/>
      <c r="F138" s="291"/>
      <c r="G138" s="291"/>
      <c r="H138" s="291"/>
      <c r="I138" s="318"/>
      <c r="J138" s="318"/>
      <c r="K138" s="318"/>
      <c r="L138" s="318"/>
      <c r="M138" s="318"/>
      <c r="N138" s="291"/>
      <c r="O138" s="291"/>
      <c r="P138" s="291"/>
      <c r="Q138" s="291"/>
      <c r="R138" s="291"/>
      <c r="S138" s="291"/>
      <c r="T138" s="318"/>
      <c r="U138" s="318"/>
      <c r="V138" s="318"/>
      <c r="W138" s="318"/>
      <c r="X138" s="318"/>
      <c r="Y138" s="412"/>
      <c r="Z138" s="425"/>
      <c r="AA138" s="425"/>
      <c r="AB138" s="425"/>
      <c r="AC138" s="425"/>
      <c r="AD138" s="425"/>
      <c r="AE138" s="425"/>
      <c r="AF138" s="425"/>
      <c r="AG138" s="425"/>
      <c r="AH138" s="425"/>
      <c r="AI138" s="425"/>
      <c r="AJ138" s="425"/>
      <c r="AK138" s="425"/>
      <c r="AL138" s="425"/>
      <c r="AM138" s="306"/>
    </row>
    <row r="139" spans="1:39" ht="15.75" customHeight="1" outlineLevel="1">
      <c r="A139" s="521">
        <v>32</v>
      </c>
      <c r="B139" s="519" t="s">
        <v>124</v>
      </c>
      <c r="C139" s="291" t="s">
        <v>25</v>
      </c>
      <c r="D139" s="295"/>
      <c r="E139" s="295"/>
      <c r="F139" s="295"/>
      <c r="G139" s="295"/>
      <c r="H139" s="295"/>
      <c r="I139" s="761"/>
      <c r="J139" s="761"/>
      <c r="K139" s="761"/>
      <c r="L139" s="761"/>
      <c r="M139" s="761"/>
      <c r="N139" s="295">
        <v>12</v>
      </c>
      <c r="O139" s="295"/>
      <c r="P139" s="295"/>
      <c r="Q139" s="295"/>
      <c r="R139" s="295"/>
      <c r="S139" s="295"/>
      <c r="T139" s="761"/>
      <c r="U139" s="761"/>
      <c r="V139" s="761"/>
      <c r="W139" s="761"/>
      <c r="X139" s="761"/>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761"/>
      <c r="J140" s="761"/>
      <c r="K140" s="761"/>
      <c r="L140" s="761"/>
      <c r="M140" s="761"/>
      <c r="N140" s="295">
        <f>N139</f>
        <v>12</v>
      </c>
      <c r="O140" s="295"/>
      <c r="P140" s="295"/>
      <c r="Q140" s="295"/>
      <c r="R140" s="295"/>
      <c r="S140" s="295"/>
      <c r="T140" s="761"/>
      <c r="U140" s="761"/>
      <c r="V140" s="761"/>
      <c r="W140" s="761"/>
      <c r="X140" s="761"/>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19"/>
      <c r="C141" s="291"/>
      <c r="D141" s="291"/>
      <c r="E141" s="291"/>
      <c r="F141" s="291"/>
      <c r="G141" s="291"/>
      <c r="H141" s="291"/>
      <c r="I141" s="318"/>
      <c r="J141" s="318"/>
      <c r="K141" s="318"/>
      <c r="L141" s="318"/>
      <c r="M141" s="318"/>
      <c r="N141" s="291"/>
      <c r="O141" s="291"/>
      <c r="P141" s="291"/>
      <c r="Q141" s="291"/>
      <c r="R141" s="291"/>
      <c r="S141" s="291"/>
      <c r="T141" s="318"/>
      <c r="U141" s="318"/>
      <c r="V141" s="318"/>
      <c r="W141" s="318"/>
      <c r="X141" s="318"/>
      <c r="Y141" s="412"/>
      <c r="Z141" s="425"/>
      <c r="AA141" s="425"/>
      <c r="AB141" s="425"/>
      <c r="AC141" s="425"/>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318"/>
      <c r="J142" s="318"/>
      <c r="K142" s="318"/>
      <c r="L142" s="318"/>
      <c r="M142" s="318"/>
      <c r="N142" s="291"/>
      <c r="O142" s="291"/>
      <c r="P142" s="291"/>
      <c r="Q142" s="291"/>
      <c r="R142" s="291"/>
      <c r="S142" s="291"/>
      <c r="T142" s="318"/>
      <c r="U142" s="318"/>
      <c r="V142" s="318"/>
      <c r="W142" s="318"/>
      <c r="X142" s="318"/>
      <c r="Y142" s="412"/>
      <c r="Z142" s="425"/>
      <c r="AA142" s="425"/>
      <c r="AB142" s="425"/>
      <c r="AC142" s="425"/>
      <c r="AD142" s="425"/>
      <c r="AE142" s="425"/>
      <c r="AF142" s="425"/>
      <c r="AG142" s="425"/>
      <c r="AH142" s="425"/>
      <c r="AI142" s="425"/>
      <c r="AJ142" s="425"/>
      <c r="AK142" s="425"/>
      <c r="AL142" s="425"/>
      <c r="AM142" s="306"/>
    </row>
    <row r="143" spans="1:39" outlineLevel="1">
      <c r="A143" s="521">
        <v>33</v>
      </c>
      <c r="B143" s="519" t="s">
        <v>125</v>
      </c>
      <c r="C143" s="291" t="s">
        <v>25</v>
      </c>
      <c r="D143" s="295"/>
      <c r="E143" s="295"/>
      <c r="F143" s="295"/>
      <c r="G143" s="295"/>
      <c r="H143" s="295"/>
      <c r="I143" s="761"/>
      <c r="J143" s="761"/>
      <c r="K143" s="761"/>
      <c r="L143" s="761"/>
      <c r="M143" s="761"/>
      <c r="N143" s="295">
        <v>0</v>
      </c>
      <c r="O143" s="295"/>
      <c r="P143" s="295"/>
      <c r="Q143" s="295"/>
      <c r="R143" s="295"/>
      <c r="S143" s="295"/>
      <c r="T143" s="761"/>
      <c r="U143" s="761"/>
      <c r="V143" s="761"/>
      <c r="W143" s="761"/>
      <c r="X143" s="761"/>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761"/>
      <c r="J144" s="761"/>
      <c r="K144" s="761"/>
      <c r="L144" s="761"/>
      <c r="M144" s="761"/>
      <c r="N144" s="295">
        <f>N143</f>
        <v>0</v>
      </c>
      <c r="O144" s="295"/>
      <c r="P144" s="295"/>
      <c r="Q144" s="295"/>
      <c r="R144" s="295"/>
      <c r="S144" s="295"/>
      <c r="T144" s="761"/>
      <c r="U144" s="761"/>
      <c r="V144" s="761"/>
      <c r="W144" s="761"/>
      <c r="X144" s="761"/>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19"/>
      <c r="C145" s="291"/>
      <c r="D145" s="291"/>
      <c r="E145" s="291"/>
      <c r="F145" s="291"/>
      <c r="G145" s="291"/>
      <c r="H145" s="291"/>
      <c r="I145" s="318"/>
      <c r="J145" s="318"/>
      <c r="K145" s="318"/>
      <c r="L145" s="318"/>
      <c r="M145" s="318"/>
      <c r="N145" s="291"/>
      <c r="O145" s="291"/>
      <c r="P145" s="291"/>
      <c r="Q145" s="291"/>
      <c r="R145" s="291"/>
      <c r="S145" s="291"/>
      <c r="T145" s="318"/>
      <c r="U145" s="318"/>
      <c r="V145" s="318"/>
      <c r="W145" s="318"/>
      <c r="X145" s="318"/>
      <c r="Y145" s="412"/>
      <c r="Z145" s="425"/>
      <c r="AA145" s="425"/>
      <c r="AB145" s="425"/>
      <c r="AC145" s="425"/>
      <c r="AD145" s="425"/>
      <c r="AE145" s="425"/>
      <c r="AF145" s="425"/>
      <c r="AG145" s="425"/>
      <c r="AH145" s="425"/>
      <c r="AI145" s="425"/>
      <c r="AJ145" s="425"/>
      <c r="AK145" s="425"/>
      <c r="AL145" s="425"/>
      <c r="AM145" s="306"/>
    </row>
    <row r="146" spans="1:39" outlineLevel="1">
      <c r="A146" s="521">
        <v>34</v>
      </c>
      <c r="B146" s="519" t="s">
        <v>126</v>
      </c>
      <c r="C146" s="291" t="s">
        <v>25</v>
      </c>
      <c r="D146" s="295"/>
      <c r="E146" s="295"/>
      <c r="F146" s="295"/>
      <c r="G146" s="295"/>
      <c r="H146" s="295"/>
      <c r="I146" s="761"/>
      <c r="J146" s="761"/>
      <c r="K146" s="761"/>
      <c r="L146" s="761"/>
      <c r="M146" s="761"/>
      <c r="N146" s="295">
        <v>0</v>
      </c>
      <c r="O146" s="295"/>
      <c r="P146" s="295"/>
      <c r="Q146" s="295"/>
      <c r="R146" s="295"/>
      <c r="S146" s="295"/>
      <c r="T146" s="761"/>
      <c r="U146" s="761"/>
      <c r="V146" s="761"/>
      <c r="W146" s="761"/>
      <c r="X146" s="761"/>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761"/>
      <c r="J147" s="761"/>
      <c r="K147" s="761"/>
      <c r="L147" s="761"/>
      <c r="M147" s="761"/>
      <c r="N147" s="295">
        <f>N146</f>
        <v>0</v>
      </c>
      <c r="O147" s="295"/>
      <c r="P147" s="295"/>
      <c r="Q147" s="295"/>
      <c r="R147" s="295"/>
      <c r="S147" s="295"/>
      <c r="T147" s="761"/>
      <c r="U147" s="761"/>
      <c r="V147" s="761"/>
      <c r="W147" s="761"/>
      <c r="X147" s="761"/>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19"/>
      <c r="C148" s="291"/>
      <c r="D148" s="291"/>
      <c r="E148" s="291"/>
      <c r="F148" s="291"/>
      <c r="G148" s="291"/>
      <c r="H148" s="291"/>
      <c r="I148" s="318"/>
      <c r="J148" s="318"/>
      <c r="K148" s="318"/>
      <c r="L148" s="318"/>
      <c r="M148" s="318"/>
      <c r="N148" s="291"/>
      <c r="O148" s="291"/>
      <c r="P148" s="291"/>
      <c r="Q148" s="291"/>
      <c r="R148" s="291"/>
      <c r="S148" s="291"/>
      <c r="T148" s="318"/>
      <c r="U148" s="318"/>
      <c r="V148" s="318"/>
      <c r="W148" s="318"/>
      <c r="X148" s="318"/>
      <c r="Y148" s="412"/>
      <c r="Z148" s="425"/>
      <c r="AA148" s="425"/>
      <c r="AB148" s="425"/>
      <c r="AC148" s="425"/>
      <c r="AD148" s="425"/>
      <c r="AE148" s="425"/>
      <c r="AF148" s="425"/>
      <c r="AG148" s="425"/>
      <c r="AH148" s="425"/>
      <c r="AI148" s="425"/>
      <c r="AJ148" s="425"/>
      <c r="AK148" s="425"/>
      <c r="AL148" s="425"/>
      <c r="AM148" s="306"/>
    </row>
    <row r="149" spans="1:39" outlineLevel="1">
      <c r="A149" s="521">
        <v>35</v>
      </c>
      <c r="B149" s="519" t="s">
        <v>127</v>
      </c>
      <c r="C149" s="291" t="s">
        <v>25</v>
      </c>
      <c r="D149" s="295"/>
      <c r="E149" s="295"/>
      <c r="F149" s="295"/>
      <c r="G149" s="295"/>
      <c r="H149" s="295"/>
      <c r="I149" s="761"/>
      <c r="J149" s="761"/>
      <c r="K149" s="761"/>
      <c r="L149" s="761"/>
      <c r="M149" s="761"/>
      <c r="N149" s="295">
        <v>0</v>
      </c>
      <c r="O149" s="295"/>
      <c r="P149" s="295"/>
      <c r="Q149" s="295"/>
      <c r="R149" s="295"/>
      <c r="S149" s="295"/>
      <c r="T149" s="761"/>
      <c r="U149" s="761"/>
      <c r="V149" s="761"/>
      <c r="W149" s="761"/>
      <c r="X149" s="761"/>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761"/>
      <c r="J150" s="761"/>
      <c r="K150" s="761"/>
      <c r="L150" s="761"/>
      <c r="M150" s="761"/>
      <c r="N150" s="295">
        <f>N149</f>
        <v>0</v>
      </c>
      <c r="O150" s="295"/>
      <c r="P150" s="295"/>
      <c r="Q150" s="295"/>
      <c r="R150" s="295"/>
      <c r="S150" s="295"/>
      <c r="T150" s="761"/>
      <c r="U150" s="761"/>
      <c r="V150" s="761"/>
      <c r="W150" s="761"/>
      <c r="X150" s="761"/>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318"/>
      <c r="J151" s="318"/>
      <c r="K151" s="318"/>
      <c r="L151" s="318"/>
      <c r="M151" s="318"/>
      <c r="N151" s="291"/>
      <c r="O151" s="291"/>
      <c r="P151" s="291"/>
      <c r="Q151" s="291"/>
      <c r="R151" s="291"/>
      <c r="S151" s="291"/>
      <c r="T151" s="318"/>
      <c r="U151" s="318"/>
      <c r="V151" s="318"/>
      <c r="W151" s="318"/>
      <c r="X151" s="318"/>
      <c r="Y151" s="412"/>
      <c r="Z151" s="425"/>
      <c r="AA151" s="425"/>
      <c r="AB151" s="425"/>
      <c r="AC151" s="425"/>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318"/>
      <c r="J152" s="318"/>
      <c r="K152" s="318"/>
      <c r="L152" s="318"/>
      <c r="M152" s="318"/>
      <c r="N152" s="291"/>
      <c r="O152" s="291"/>
      <c r="P152" s="291"/>
      <c r="Q152" s="291"/>
      <c r="R152" s="291"/>
      <c r="S152" s="291"/>
      <c r="T152" s="318"/>
      <c r="U152" s="318"/>
      <c r="V152" s="318"/>
      <c r="W152" s="318"/>
      <c r="X152" s="318"/>
      <c r="Y152" s="412"/>
      <c r="Z152" s="425"/>
      <c r="AA152" s="425"/>
      <c r="AB152" s="425"/>
      <c r="AC152" s="425"/>
      <c r="AD152" s="425"/>
      <c r="AE152" s="425"/>
      <c r="AF152" s="425"/>
      <c r="AG152" s="425"/>
      <c r="AH152" s="425"/>
      <c r="AI152" s="425"/>
      <c r="AJ152" s="425"/>
      <c r="AK152" s="425"/>
      <c r="AL152" s="425"/>
      <c r="AM152" s="306"/>
    </row>
    <row r="153" spans="1:39" ht="45" outlineLevel="1">
      <c r="A153" s="521">
        <v>36</v>
      </c>
      <c r="B153" s="519" t="s">
        <v>128</v>
      </c>
      <c r="C153" s="291" t="s">
        <v>25</v>
      </c>
      <c r="D153" s="295"/>
      <c r="E153" s="295"/>
      <c r="F153" s="295"/>
      <c r="G153" s="295"/>
      <c r="H153" s="295"/>
      <c r="I153" s="761"/>
      <c r="J153" s="761"/>
      <c r="K153" s="761"/>
      <c r="L153" s="761"/>
      <c r="M153" s="761"/>
      <c r="N153" s="295">
        <v>12</v>
      </c>
      <c r="O153" s="295"/>
      <c r="P153" s="295"/>
      <c r="Q153" s="295"/>
      <c r="R153" s="295"/>
      <c r="S153" s="295"/>
      <c r="T153" s="761"/>
      <c r="U153" s="761"/>
      <c r="V153" s="761"/>
      <c r="W153" s="761"/>
      <c r="X153" s="761"/>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761"/>
      <c r="J154" s="761"/>
      <c r="K154" s="761"/>
      <c r="L154" s="761"/>
      <c r="M154" s="761"/>
      <c r="N154" s="295">
        <f>N153</f>
        <v>12</v>
      </c>
      <c r="O154" s="295"/>
      <c r="P154" s="295"/>
      <c r="Q154" s="295"/>
      <c r="R154" s="295"/>
      <c r="S154" s="295"/>
      <c r="T154" s="761"/>
      <c r="U154" s="761"/>
      <c r="V154" s="761"/>
      <c r="W154" s="761"/>
      <c r="X154" s="761"/>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19"/>
      <c r="C155" s="291"/>
      <c r="D155" s="291"/>
      <c r="E155" s="291"/>
      <c r="F155" s="291"/>
      <c r="G155" s="291"/>
      <c r="H155" s="291"/>
      <c r="I155" s="318"/>
      <c r="J155" s="318"/>
      <c r="K155" s="318"/>
      <c r="L155" s="318"/>
      <c r="M155" s="318"/>
      <c r="N155" s="291"/>
      <c r="O155" s="291"/>
      <c r="P155" s="291"/>
      <c r="Q155" s="291"/>
      <c r="R155" s="291"/>
      <c r="S155" s="291"/>
      <c r="T155" s="318"/>
      <c r="U155" s="318"/>
      <c r="V155" s="318"/>
      <c r="W155" s="318"/>
      <c r="X155" s="318"/>
      <c r="Y155" s="412"/>
      <c r="Z155" s="425"/>
      <c r="AA155" s="425"/>
      <c r="AB155" s="425"/>
      <c r="AC155" s="425"/>
      <c r="AD155" s="425"/>
      <c r="AE155" s="425"/>
      <c r="AF155" s="425"/>
      <c r="AG155" s="425"/>
      <c r="AH155" s="425"/>
      <c r="AI155" s="425"/>
      <c r="AJ155" s="425"/>
      <c r="AK155" s="425"/>
      <c r="AL155" s="425"/>
      <c r="AM155" s="306"/>
    </row>
    <row r="156" spans="1:39" ht="30" outlineLevel="1">
      <c r="A156" s="521">
        <v>37</v>
      </c>
      <c r="B156" s="519" t="s">
        <v>129</v>
      </c>
      <c r="C156" s="291" t="s">
        <v>25</v>
      </c>
      <c r="D156" s="295"/>
      <c r="E156" s="295"/>
      <c r="F156" s="295"/>
      <c r="G156" s="295"/>
      <c r="H156" s="295"/>
      <c r="I156" s="761"/>
      <c r="J156" s="761"/>
      <c r="K156" s="761"/>
      <c r="L156" s="761"/>
      <c r="M156" s="761"/>
      <c r="N156" s="295">
        <v>12</v>
      </c>
      <c r="O156" s="295"/>
      <c r="P156" s="295"/>
      <c r="Q156" s="295"/>
      <c r="R156" s="295"/>
      <c r="S156" s="295"/>
      <c r="T156" s="761"/>
      <c r="U156" s="761"/>
      <c r="V156" s="761"/>
      <c r="W156" s="761"/>
      <c r="X156" s="761"/>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761"/>
      <c r="J157" s="761"/>
      <c r="K157" s="761"/>
      <c r="L157" s="761"/>
      <c r="M157" s="761"/>
      <c r="N157" s="295">
        <f>N156</f>
        <v>12</v>
      </c>
      <c r="O157" s="295"/>
      <c r="P157" s="295"/>
      <c r="Q157" s="295"/>
      <c r="R157" s="295"/>
      <c r="S157" s="295"/>
      <c r="T157" s="761"/>
      <c r="U157" s="761"/>
      <c r="V157" s="761"/>
      <c r="W157" s="761"/>
      <c r="X157" s="761"/>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19"/>
      <c r="C158" s="291"/>
      <c r="D158" s="291"/>
      <c r="E158" s="291"/>
      <c r="F158" s="291"/>
      <c r="G158" s="291"/>
      <c r="H158" s="291"/>
      <c r="I158" s="318"/>
      <c r="J158" s="318"/>
      <c r="K158" s="318"/>
      <c r="L158" s="318"/>
      <c r="M158" s="318"/>
      <c r="N158" s="291"/>
      <c r="O158" s="291"/>
      <c r="P158" s="291"/>
      <c r="Q158" s="291"/>
      <c r="R158" s="291"/>
      <c r="S158" s="291"/>
      <c r="T158" s="318"/>
      <c r="U158" s="318"/>
      <c r="V158" s="318"/>
      <c r="W158" s="318"/>
      <c r="X158" s="318"/>
      <c r="Y158" s="412"/>
      <c r="Z158" s="425"/>
      <c r="AA158" s="425"/>
      <c r="AB158" s="425"/>
      <c r="AC158" s="425"/>
      <c r="AD158" s="425"/>
      <c r="AE158" s="425"/>
      <c r="AF158" s="425"/>
      <c r="AG158" s="425"/>
      <c r="AH158" s="425"/>
      <c r="AI158" s="425"/>
      <c r="AJ158" s="425"/>
      <c r="AK158" s="425"/>
      <c r="AL158" s="425"/>
      <c r="AM158" s="306"/>
    </row>
    <row r="159" spans="1:39" outlineLevel="1">
      <c r="A159" s="521">
        <v>38</v>
      </c>
      <c r="B159" s="519" t="s">
        <v>130</v>
      </c>
      <c r="C159" s="291" t="s">
        <v>25</v>
      </c>
      <c r="D159" s="295"/>
      <c r="E159" s="295"/>
      <c r="F159" s="295"/>
      <c r="G159" s="295"/>
      <c r="H159" s="295"/>
      <c r="I159" s="761"/>
      <c r="J159" s="761"/>
      <c r="K159" s="761"/>
      <c r="L159" s="761"/>
      <c r="M159" s="761"/>
      <c r="N159" s="295">
        <v>12</v>
      </c>
      <c r="O159" s="295"/>
      <c r="P159" s="295"/>
      <c r="Q159" s="295"/>
      <c r="R159" s="295"/>
      <c r="S159" s="295"/>
      <c r="T159" s="761"/>
      <c r="U159" s="761"/>
      <c r="V159" s="761"/>
      <c r="W159" s="761"/>
      <c r="X159" s="761"/>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761"/>
      <c r="J160" s="761"/>
      <c r="K160" s="761"/>
      <c r="L160" s="761"/>
      <c r="M160" s="761"/>
      <c r="N160" s="295">
        <f>N159</f>
        <v>12</v>
      </c>
      <c r="O160" s="295"/>
      <c r="P160" s="295"/>
      <c r="Q160" s="295"/>
      <c r="R160" s="295"/>
      <c r="S160" s="295"/>
      <c r="T160" s="761"/>
      <c r="U160" s="761"/>
      <c r="V160" s="761"/>
      <c r="W160" s="761"/>
      <c r="X160" s="761"/>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19"/>
      <c r="C161" s="291"/>
      <c r="D161" s="291"/>
      <c r="E161" s="291"/>
      <c r="F161" s="291"/>
      <c r="G161" s="291"/>
      <c r="H161" s="291"/>
      <c r="I161" s="318"/>
      <c r="J161" s="318"/>
      <c r="K161" s="318"/>
      <c r="L161" s="318"/>
      <c r="M161" s="318"/>
      <c r="N161" s="291"/>
      <c r="O161" s="291"/>
      <c r="P161" s="291"/>
      <c r="Q161" s="291"/>
      <c r="R161" s="291"/>
      <c r="S161" s="291"/>
      <c r="T161" s="318"/>
      <c r="U161" s="318"/>
      <c r="V161" s="318"/>
      <c r="W161" s="318"/>
      <c r="X161" s="318"/>
      <c r="Y161" s="412"/>
      <c r="Z161" s="425"/>
      <c r="AA161" s="425"/>
      <c r="AB161" s="425"/>
      <c r="AC161" s="425"/>
      <c r="AD161" s="425"/>
      <c r="AE161" s="425"/>
      <c r="AF161" s="425"/>
      <c r="AG161" s="425"/>
      <c r="AH161" s="425"/>
      <c r="AI161" s="425"/>
      <c r="AJ161" s="425"/>
      <c r="AK161" s="425"/>
      <c r="AL161" s="425"/>
      <c r="AM161" s="306"/>
    </row>
    <row r="162" spans="1:39" ht="30" outlineLevel="1">
      <c r="A162" s="521">
        <v>39</v>
      </c>
      <c r="B162" s="519" t="s">
        <v>131</v>
      </c>
      <c r="C162" s="291" t="s">
        <v>25</v>
      </c>
      <c r="D162" s="295"/>
      <c r="E162" s="295"/>
      <c r="F162" s="295"/>
      <c r="G162" s="295"/>
      <c r="H162" s="295"/>
      <c r="I162" s="761"/>
      <c r="J162" s="761"/>
      <c r="K162" s="761"/>
      <c r="L162" s="761"/>
      <c r="M162" s="761"/>
      <c r="N162" s="295">
        <v>12</v>
      </c>
      <c r="O162" s="295"/>
      <c r="P162" s="295"/>
      <c r="Q162" s="295"/>
      <c r="R162" s="295"/>
      <c r="S162" s="295"/>
      <c r="T162" s="761"/>
      <c r="U162" s="761"/>
      <c r="V162" s="761"/>
      <c r="W162" s="761"/>
      <c r="X162" s="761"/>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761"/>
      <c r="J163" s="761"/>
      <c r="K163" s="761"/>
      <c r="L163" s="761"/>
      <c r="M163" s="761"/>
      <c r="N163" s="295">
        <f>N162</f>
        <v>12</v>
      </c>
      <c r="O163" s="295"/>
      <c r="P163" s="295"/>
      <c r="Q163" s="295"/>
      <c r="R163" s="295"/>
      <c r="S163" s="295"/>
      <c r="T163" s="761"/>
      <c r="U163" s="761"/>
      <c r="V163" s="761"/>
      <c r="W163" s="761"/>
      <c r="X163" s="761"/>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19"/>
      <c r="C164" s="291"/>
      <c r="D164" s="291"/>
      <c r="E164" s="291"/>
      <c r="F164" s="291"/>
      <c r="G164" s="291"/>
      <c r="H164" s="291"/>
      <c r="I164" s="318"/>
      <c r="J164" s="318"/>
      <c r="K164" s="318"/>
      <c r="L164" s="318"/>
      <c r="M164" s="318"/>
      <c r="N164" s="291"/>
      <c r="O164" s="291"/>
      <c r="P164" s="291"/>
      <c r="Q164" s="291"/>
      <c r="R164" s="291"/>
      <c r="S164" s="291"/>
      <c r="T164" s="318"/>
      <c r="U164" s="318"/>
      <c r="V164" s="318"/>
      <c r="W164" s="318"/>
      <c r="X164" s="318"/>
      <c r="Y164" s="412"/>
      <c r="Z164" s="425"/>
      <c r="AA164" s="425"/>
      <c r="AB164" s="425"/>
      <c r="AC164" s="425"/>
      <c r="AD164" s="425"/>
      <c r="AE164" s="425"/>
      <c r="AF164" s="425"/>
      <c r="AG164" s="425"/>
      <c r="AH164" s="425"/>
      <c r="AI164" s="425"/>
      <c r="AJ164" s="425"/>
      <c r="AK164" s="425"/>
      <c r="AL164" s="425"/>
      <c r="AM164" s="306"/>
    </row>
    <row r="165" spans="1:39" ht="30" outlineLevel="1">
      <c r="A165" s="521">
        <v>40</v>
      </c>
      <c r="B165" s="519" t="s">
        <v>132</v>
      </c>
      <c r="C165" s="291" t="s">
        <v>25</v>
      </c>
      <c r="D165" s="295"/>
      <c r="E165" s="295"/>
      <c r="F165" s="295"/>
      <c r="G165" s="295"/>
      <c r="H165" s="295"/>
      <c r="I165" s="761"/>
      <c r="J165" s="761"/>
      <c r="K165" s="761"/>
      <c r="L165" s="761"/>
      <c r="M165" s="761"/>
      <c r="N165" s="295">
        <v>12</v>
      </c>
      <c r="O165" s="295"/>
      <c r="P165" s="295"/>
      <c r="Q165" s="295"/>
      <c r="R165" s="295"/>
      <c r="S165" s="295"/>
      <c r="T165" s="761"/>
      <c r="U165" s="761"/>
      <c r="V165" s="761"/>
      <c r="W165" s="761"/>
      <c r="X165" s="761"/>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761"/>
      <c r="J166" s="761"/>
      <c r="K166" s="761"/>
      <c r="L166" s="761"/>
      <c r="M166" s="761"/>
      <c r="N166" s="295">
        <f>N165</f>
        <v>12</v>
      </c>
      <c r="O166" s="295"/>
      <c r="P166" s="295"/>
      <c r="Q166" s="295"/>
      <c r="R166" s="295"/>
      <c r="S166" s="295"/>
      <c r="T166" s="761"/>
      <c r="U166" s="761"/>
      <c r="V166" s="761"/>
      <c r="W166" s="761"/>
      <c r="X166" s="761"/>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19"/>
      <c r="C167" s="291"/>
      <c r="D167" s="291"/>
      <c r="E167" s="291"/>
      <c r="F167" s="291"/>
      <c r="G167" s="291"/>
      <c r="H167" s="291"/>
      <c r="I167" s="318"/>
      <c r="J167" s="318"/>
      <c r="K167" s="318"/>
      <c r="L167" s="318"/>
      <c r="M167" s="318"/>
      <c r="N167" s="291"/>
      <c r="O167" s="291"/>
      <c r="P167" s="291"/>
      <c r="Q167" s="291"/>
      <c r="R167" s="291"/>
      <c r="S167" s="291"/>
      <c r="T167" s="318"/>
      <c r="U167" s="318"/>
      <c r="V167" s="318"/>
      <c r="W167" s="318"/>
      <c r="X167" s="318"/>
      <c r="Y167" s="412"/>
      <c r="Z167" s="425"/>
      <c r="AA167" s="425"/>
      <c r="AB167" s="425"/>
      <c r="AC167" s="425"/>
      <c r="AD167" s="425"/>
      <c r="AE167" s="425"/>
      <c r="AF167" s="425"/>
      <c r="AG167" s="425"/>
      <c r="AH167" s="425"/>
      <c r="AI167" s="425"/>
      <c r="AJ167" s="425"/>
      <c r="AK167" s="425"/>
      <c r="AL167" s="425"/>
      <c r="AM167" s="306"/>
    </row>
    <row r="168" spans="1:39" ht="45" outlineLevel="1">
      <c r="A168" s="521">
        <v>41</v>
      </c>
      <c r="B168" s="519" t="s">
        <v>133</v>
      </c>
      <c r="C168" s="291" t="s">
        <v>25</v>
      </c>
      <c r="D168" s="295"/>
      <c r="E168" s="295"/>
      <c r="F168" s="295"/>
      <c r="G168" s="295"/>
      <c r="H168" s="295"/>
      <c r="I168" s="761"/>
      <c r="J168" s="761"/>
      <c r="K168" s="761"/>
      <c r="L168" s="761"/>
      <c r="M168" s="761"/>
      <c r="N168" s="295">
        <v>12</v>
      </c>
      <c r="O168" s="295"/>
      <c r="P168" s="295"/>
      <c r="Q168" s="295"/>
      <c r="R168" s="295"/>
      <c r="S168" s="295"/>
      <c r="T168" s="761"/>
      <c r="U168" s="761"/>
      <c r="V168" s="761"/>
      <c r="W168" s="761"/>
      <c r="X168" s="761"/>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761"/>
      <c r="J169" s="761"/>
      <c r="K169" s="761"/>
      <c r="L169" s="761"/>
      <c r="M169" s="761"/>
      <c r="N169" s="295">
        <f>N168</f>
        <v>12</v>
      </c>
      <c r="O169" s="295"/>
      <c r="P169" s="295"/>
      <c r="Q169" s="295"/>
      <c r="R169" s="295"/>
      <c r="S169" s="295"/>
      <c r="T169" s="761"/>
      <c r="U169" s="761"/>
      <c r="V169" s="761"/>
      <c r="W169" s="761"/>
      <c r="X169" s="761"/>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19"/>
      <c r="C170" s="291"/>
      <c r="D170" s="291"/>
      <c r="E170" s="291"/>
      <c r="F170" s="291"/>
      <c r="G170" s="291"/>
      <c r="H170" s="291"/>
      <c r="I170" s="318"/>
      <c r="J170" s="318"/>
      <c r="K170" s="318"/>
      <c r="L170" s="318"/>
      <c r="M170" s="318"/>
      <c r="N170" s="291"/>
      <c r="O170" s="291"/>
      <c r="P170" s="291"/>
      <c r="Q170" s="291"/>
      <c r="R170" s="291"/>
      <c r="S170" s="291"/>
      <c r="T170" s="318"/>
      <c r="U170" s="318"/>
      <c r="V170" s="318"/>
      <c r="W170" s="318"/>
      <c r="X170" s="318"/>
      <c r="Y170" s="412"/>
      <c r="Z170" s="425"/>
      <c r="AA170" s="425"/>
      <c r="AB170" s="425"/>
      <c r="AC170" s="425"/>
      <c r="AD170" s="425"/>
      <c r="AE170" s="425"/>
      <c r="AF170" s="425"/>
      <c r="AG170" s="425"/>
      <c r="AH170" s="425"/>
      <c r="AI170" s="425"/>
      <c r="AJ170" s="425"/>
      <c r="AK170" s="425"/>
      <c r="AL170" s="425"/>
      <c r="AM170" s="306"/>
    </row>
    <row r="171" spans="1:39" ht="45" outlineLevel="1">
      <c r="A171" s="521">
        <v>42</v>
      </c>
      <c r="B171" s="519" t="s">
        <v>134</v>
      </c>
      <c r="C171" s="291" t="s">
        <v>25</v>
      </c>
      <c r="D171" s="295"/>
      <c r="E171" s="295"/>
      <c r="F171" s="295"/>
      <c r="G171" s="295"/>
      <c r="H171" s="295"/>
      <c r="I171" s="761"/>
      <c r="J171" s="761"/>
      <c r="K171" s="761"/>
      <c r="L171" s="761"/>
      <c r="M171" s="761"/>
      <c r="N171" s="291"/>
      <c r="O171" s="295"/>
      <c r="P171" s="295"/>
      <c r="Q171" s="295"/>
      <c r="R171" s="295"/>
      <c r="S171" s="295"/>
      <c r="T171" s="761"/>
      <c r="U171" s="761"/>
      <c r="V171" s="761"/>
      <c r="W171" s="761"/>
      <c r="X171" s="761"/>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761"/>
      <c r="J172" s="761"/>
      <c r="K172" s="761"/>
      <c r="L172" s="761"/>
      <c r="M172" s="761"/>
      <c r="N172" s="468"/>
      <c r="O172" s="295"/>
      <c r="P172" s="295"/>
      <c r="Q172" s="295"/>
      <c r="R172" s="295"/>
      <c r="S172" s="295"/>
      <c r="T172" s="761"/>
      <c r="U172" s="761"/>
      <c r="V172" s="761"/>
      <c r="W172" s="761"/>
      <c r="X172" s="761"/>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19"/>
      <c r="C173" s="291"/>
      <c r="D173" s="291"/>
      <c r="E173" s="291"/>
      <c r="F173" s="291"/>
      <c r="G173" s="291"/>
      <c r="H173" s="291"/>
      <c r="I173" s="318"/>
      <c r="J173" s="318"/>
      <c r="K173" s="318"/>
      <c r="L173" s="318"/>
      <c r="M173" s="318"/>
      <c r="N173" s="291"/>
      <c r="O173" s="291"/>
      <c r="P173" s="291"/>
      <c r="Q173" s="291"/>
      <c r="R173" s="291"/>
      <c r="S173" s="291"/>
      <c r="T173" s="318"/>
      <c r="U173" s="318"/>
      <c r="V173" s="318"/>
      <c r="W173" s="318"/>
      <c r="X173" s="318"/>
      <c r="Y173" s="412"/>
      <c r="Z173" s="425"/>
      <c r="AA173" s="425"/>
      <c r="AB173" s="425"/>
      <c r="AC173" s="425"/>
      <c r="AD173" s="425"/>
      <c r="AE173" s="425"/>
      <c r="AF173" s="425"/>
      <c r="AG173" s="425"/>
      <c r="AH173" s="425"/>
      <c r="AI173" s="425"/>
      <c r="AJ173" s="425"/>
      <c r="AK173" s="425"/>
      <c r="AL173" s="425"/>
      <c r="AM173" s="306"/>
    </row>
    <row r="174" spans="1:39" ht="30" outlineLevel="1">
      <c r="A174" s="521">
        <v>43</v>
      </c>
      <c r="B174" s="519" t="s">
        <v>135</v>
      </c>
      <c r="C174" s="291" t="s">
        <v>25</v>
      </c>
      <c r="D174" s="295"/>
      <c r="E174" s="295"/>
      <c r="F174" s="295"/>
      <c r="G174" s="295"/>
      <c r="H174" s="295"/>
      <c r="I174" s="761"/>
      <c r="J174" s="761"/>
      <c r="K174" s="761"/>
      <c r="L174" s="761"/>
      <c r="M174" s="761"/>
      <c r="N174" s="295">
        <v>12</v>
      </c>
      <c r="O174" s="295"/>
      <c r="P174" s="295"/>
      <c r="Q174" s="295"/>
      <c r="R174" s="295"/>
      <c r="S174" s="295"/>
      <c r="T174" s="761"/>
      <c r="U174" s="761"/>
      <c r="V174" s="761"/>
      <c r="W174" s="761"/>
      <c r="X174" s="761"/>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761"/>
      <c r="J175" s="761"/>
      <c r="K175" s="761"/>
      <c r="L175" s="761"/>
      <c r="M175" s="761"/>
      <c r="N175" s="295">
        <f>N174</f>
        <v>12</v>
      </c>
      <c r="O175" s="295"/>
      <c r="P175" s="295"/>
      <c r="Q175" s="295"/>
      <c r="R175" s="295"/>
      <c r="S175" s="295"/>
      <c r="T175" s="761"/>
      <c r="U175" s="761"/>
      <c r="V175" s="761"/>
      <c r="W175" s="761"/>
      <c r="X175" s="761"/>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19"/>
      <c r="C176" s="291"/>
      <c r="D176" s="291"/>
      <c r="E176" s="291"/>
      <c r="F176" s="291"/>
      <c r="G176" s="291"/>
      <c r="H176" s="291"/>
      <c r="I176" s="318"/>
      <c r="J176" s="318"/>
      <c r="K176" s="318"/>
      <c r="L176" s="318"/>
      <c r="M176" s="318"/>
      <c r="N176" s="291"/>
      <c r="O176" s="291"/>
      <c r="P176" s="291"/>
      <c r="Q176" s="291"/>
      <c r="R176" s="291"/>
      <c r="S176" s="291"/>
      <c r="T176" s="318"/>
      <c r="U176" s="318"/>
      <c r="V176" s="318"/>
      <c r="W176" s="318"/>
      <c r="X176" s="318"/>
      <c r="Y176" s="412"/>
      <c r="Z176" s="425"/>
      <c r="AA176" s="425"/>
      <c r="AB176" s="425"/>
      <c r="AC176" s="425"/>
      <c r="AD176" s="425"/>
      <c r="AE176" s="425"/>
      <c r="AF176" s="425"/>
      <c r="AG176" s="425"/>
      <c r="AH176" s="425"/>
      <c r="AI176" s="425"/>
      <c r="AJ176" s="425"/>
      <c r="AK176" s="425"/>
      <c r="AL176" s="425"/>
      <c r="AM176" s="306"/>
    </row>
    <row r="177" spans="1:39" ht="45" outlineLevel="1">
      <c r="A177" s="521">
        <v>44</v>
      </c>
      <c r="B177" s="519" t="s">
        <v>136</v>
      </c>
      <c r="C177" s="291" t="s">
        <v>25</v>
      </c>
      <c r="D177" s="295"/>
      <c r="E177" s="295"/>
      <c r="F177" s="295"/>
      <c r="G177" s="295"/>
      <c r="H177" s="295"/>
      <c r="I177" s="761"/>
      <c r="J177" s="761"/>
      <c r="K177" s="761"/>
      <c r="L177" s="761"/>
      <c r="M177" s="761"/>
      <c r="N177" s="295">
        <v>12</v>
      </c>
      <c r="O177" s="295"/>
      <c r="P177" s="295"/>
      <c r="Q177" s="295"/>
      <c r="R177" s="295"/>
      <c r="S177" s="295"/>
      <c r="T177" s="761"/>
      <c r="U177" s="761"/>
      <c r="V177" s="761"/>
      <c r="W177" s="761"/>
      <c r="X177" s="761"/>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761"/>
      <c r="J178" s="761"/>
      <c r="K178" s="761"/>
      <c r="L178" s="761"/>
      <c r="M178" s="761"/>
      <c r="N178" s="295">
        <f>N177</f>
        <v>12</v>
      </c>
      <c r="O178" s="295"/>
      <c r="P178" s="295"/>
      <c r="Q178" s="295"/>
      <c r="R178" s="295"/>
      <c r="S178" s="295"/>
      <c r="T178" s="761"/>
      <c r="U178" s="761"/>
      <c r="V178" s="761"/>
      <c r="W178" s="761"/>
      <c r="X178" s="761"/>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19"/>
      <c r="C179" s="291"/>
      <c r="D179" s="291"/>
      <c r="E179" s="291"/>
      <c r="F179" s="291"/>
      <c r="G179" s="291"/>
      <c r="H179" s="291"/>
      <c r="I179" s="318"/>
      <c r="J179" s="318"/>
      <c r="K179" s="318"/>
      <c r="L179" s="318"/>
      <c r="M179" s="318"/>
      <c r="N179" s="291"/>
      <c r="O179" s="291"/>
      <c r="P179" s="291"/>
      <c r="Q179" s="291"/>
      <c r="R179" s="291"/>
      <c r="S179" s="291"/>
      <c r="T179" s="318"/>
      <c r="U179" s="318"/>
      <c r="V179" s="318"/>
      <c r="W179" s="318"/>
      <c r="X179" s="318"/>
      <c r="Y179" s="412"/>
      <c r="Z179" s="425"/>
      <c r="AA179" s="425"/>
      <c r="AB179" s="425"/>
      <c r="AC179" s="425"/>
      <c r="AD179" s="425"/>
      <c r="AE179" s="425"/>
      <c r="AF179" s="425"/>
      <c r="AG179" s="425"/>
      <c r="AH179" s="425"/>
      <c r="AI179" s="425"/>
      <c r="AJ179" s="425"/>
      <c r="AK179" s="425"/>
      <c r="AL179" s="425"/>
      <c r="AM179" s="306"/>
    </row>
    <row r="180" spans="1:39" ht="30" outlineLevel="1">
      <c r="A180" s="521">
        <v>45</v>
      </c>
      <c r="B180" s="519" t="s">
        <v>137</v>
      </c>
      <c r="C180" s="291" t="s">
        <v>25</v>
      </c>
      <c r="D180" s="295"/>
      <c r="E180" s="295"/>
      <c r="F180" s="295"/>
      <c r="G180" s="295"/>
      <c r="H180" s="295"/>
      <c r="I180" s="761"/>
      <c r="J180" s="761"/>
      <c r="K180" s="761"/>
      <c r="L180" s="761"/>
      <c r="M180" s="761"/>
      <c r="N180" s="295">
        <v>12</v>
      </c>
      <c r="O180" s="295"/>
      <c r="P180" s="295"/>
      <c r="Q180" s="295"/>
      <c r="R180" s="295"/>
      <c r="S180" s="295"/>
      <c r="T180" s="761"/>
      <c r="U180" s="761"/>
      <c r="V180" s="761"/>
      <c r="W180" s="761"/>
      <c r="X180" s="761"/>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761"/>
      <c r="J181" s="761"/>
      <c r="K181" s="761"/>
      <c r="L181" s="761"/>
      <c r="M181" s="761"/>
      <c r="N181" s="295">
        <f>N180</f>
        <v>12</v>
      </c>
      <c r="O181" s="295"/>
      <c r="P181" s="295"/>
      <c r="Q181" s="295"/>
      <c r="R181" s="295"/>
      <c r="S181" s="295"/>
      <c r="T181" s="761"/>
      <c r="U181" s="761"/>
      <c r="V181" s="761"/>
      <c r="W181" s="761"/>
      <c r="X181" s="761"/>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19"/>
      <c r="C182" s="291"/>
      <c r="D182" s="291"/>
      <c r="E182" s="291"/>
      <c r="F182" s="291"/>
      <c r="G182" s="291"/>
      <c r="H182" s="291"/>
      <c r="I182" s="318"/>
      <c r="J182" s="318"/>
      <c r="K182" s="318"/>
      <c r="L182" s="318"/>
      <c r="M182" s="318"/>
      <c r="N182" s="291"/>
      <c r="O182" s="291"/>
      <c r="P182" s="291"/>
      <c r="Q182" s="291"/>
      <c r="R182" s="291"/>
      <c r="S182" s="291"/>
      <c r="T182" s="318"/>
      <c r="U182" s="318"/>
      <c r="V182" s="318"/>
      <c r="W182" s="318"/>
      <c r="X182" s="318"/>
      <c r="Y182" s="412"/>
      <c r="Z182" s="425"/>
      <c r="AA182" s="425"/>
      <c r="AB182" s="425"/>
      <c r="AC182" s="425"/>
      <c r="AD182" s="425"/>
      <c r="AE182" s="425"/>
      <c r="AF182" s="425"/>
      <c r="AG182" s="425"/>
      <c r="AH182" s="425"/>
      <c r="AI182" s="425"/>
      <c r="AJ182" s="425"/>
      <c r="AK182" s="425"/>
      <c r="AL182" s="425"/>
      <c r="AM182" s="306"/>
    </row>
    <row r="183" spans="1:39" ht="30" outlineLevel="1">
      <c r="A183" s="521">
        <v>46</v>
      </c>
      <c r="B183" s="519" t="s">
        <v>138</v>
      </c>
      <c r="C183" s="291" t="s">
        <v>25</v>
      </c>
      <c r="D183" s="295"/>
      <c r="E183" s="295"/>
      <c r="F183" s="295"/>
      <c r="G183" s="295"/>
      <c r="H183" s="295"/>
      <c r="I183" s="761"/>
      <c r="J183" s="761"/>
      <c r="K183" s="761"/>
      <c r="L183" s="761"/>
      <c r="M183" s="761"/>
      <c r="N183" s="295">
        <v>12</v>
      </c>
      <c r="O183" s="295"/>
      <c r="P183" s="295"/>
      <c r="Q183" s="295"/>
      <c r="R183" s="295"/>
      <c r="S183" s="295"/>
      <c r="T183" s="761"/>
      <c r="U183" s="761"/>
      <c r="V183" s="761"/>
      <c r="W183" s="761"/>
      <c r="X183" s="761"/>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761"/>
      <c r="J184" s="761"/>
      <c r="K184" s="761"/>
      <c r="L184" s="761"/>
      <c r="M184" s="761"/>
      <c r="N184" s="295">
        <f>N183</f>
        <v>12</v>
      </c>
      <c r="O184" s="295"/>
      <c r="P184" s="295"/>
      <c r="Q184" s="295"/>
      <c r="R184" s="295"/>
      <c r="S184" s="295"/>
      <c r="T184" s="761"/>
      <c r="U184" s="761"/>
      <c r="V184" s="761"/>
      <c r="W184" s="761"/>
      <c r="X184" s="761"/>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19"/>
      <c r="C185" s="291"/>
      <c r="D185" s="291"/>
      <c r="E185" s="291"/>
      <c r="F185" s="291"/>
      <c r="G185" s="291"/>
      <c r="H185" s="291"/>
      <c r="I185" s="318"/>
      <c r="J185" s="318"/>
      <c r="K185" s="318"/>
      <c r="L185" s="318"/>
      <c r="M185" s="318"/>
      <c r="N185" s="291"/>
      <c r="O185" s="291"/>
      <c r="P185" s="291"/>
      <c r="Q185" s="291"/>
      <c r="R185" s="291"/>
      <c r="S185" s="291"/>
      <c r="T185" s="318"/>
      <c r="U185" s="318"/>
      <c r="V185" s="318"/>
      <c r="W185" s="318"/>
      <c r="X185" s="318"/>
      <c r="Y185" s="412"/>
      <c r="Z185" s="425"/>
      <c r="AA185" s="425"/>
      <c r="AB185" s="425"/>
      <c r="AC185" s="425"/>
      <c r="AD185" s="425"/>
      <c r="AE185" s="425"/>
      <c r="AF185" s="425"/>
      <c r="AG185" s="425"/>
      <c r="AH185" s="425"/>
      <c r="AI185" s="425"/>
      <c r="AJ185" s="425"/>
      <c r="AK185" s="425"/>
      <c r="AL185" s="425"/>
      <c r="AM185" s="306"/>
    </row>
    <row r="186" spans="1:39" ht="30" outlineLevel="1">
      <c r="A186" s="521">
        <v>47</v>
      </c>
      <c r="B186" s="519" t="s">
        <v>139</v>
      </c>
      <c r="C186" s="291" t="s">
        <v>25</v>
      </c>
      <c r="D186" s="295"/>
      <c r="E186" s="295"/>
      <c r="F186" s="295"/>
      <c r="G186" s="295"/>
      <c r="H186" s="295"/>
      <c r="I186" s="761"/>
      <c r="J186" s="761"/>
      <c r="K186" s="761"/>
      <c r="L186" s="761"/>
      <c r="M186" s="761"/>
      <c r="N186" s="295">
        <v>12</v>
      </c>
      <c r="O186" s="295"/>
      <c r="P186" s="295"/>
      <c r="Q186" s="295"/>
      <c r="R186" s="295"/>
      <c r="S186" s="295"/>
      <c r="T186" s="761"/>
      <c r="U186" s="761"/>
      <c r="V186" s="761"/>
      <c r="W186" s="761"/>
      <c r="X186" s="761"/>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761"/>
      <c r="J187" s="761"/>
      <c r="K187" s="761"/>
      <c r="L187" s="761"/>
      <c r="M187" s="761"/>
      <c r="N187" s="295">
        <f>N186</f>
        <v>12</v>
      </c>
      <c r="O187" s="295"/>
      <c r="P187" s="295"/>
      <c r="Q187" s="295"/>
      <c r="R187" s="295"/>
      <c r="S187" s="295"/>
      <c r="T187" s="761"/>
      <c r="U187" s="761"/>
      <c r="V187" s="761"/>
      <c r="W187" s="761"/>
      <c r="X187" s="761"/>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19"/>
      <c r="C188" s="291"/>
      <c r="D188" s="291"/>
      <c r="E188" s="291"/>
      <c r="F188" s="291"/>
      <c r="G188" s="291"/>
      <c r="H188" s="291"/>
      <c r="I188" s="318"/>
      <c r="J188" s="318"/>
      <c r="K188" s="318"/>
      <c r="L188" s="318"/>
      <c r="M188" s="318"/>
      <c r="N188" s="291"/>
      <c r="O188" s="291"/>
      <c r="P188" s="291"/>
      <c r="Q188" s="291"/>
      <c r="R188" s="291"/>
      <c r="S188" s="291"/>
      <c r="T188" s="318"/>
      <c r="U188" s="318"/>
      <c r="V188" s="318"/>
      <c r="W188" s="318"/>
      <c r="X188" s="318"/>
      <c r="Y188" s="412"/>
      <c r="Z188" s="425"/>
      <c r="AA188" s="425"/>
      <c r="AB188" s="425"/>
      <c r="AC188" s="425"/>
      <c r="AD188" s="425"/>
      <c r="AE188" s="425"/>
      <c r="AF188" s="425"/>
      <c r="AG188" s="425"/>
      <c r="AH188" s="425"/>
      <c r="AI188" s="425"/>
      <c r="AJ188" s="425"/>
      <c r="AK188" s="425"/>
      <c r="AL188" s="425"/>
      <c r="AM188" s="306"/>
    </row>
    <row r="189" spans="1:39" ht="45" outlineLevel="1">
      <c r="A189" s="521">
        <v>48</v>
      </c>
      <c r="B189" s="519" t="s">
        <v>140</v>
      </c>
      <c r="C189" s="291" t="s">
        <v>25</v>
      </c>
      <c r="D189" s="295"/>
      <c r="E189" s="295"/>
      <c r="F189" s="295"/>
      <c r="G189" s="295"/>
      <c r="H189" s="295"/>
      <c r="I189" s="761"/>
      <c r="J189" s="761"/>
      <c r="K189" s="761"/>
      <c r="L189" s="761"/>
      <c r="M189" s="761"/>
      <c r="N189" s="295">
        <v>12</v>
      </c>
      <c r="O189" s="295"/>
      <c r="P189" s="295"/>
      <c r="Q189" s="295"/>
      <c r="R189" s="295"/>
      <c r="S189" s="295"/>
      <c r="T189" s="761"/>
      <c r="U189" s="761"/>
      <c r="V189" s="761"/>
      <c r="W189" s="761"/>
      <c r="X189" s="761"/>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761"/>
      <c r="J190" s="761"/>
      <c r="K190" s="761"/>
      <c r="L190" s="761"/>
      <c r="M190" s="761"/>
      <c r="N190" s="295">
        <f>N189</f>
        <v>12</v>
      </c>
      <c r="O190" s="295"/>
      <c r="P190" s="295"/>
      <c r="Q190" s="295"/>
      <c r="R190" s="295"/>
      <c r="S190" s="295"/>
      <c r="T190" s="761"/>
      <c r="U190" s="761"/>
      <c r="V190" s="761"/>
      <c r="W190" s="761"/>
      <c r="X190" s="761"/>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19"/>
      <c r="C191" s="291"/>
      <c r="D191" s="291"/>
      <c r="E191" s="291"/>
      <c r="F191" s="291"/>
      <c r="G191" s="291"/>
      <c r="H191" s="291"/>
      <c r="I191" s="318"/>
      <c r="J191" s="318"/>
      <c r="K191" s="318"/>
      <c r="L191" s="318"/>
      <c r="M191" s="318"/>
      <c r="N191" s="291"/>
      <c r="O191" s="291"/>
      <c r="P191" s="291"/>
      <c r="Q191" s="291"/>
      <c r="R191" s="291"/>
      <c r="S191" s="291"/>
      <c r="T191" s="318"/>
      <c r="U191" s="318"/>
      <c r="V191" s="318"/>
      <c r="W191" s="318"/>
      <c r="X191" s="318"/>
      <c r="Y191" s="412"/>
      <c r="Z191" s="425"/>
      <c r="AA191" s="425"/>
      <c r="AB191" s="425"/>
      <c r="AC191" s="425"/>
      <c r="AD191" s="425"/>
      <c r="AE191" s="425"/>
      <c r="AF191" s="425"/>
      <c r="AG191" s="425"/>
      <c r="AH191" s="425"/>
      <c r="AI191" s="425"/>
      <c r="AJ191" s="425"/>
      <c r="AK191" s="425"/>
      <c r="AL191" s="425"/>
      <c r="AM191" s="306"/>
    </row>
    <row r="192" spans="1:39" ht="30" outlineLevel="1">
      <c r="A192" s="521">
        <v>49</v>
      </c>
      <c r="B192" s="519" t="s">
        <v>141</v>
      </c>
      <c r="C192" s="291" t="s">
        <v>25</v>
      </c>
      <c r="D192" s="295"/>
      <c r="E192" s="295"/>
      <c r="F192" s="295"/>
      <c r="G192" s="295"/>
      <c r="H192" s="295"/>
      <c r="I192" s="761"/>
      <c r="J192" s="761"/>
      <c r="K192" s="761"/>
      <c r="L192" s="761"/>
      <c r="M192" s="761"/>
      <c r="N192" s="295">
        <v>12</v>
      </c>
      <c r="O192" s="295"/>
      <c r="P192" s="295"/>
      <c r="Q192" s="295"/>
      <c r="R192" s="295"/>
      <c r="S192" s="295"/>
      <c r="T192" s="761"/>
      <c r="U192" s="761"/>
      <c r="V192" s="761"/>
      <c r="W192" s="761"/>
      <c r="X192" s="761"/>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761"/>
      <c r="J193" s="761"/>
      <c r="K193" s="761"/>
      <c r="L193" s="761"/>
      <c r="M193" s="761"/>
      <c r="N193" s="295">
        <f>N192</f>
        <v>12</v>
      </c>
      <c r="O193" s="295"/>
      <c r="P193" s="295"/>
      <c r="Q193" s="295"/>
      <c r="R193" s="295"/>
      <c r="S193" s="295"/>
      <c r="T193" s="761"/>
      <c r="U193" s="761"/>
      <c r="V193" s="761"/>
      <c r="W193" s="761"/>
      <c r="X193" s="761"/>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0</v>
      </c>
      <c r="E195" s="329"/>
      <c r="F195" s="329"/>
      <c r="G195" s="329"/>
      <c r="H195" s="329"/>
      <c r="I195" s="329"/>
      <c r="J195" s="329"/>
      <c r="K195" s="329"/>
      <c r="L195" s="329"/>
      <c r="M195" s="329"/>
      <c r="N195" s="329"/>
      <c r="O195" s="329">
        <f>SUM(O38:O193)</f>
        <v>0</v>
      </c>
      <c r="P195" s="329"/>
      <c r="Q195" s="329"/>
      <c r="R195" s="329"/>
      <c r="S195" s="329"/>
      <c r="T195" s="329"/>
      <c r="U195" s="329"/>
      <c r="V195" s="329"/>
      <c r="W195" s="329"/>
      <c r="X195" s="329"/>
      <c r="Y195" s="329">
        <f>IF(Y36="kWh",SUMPRODUCT(D38:D193,Y38:Y193))</f>
        <v>0</v>
      </c>
      <c r="Z195" s="329">
        <f>IF(Z36="kWh",SUMPRODUCT(D38:D193,Z38:Z193))</f>
        <v>0</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110787</v>
      </c>
      <c r="Z196" s="392">
        <f>HLOOKUP(Z35,'2. LRAMVA Threshold'!$B$42:$Q$53,7,FALSE)</f>
        <v>55193</v>
      </c>
      <c r="AA196" s="392">
        <f>HLOOKUP(AA35,'2. LRAMVA Threshold'!$B$42:$Q$53,7,FALSE)</f>
        <v>161</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0"/>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8">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8">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8">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8">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8">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4">SUM(AA199:AA203)</f>
        <v>0</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0</v>
      </c>
      <c r="Z208" s="291">
        <f>SUMPRODUCT(E38:E193,Z38:Z193)</f>
        <v>0</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0</v>
      </c>
      <c r="Z209" s="291">
        <f>SUMPRODUCT(F38:F193,Z38:Z193)</f>
        <v>0</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0</v>
      </c>
      <c r="Z210" s="291">
        <f>SUMPRODUCT(G38:G193,Z38:Z193)</f>
        <v>0</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0</v>
      </c>
      <c r="Z211" s="291">
        <f>SUMPRODUCT(H38:H193,Z38:Z193)</f>
        <v>0</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0</v>
      </c>
      <c r="Z212" s="326">
        <f>SUMPRODUCT(I38:I193,Z38:Z193)</f>
        <v>0</v>
      </c>
      <c r="AA212" s="326">
        <f>IF(AA36="kw",SUMPRODUCT(N38:N193,T38:T193,AA38:AA193),SUMPRODUCT(I38:I193,AA38:AA193))</f>
        <v>0</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589</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89" t="s">
        <v>527</v>
      </c>
      <c r="E216" s="253"/>
      <c r="F216" s="589"/>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24" t="s">
        <v>211</v>
      </c>
      <c r="C217" s="826" t="s">
        <v>33</v>
      </c>
      <c r="D217" s="284" t="s">
        <v>422</v>
      </c>
      <c r="E217" s="828" t="s">
        <v>209</v>
      </c>
      <c r="F217" s="829"/>
      <c r="G217" s="829"/>
      <c r="H217" s="829"/>
      <c r="I217" s="829"/>
      <c r="J217" s="829"/>
      <c r="K217" s="829"/>
      <c r="L217" s="829"/>
      <c r="M217" s="830"/>
      <c r="N217" s="831" t="s">
        <v>213</v>
      </c>
      <c r="O217" s="284" t="s">
        <v>423</v>
      </c>
      <c r="P217" s="828" t="s">
        <v>212</v>
      </c>
      <c r="Q217" s="829"/>
      <c r="R217" s="829"/>
      <c r="S217" s="829"/>
      <c r="T217" s="829"/>
      <c r="U217" s="829"/>
      <c r="V217" s="829"/>
      <c r="W217" s="829"/>
      <c r="X217" s="830"/>
      <c r="Y217" s="821" t="s">
        <v>243</v>
      </c>
      <c r="Z217" s="822"/>
      <c r="AA217" s="822"/>
      <c r="AB217" s="822"/>
      <c r="AC217" s="822"/>
      <c r="AD217" s="822"/>
      <c r="AE217" s="822"/>
      <c r="AF217" s="822"/>
      <c r="AG217" s="822"/>
      <c r="AH217" s="822"/>
      <c r="AI217" s="822"/>
      <c r="AJ217" s="822"/>
      <c r="AK217" s="822"/>
      <c r="AL217" s="822"/>
      <c r="AM217" s="823"/>
    </row>
    <row r="218" spans="1:39" ht="60.75" customHeight="1">
      <c r="B218" s="825"/>
      <c r="C218" s="827"/>
      <c r="D218" s="285">
        <v>2016</v>
      </c>
      <c r="E218" s="285">
        <v>2017</v>
      </c>
      <c r="F218" s="285">
        <v>2018</v>
      </c>
      <c r="G218" s="285">
        <v>2019</v>
      </c>
      <c r="H218" s="285">
        <v>2020</v>
      </c>
      <c r="I218" s="285">
        <v>2021</v>
      </c>
      <c r="J218" s="285">
        <v>2022</v>
      </c>
      <c r="K218" s="285">
        <v>2023</v>
      </c>
      <c r="L218" s="285">
        <v>2024</v>
      </c>
      <c r="M218" s="285">
        <v>2025</v>
      </c>
      <c r="N218" s="832"/>
      <c r="O218" s="285">
        <v>2016</v>
      </c>
      <c r="P218" s="285">
        <v>2017</v>
      </c>
      <c r="Q218" s="285">
        <v>2018</v>
      </c>
      <c r="R218" s="285">
        <v>2019</v>
      </c>
      <c r="S218" s="285">
        <v>2020</v>
      </c>
      <c r="T218" s="285">
        <v>2021</v>
      </c>
      <c r="U218" s="285">
        <v>2022</v>
      </c>
      <c r="V218" s="285">
        <v>2023</v>
      </c>
      <c r="W218" s="285">
        <v>2024</v>
      </c>
      <c r="X218" s="285">
        <v>2025</v>
      </c>
      <c r="Y218" s="285" t="str">
        <f>'1.  LRAMVA Summary'!D52</f>
        <v xml:space="preserve">Residential  </v>
      </c>
      <c r="Z218" s="285" t="str">
        <f>'1.  LRAMVA Summary'!E52</f>
        <v>GS&lt;50</v>
      </c>
      <c r="AA218" s="285" t="str">
        <f>'1.  LRAMVA Summary'!F52</f>
        <v>GS 50 to 4999</v>
      </c>
      <c r="AB218" s="285" t="str">
        <f>'1.  LRAMVA Summary'!G52</f>
        <v xml:space="preserve">Street Lighting </v>
      </c>
      <c r="AC218" s="285" t="str">
        <f>'1.  LRAMVA Summary'!H52</f>
        <v/>
      </c>
      <c r="AD218" s="285" t="str">
        <f>'1.  LRAMVA Summary'!I52</f>
        <v/>
      </c>
      <c r="AE218" s="285" t="str">
        <f>'1.  LRAMVA Summary'!J52</f>
        <v xml:space="preserve">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7"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 xml:space="preserve">kWh </v>
      </c>
      <c r="AC219" s="291">
        <f>'1.  LRAMVA Summary'!H53</f>
        <v>0</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1">
        <v>1</v>
      </c>
      <c r="B221" s="519" t="s">
        <v>95</v>
      </c>
      <c r="C221" s="291" t="s">
        <v>25</v>
      </c>
      <c r="D221" s="295"/>
      <c r="E221" s="295"/>
      <c r="F221" s="295"/>
      <c r="G221" s="295"/>
      <c r="H221" s="761"/>
      <c r="I221" s="761"/>
      <c r="J221" s="761"/>
      <c r="K221" s="761"/>
      <c r="L221" s="761"/>
      <c r="M221" s="761"/>
      <c r="N221" s="291"/>
      <c r="O221" s="295"/>
      <c r="P221" s="295"/>
      <c r="Q221" s="295"/>
      <c r="R221" s="295"/>
      <c r="S221" s="761"/>
      <c r="T221" s="761"/>
      <c r="U221" s="761"/>
      <c r="V221" s="761"/>
      <c r="W221" s="761"/>
      <c r="X221" s="761"/>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761"/>
      <c r="I222" s="761"/>
      <c r="J222" s="761"/>
      <c r="K222" s="761"/>
      <c r="L222" s="761"/>
      <c r="M222" s="761"/>
      <c r="N222" s="468"/>
      <c r="O222" s="295"/>
      <c r="P222" s="295"/>
      <c r="Q222" s="295"/>
      <c r="R222" s="295"/>
      <c r="S222" s="761"/>
      <c r="T222" s="761"/>
      <c r="U222" s="761"/>
      <c r="V222" s="761"/>
      <c r="W222" s="761"/>
      <c r="X222" s="761"/>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75" outlineLevel="1">
      <c r="B223" s="298"/>
      <c r="C223" s="299"/>
      <c r="D223" s="299"/>
      <c r="E223" s="299"/>
      <c r="F223" s="299"/>
      <c r="G223" s="299"/>
      <c r="H223" s="764"/>
      <c r="I223" s="764"/>
      <c r="J223" s="764"/>
      <c r="K223" s="764"/>
      <c r="L223" s="764"/>
      <c r="M223" s="764"/>
      <c r="N223" s="300"/>
      <c r="O223" s="299"/>
      <c r="P223" s="299"/>
      <c r="Q223" s="299"/>
      <c r="R223" s="299"/>
      <c r="S223" s="764"/>
      <c r="T223" s="764"/>
      <c r="U223" s="764"/>
      <c r="V223" s="764"/>
      <c r="W223" s="764"/>
      <c r="X223" s="764"/>
      <c r="Y223" s="412"/>
      <c r="Z223" s="413"/>
      <c r="AA223" s="413"/>
      <c r="AB223" s="413"/>
      <c r="AC223" s="413"/>
      <c r="AD223" s="413"/>
      <c r="AE223" s="413"/>
      <c r="AF223" s="413"/>
      <c r="AG223" s="413"/>
      <c r="AH223" s="413"/>
      <c r="AI223" s="413"/>
      <c r="AJ223" s="413"/>
      <c r="AK223" s="413"/>
      <c r="AL223" s="413"/>
      <c r="AM223" s="302"/>
    </row>
    <row r="224" spans="1:39" outlineLevel="1">
      <c r="A224" s="521">
        <v>2</v>
      </c>
      <c r="B224" s="519" t="s">
        <v>96</v>
      </c>
      <c r="C224" s="291" t="s">
        <v>25</v>
      </c>
      <c r="D224" s="295"/>
      <c r="E224" s="295"/>
      <c r="F224" s="295"/>
      <c r="G224" s="295"/>
      <c r="H224" s="761"/>
      <c r="I224" s="761"/>
      <c r="J224" s="761"/>
      <c r="K224" s="761"/>
      <c r="L224" s="761"/>
      <c r="M224" s="761"/>
      <c r="N224" s="291"/>
      <c r="O224" s="295"/>
      <c r="P224" s="295"/>
      <c r="Q224" s="295"/>
      <c r="R224" s="295"/>
      <c r="S224" s="761"/>
      <c r="T224" s="761"/>
      <c r="U224" s="761"/>
      <c r="V224" s="761"/>
      <c r="W224" s="761"/>
      <c r="X224" s="761"/>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761"/>
      <c r="I225" s="761"/>
      <c r="J225" s="761"/>
      <c r="K225" s="761"/>
      <c r="L225" s="761"/>
      <c r="M225" s="761"/>
      <c r="N225" s="468"/>
      <c r="O225" s="295"/>
      <c r="P225" s="295"/>
      <c r="Q225" s="295"/>
      <c r="R225" s="295"/>
      <c r="S225" s="761"/>
      <c r="T225" s="761"/>
      <c r="U225" s="761"/>
      <c r="V225" s="761"/>
      <c r="W225" s="761"/>
      <c r="X225" s="761"/>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75" outlineLevel="1">
      <c r="B226" s="298"/>
      <c r="C226" s="299"/>
      <c r="D226" s="304"/>
      <c r="E226" s="304"/>
      <c r="F226" s="304"/>
      <c r="G226" s="304"/>
      <c r="H226" s="763"/>
      <c r="I226" s="763"/>
      <c r="J226" s="763"/>
      <c r="K226" s="763"/>
      <c r="L226" s="763"/>
      <c r="M226" s="763"/>
      <c r="N226" s="300"/>
      <c r="O226" s="304"/>
      <c r="P226" s="304"/>
      <c r="Q226" s="304"/>
      <c r="R226" s="304"/>
      <c r="S226" s="763"/>
      <c r="T226" s="763"/>
      <c r="U226" s="763"/>
      <c r="V226" s="763"/>
      <c r="W226" s="763"/>
      <c r="X226" s="763"/>
      <c r="Y226" s="412"/>
      <c r="Z226" s="413"/>
      <c r="AA226" s="413"/>
      <c r="AB226" s="413"/>
      <c r="AC226" s="413"/>
      <c r="AD226" s="413"/>
      <c r="AE226" s="413"/>
      <c r="AF226" s="413"/>
      <c r="AG226" s="413"/>
      <c r="AH226" s="413"/>
      <c r="AI226" s="413"/>
      <c r="AJ226" s="413"/>
      <c r="AK226" s="413"/>
      <c r="AL226" s="413"/>
      <c r="AM226" s="302"/>
    </row>
    <row r="227" spans="1:39" outlineLevel="1">
      <c r="A227" s="521">
        <v>3</v>
      </c>
      <c r="B227" s="519" t="s">
        <v>97</v>
      </c>
      <c r="C227" s="291" t="s">
        <v>25</v>
      </c>
      <c r="D227" s="295"/>
      <c r="E227" s="295"/>
      <c r="F227" s="295"/>
      <c r="G227" s="295"/>
      <c r="H227" s="761"/>
      <c r="I227" s="761"/>
      <c r="J227" s="761"/>
      <c r="K227" s="761"/>
      <c r="L227" s="761"/>
      <c r="M227" s="761"/>
      <c r="N227" s="291"/>
      <c r="O227" s="295"/>
      <c r="P227" s="295"/>
      <c r="Q227" s="295"/>
      <c r="R227" s="295"/>
      <c r="S227" s="761"/>
      <c r="T227" s="761"/>
      <c r="U227" s="761"/>
      <c r="V227" s="761"/>
      <c r="W227" s="761"/>
      <c r="X227" s="761"/>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761"/>
      <c r="I228" s="761"/>
      <c r="J228" s="761"/>
      <c r="K228" s="761"/>
      <c r="L228" s="761"/>
      <c r="M228" s="761"/>
      <c r="N228" s="468"/>
      <c r="O228" s="295"/>
      <c r="P228" s="295"/>
      <c r="Q228" s="295"/>
      <c r="R228" s="295"/>
      <c r="S228" s="761"/>
      <c r="T228" s="761"/>
      <c r="U228" s="761"/>
      <c r="V228" s="761"/>
      <c r="W228" s="761"/>
      <c r="X228" s="761"/>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outlineLevel="1">
      <c r="B229" s="294"/>
      <c r="C229" s="305"/>
      <c r="D229" s="291"/>
      <c r="E229" s="291"/>
      <c r="F229" s="291"/>
      <c r="G229" s="291"/>
      <c r="H229" s="318"/>
      <c r="I229" s="318"/>
      <c r="J229" s="318"/>
      <c r="K229" s="318"/>
      <c r="L229" s="318"/>
      <c r="M229" s="318"/>
      <c r="N229" s="291"/>
      <c r="O229" s="291"/>
      <c r="P229" s="291"/>
      <c r="Q229" s="291"/>
      <c r="R229" s="291"/>
      <c r="S229" s="318"/>
      <c r="T229" s="318"/>
      <c r="U229" s="318"/>
      <c r="V229" s="318"/>
      <c r="W229" s="318"/>
      <c r="X229" s="318"/>
      <c r="Y229" s="412"/>
      <c r="Z229" s="412"/>
      <c r="AA229" s="412"/>
      <c r="AB229" s="412"/>
      <c r="AC229" s="412"/>
      <c r="AD229" s="412"/>
      <c r="AE229" s="412"/>
      <c r="AF229" s="412"/>
      <c r="AG229" s="412"/>
      <c r="AH229" s="412"/>
      <c r="AI229" s="412"/>
      <c r="AJ229" s="412"/>
      <c r="AK229" s="412"/>
      <c r="AL229" s="412"/>
      <c r="AM229" s="306"/>
    </row>
    <row r="230" spans="1:39" outlineLevel="1">
      <c r="A230" s="521">
        <v>4</v>
      </c>
      <c r="B230" s="519" t="s">
        <v>679</v>
      </c>
      <c r="C230" s="291" t="s">
        <v>25</v>
      </c>
      <c r="D230" s="295"/>
      <c r="E230" s="295"/>
      <c r="F230" s="295"/>
      <c r="G230" s="295"/>
      <c r="H230" s="761"/>
      <c r="I230" s="761"/>
      <c r="J230" s="761"/>
      <c r="K230" s="761"/>
      <c r="L230" s="761"/>
      <c r="M230" s="761"/>
      <c r="N230" s="291"/>
      <c r="O230" s="295"/>
      <c r="P230" s="295"/>
      <c r="Q230" s="295"/>
      <c r="R230" s="295"/>
      <c r="S230" s="761"/>
      <c r="T230" s="761"/>
      <c r="U230" s="761"/>
      <c r="V230" s="761"/>
      <c r="W230" s="761"/>
      <c r="X230" s="761"/>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761"/>
      <c r="I231" s="761"/>
      <c r="J231" s="761"/>
      <c r="K231" s="761"/>
      <c r="L231" s="761"/>
      <c r="M231" s="761"/>
      <c r="N231" s="468"/>
      <c r="O231" s="295"/>
      <c r="P231" s="295"/>
      <c r="Q231" s="295"/>
      <c r="R231" s="295"/>
      <c r="S231" s="761"/>
      <c r="T231" s="761"/>
      <c r="U231" s="761"/>
      <c r="V231" s="761"/>
      <c r="W231" s="761"/>
      <c r="X231" s="761"/>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outlineLevel="1">
      <c r="B232" s="294"/>
      <c r="C232" s="305"/>
      <c r="D232" s="304"/>
      <c r="E232" s="304"/>
      <c r="F232" s="304"/>
      <c r="G232" s="304"/>
      <c r="H232" s="763"/>
      <c r="I232" s="763"/>
      <c r="J232" s="763"/>
      <c r="K232" s="763"/>
      <c r="L232" s="763"/>
      <c r="M232" s="763"/>
      <c r="N232" s="291"/>
      <c r="O232" s="304"/>
      <c r="P232" s="304"/>
      <c r="Q232" s="304"/>
      <c r="R232" s="304"/>
      <c r="S232" s="763"/>
      <c r="T232" s="763"/>
      <c r="U232" s="763"/>
      <c r="V232" s="763"/>
      <c r="W232" s="763"/>
      <c r="X232" s="763"/>
      <c r="Y232" s="412"/>
      <c r="Z232" s="412"/>
      <c r="AA232" s="412"/>
      <c r="AB232" s="412"/>
      <c r="AC232" s="412"/>
      <c r="AD232" s="412"/>
      <c r="AE232" s="412"/>
      <c r="AF232" s="412"/>
      <c r="AG232" s="412"/>
      <c r="AH232" s="412"/>
      <c r="AI232" s="412"/>
      <c r="AJ232" s="412"/>
      <c r="AK232" s="412"/>
      <c r="AL232" s="412"/>
      <c r="AM232" s="306"/>
    </row>
    <row r="233" spans="1:39" ht="30" outlineLevel="1">
      <c r="A233" s="521">
        <v>5</v>
      </c>
      <c r="B233" s="519" t="s">
        <v>98</v>
      </c>
      <c r="C233" s="291" t="s">
        <v>25</v>
      </c>
      <c r="D233" s="295"/>
      <c r="E233" s="295"/>
      <c r="F233" s="295"/>
      <c r="G233" s="295"/>
      <c r="H233" s="761"/>
      <c r="I233" s="761"/>
      <c r="J233" s="761"/>
      <c r="K233" s="761"/>
      <c r="L233" s="761"/>
      <c r="M233" s="761"/>
      <c r="N233" s="291"/>
      <c r="O233" s="295"/>
      <c r="P233" s="295"/>
      <c r="Q233" s="295"/>
      <c r="R233" s="295"/>
      <c r="S233" s="761"/>
      <c r="T233" s="761"/>
      <c r="U233" s="761"/>
      <c r="V233" s="761"/>
      <c r="W233" s="761"/>
      <c r="X233" s="761"/>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761"/>
      <c r="I234" s="761"/>
      <c r="J234" s="761"/>
      <c r="K234" s="761"/>
      <c r="L234" s="761"/>
      <c r="M234" s="761"/>
      <c r="N234" s="468"/>
      <c r="O234" s="295"/>
      <c r="P234" s="295"/>
      <c r="Q234" s="295"/>
      <c r="R234" s="295"/>
      <c r="S234" s="761"/>
      <c r="T234" s="761"/>
      <c r="U234" s="761"/>
      <c r="V234" s="761"/>
      <c r="W234" s="761"/>
      <c r="X234" s="761"/>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outlineLevel="1">
      <c r="B235" s="294"/>
      <c r="C235" s="291"/>
      <c r="D235" s="291"/>
      <c r="E235" s="291"/>
      <c r="F235" s="291"/>
      <c r="G235" s="291"/>
      <c r="H235" s="318"/>
      <c r="I235" s="318"/>
      <c r="J235" s="318"/>
      <c r="K235" s="318"/>
      <c r="L235" s="318"/>
      <c r="M235" s="318"/>
      <c r="N235" s="291"/>
      <c r="O235" s="291"/>
      <c r="P235" s="291"/>
      <c r="Q235" s="291"/>
      <c r="R235" s="291"/>
      <c r="S235" s="318"/>
      <c r="T235" s="318"/>
      <c r="U235" s="318"/>
      <c r="V235" s="318"/>
      <c r="W235" s="318"/>
      <c r="X235" s="318"/>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765"/>
      <c r="I236" s="765"/>
      <c r="J236" s="765"/>
      <c r="K236" s="765"/>
      <c r="L236" s="765"/>
      <c r="M236" s="765"/>
      <c r="N236" s="290"/>
      <c r="O236" s="289"/>
      <c r="P236" s="289"/>
      <c r="Q236" s="289"/>
      <c r="R236" s="289"/>
      <c r="S236" s="765"/>
      <c r="T236" s="765"/>
      <c r="U236" s="765"/>
      <c r="V236" s="765"/>
      <c r="W236" s="765"/>
      <c r="X236" s="765"/>
      <c r="Y236" s="414"/>
      <c r="Z236" s="414"/>
      <c r="AA236" s="414"/>
      <c r="AB236" s="414"/>
      <c r="AC236" s="414"/>
      <c r="AD236" s="414"/>
      <c r="AE236" s="414"/>
      <c r="AF236" s="414"/>
      <c r="AG236" s="414"/>
      <c r="AH236" s="414"/>
      <c r="AI236" s="414"/>
      <c r="AJ236" s="414"/>
      <c r="AK236" s="414"/>
      <c r="AL236" s="414"/>
      <c r="AM236" s="292"/>
    </row>
    <row r="237" spans="1:39" outlineLevel="1">
      <c r="A237" s="521">
        <v>6</v>
      </c>
      <c r="B237" s="519" t="s">
        <v>99</v>
      </c>
      <c r="C237" s="291" t="s">
        <v>25</v>
      </c>
      <c r="D237" s="295"/>
      <c r="E237" s="295"/>
      <c r="F237" s="295"/>
      <c r="G237" s="295"/>
      <c r="H237" s="761"/>
      <c r="I237" s="761"/>
      <c r="J237" s="761"/>
      <c r="K237" s="761"/>
      <c r="L237" s="761"/>
      <c r="M237" s="761"/>
      <c r="N237" s="295">
        <v>12</v>
      </c>
      <c r="O237" s="295"/>
      <c r="P237" s="295"/>
      <c r="Q237" s="295"/>
      <c r="R237" s="295"/>
      <c r="S237" s="761"/>
      <c r="T237" s="761"/>
      <c r="U237" s="761"/>
      <c r="V237" s="761"/>
      <c r="W237" s="761"/>
      <c r="X237" s="761"/>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761"/>
      <c r="I238" s="761"/>
      <c r="J238" s="761"/>
      <c r="K238" s="761"/>
      <c r="L238" s="761"/>
      <c r="M238" s="761"/>
      <c r="N238" s="295">
        <f>N237</f>
        <v>12</v>
      </c>
      <c r="O238" s="295"/>
      <c r="P238" s="295"/>
      <c r="Q238" s="295"/>
      <c r="R238" s="295"/>
      <c r="S238" s="761"/>
      <c r="T238" s="761"/>
      <c r="U238" s="761"/>
      <c r="V238" s="761"/>
      <c r="W238" s="761"/>
      <c r="X238" s="761"/>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outlineLevel="1">
      <c r="B239" s="310"/>
      <c r="C239" s="312"/>
      <c r="D239" s="291"/>
      <c r="E239" s="291"/>
      <c r="F239" s="291"/>
      <c r="G239" s="291"/>
      <c r="H239" s="318"/>
      <c r="I239" s="318"/>
      <c r="J239" s="318"/>
      <c r="K239" s="318"/>
      <c r="L239" s="318"/>
      <c r="M239" s="318"/>
      <c r="N239" s="291"/>
      <c r="O239" s="291"/>
      <c r="P239" s="291"/>
      <c r="Q239" s="291"/>
      <c r="R239" s="291"/>
      <c r="S239" s="318"/>
      <c r="T239" s="318"/>
      <c r="U239" s="318"/>
      <c r="V239" s="318"/>
      <c r="W239" s="318"/>
      <c r="X239" s="318"/>
      <c r="Y239" s="416"/>
      <c r="Z239" s="416"/>
      <c r="AA239" s="416"/>
      <c r="AB239" s="416"/>
      <c r="AC239" s="416"/>
      <c r="AD239" s="416"/>
      <c r="AE239" s="416"/>
      <c r="AF239" s="416"/>
      <c r="AG239" s="416"/>
      <c r="AH239" s="416"/>
      <c r="AI239" s="416"/>
      <c r="AJ239" s="416"/>
      <c r="AK239" s="416"/>
      <c r="AL239" s="416"/>
      <c r="AM239" s="313"/>
    </row>
    <row r="240" spans="1:39" ht="30" outlineLevel="1">
      <c r="A240" s="521">
        <v>7</v>
      </c>
      <c r="B240" s="519" t="s">
        <v>100</v>
      </c>
      <c r="C240" s="291" t="s">
        <v>25</v>
      </c>
      <c r="D240" s="295"/>
      <c r="E240" s="295"/>
      <c r="F240" s="295"/>
      <c r="G240" s="295"/>
      <c r="H240" s="761"/>
      <c r="I240" s="761"/>
      <c r="J240" s="761"/>
      <c r="K240" s="761"/>
      <c r="L240" s="761"/>
      <c r="M240" s="761"/>
      <c r="N240" s="295">
        <v>12</v>
      </c>
      <c r="O240" s="295"/>
      <c r="P240" s="295"/>
      <c r="Q240" s="295"/>
      <c r="R240" s="295"/>
      <c r="S240" s="761"/>
      <c r="T240" s="761"/>
      <c r="U240" s="761"/>
      <c r="V240" s="761"/>
      <c r="W240" s="761"/>
      <c r="X240" s="761"/>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761"/>
      <c r="I241" s="761"/>
      <c r="J241" s="761"/>
      <c r="K241" s="761"/>
      <c r="L241" s="761"/>
      <c r="M241" s="761"/>
      <c r="N241" s="295">
        <f>N240</f>
        <v>12</v>
      </c>
      <c r="O241" s="295"/>
      <c r="P241" s="295"/>
      <c r="Q241" s="295"/>
      <c r="R241" s="295"/>
      <c r="S241" s="761"/>
      <c r="T241" s="761"/>
      <c r="U241" s="761"/>
      <c r="V241" s="761"/>
      <c r="W241" s="761"/>
      <c r="X241" s="761"/>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outlineLevel="1">
      <c r="B242" s="314"/>
      <c r="C242" s="312"/>
      <c r="D242" s="291"/>
      <c r="E242" s="291"/>
      <c r="F242" s="291"/>
      <c r="G242" s="291"/>
      <c r="H242" s="318"/>
      <c r="I242" s="318"/>
      <c r="J242" s="318"/>
      <c r="K242" s="318"/>
      <c r="L242" s="318"/>
      <c r="M242" s="318"/>
      <c r="N242" s="291"/>
      <c r="O242" s="291"/>
      <c r="P242" s="291"/>
      <c r="Q242" s="291"/>
      <c r="R242" s="291"/>
      <c r="S242" s="318"/>
      <c r="T242" s="318"/>
      <c r="U242" s="318"/>
      <c r="V242" s="318"/>
      <c r="W242" s="318"/>
      <c r="X242" s="318"/>
      <c r="Y242" s="416"/>
      <c r="Z242" s="417"/>
      <c r="AA242" s="416"/>
      <c r="AB242" s="416"/>
      <c r="AC242" s="416"/>
      <c r="AD242" s="416"/>
      <c r="AE242" s="416"/>
      <c r="AF242" s="416"/>
      <c r="AG242" s="416"/>
      <c r="AH242" s="416"/>
      <c r="AI242" s="416"/>
      <c r="AJ242" s="416"/>
      <c r="AK242" s="416"/>
      <c r="AL242" s="416"/>
      <c r="AM242" s="313"/>
    </row>
    <row r="243" spans="1:39" ht="30" outlineLevel="1">
      <c r="A243" s="521">
        <v>8</v>
      </c>
      <c r="B243" s="519" t="s">
        <v>101</v>
      </c>
      <c r="C243" s="291" t="s">
        <v>25</v>
      </c>
      <c r="D243" s="295"/>
      <c r="E243" s="295"/>
      <c r="F243" s="295"/>
      <c r="G243" s="295"/>
      <c r="H243" s="761"/>
      <c r="I243" s="761"/>
      <c r="J243" s="761"/>
      <c r="K243" s="761"/>
      <c r="L243" s="761"/>
      <c r="M243" s="761"/>
      <c r="N243" s="295">
        <v>12</v>
      </c>
      <c r="O243" s="295"/>
      <c r="P243" s="295"/>
      <c r="Q243" s="295"/>
      <c r="R243" s="295"/>
      <c r="S243" s="761"/>
      <c r="T243" s="761"/>
      <c r="U243" s="761"/>
      <c r="V243" s="761"/>
      <c r="W243" s="761"/>
      <c r="X243" s="761"/>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761"/>
      <c r="I244" s="761"/>
      <c r="J244" s="761"/>
      <c r="K244" s="761"/>
      <c r="L244" s="761"/>
      <c r="M244" s="761"/>
      <c r="N244" s="295">
        <f>N243</f>
        <v>12</v>
      </c>
      <c r="O244" s="295"/>
      <c r="P244" s="295"/>
      <c r="Q244" s="295"/>
      <c r="R244" s="295"/>
      <c r="S244" s="761"/>
      <c r="T244" s="761"/>
      <c r="U244" s="761"/>
      <c r="V244" s="761"/>
      <c r="W244" s="761"/>
      <c r="X244" s="761"/>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outlineLevel="1">
      <c r="B245" s="314"/>
      <c r="C245" s="312"/>
      <c r="D245" s="316"/>
      <c r="E245" s="316"/>
      <c r="F245" s="316"/>
      <c r="G245" s="316"/>
      <c r="H245" s="766"/>
      <c r="I245" s="766"/>
      <c r="J245" s="766"/>
      <c r="K245" s="766"/>
      <c r="L245" s="766"/>
      <c r="M245" s="766"/>
      <c r="N245" s="291"/>
      <c r="O245" s="316"/>
      <c r="P245" s="316"/>
      <c r="Q245" s="316"/>
      <c r="R245" s="316"/>
      <c r="S245" s="766"/>
      <c r="T245" s="766"/>
      <c r="U245" s="766"/>
      <c r="V245" s="766"/>
      <c r="W245" s="766"/>
      <c r="X245" s="766"/>
      <c r="Y245" s="416"/>
      <c r="Z245" s="417"/>
      <c r="AA245" s="416"/>
      <c r="AB245" s="416"/>
      <c r="AC245" s="416"/>
      <c r="AD245" s="416"/>
      <c r="AE245" s="416"/>
      <c r="AF245" s="416"/>
      <c r="AG245" s="416"/>
      <c r="AH245" s="416"/>
      <c r="AI245" s="416"/>
      <c r="AJ245" s="416"/>
      <c r="AK245" s="416"/>
      <c r="AL245" s="416"/>
      <c r="AM245" s="313"/>
    </row>
    <row r="246" spans="1:39" ht="30" outlineLevel="1">
      <c r="A246" s="521">
        <v>9</v>
      </c>
      <c r="B246" s="519" t="s">
        <v>102</v>
      </c>
      <c r="C246" s="291" t="s">
        <v>25</v>
      </c>
      <c r="D246" s="295"/>
      <c r="E246" s="295"/>
      <c r="F246" s="295"/>
      <c r="G246" s="295"/>
      <c r="H246" s="761"/>
      <c r="I246" s="761"/>
      <c r="J246" s="761"/>
      <c r="K246" s="761"/>
      <c r="L246" s="761"/>
      <c r="M246" s="761"/>
      <c r="N246" s="295">
        <v>12</v>
      </c>
      <c r="O246" s="295"/>
      <c r="P246" s="295"/>
      <c r="Q246" s="295"/>
      <c r="R246" s="295"/>
      <c r="S246" s="761"/>
      <c r="T246" s="761"/>
      <c r="U246" s="761"/>
      <c r="V246" s="761"/>
      <c r="W246" s="761"/>
      <c r="X246" s="761"/>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761"/>
      <c r="I247" s="761"/>
      <c r="J247" s="761"/>
      <c r="K247" s="761"/>
      <c r="L247" s="761"/>
      <c r="M247" s="761"/>
      <c r="N247" s="295">
        <f>N246</f>
        <v>12</v>
      </c>
      <c r="O247" s="295"/>
      <c r="P247" s="295"/>
      <c r="Q247" s="295"/>
      <c r="R247" s="295"/>
      <c r="S247" s="761"/>
      <c r="T247" s="761"/>
      <c r="U247" s="761"/>
      <c r="V247" s="761"/>
      <c r="W247" s="761"/>
      <c r="X247" s="761"/>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outlineLevel="1">
      <c r="B248" s="314"/>
      <c r="C248" s="312"/>
      <c r="D248" s="316"/>
      <c r="E248" s="316"/>
      <c r="F248" s="316"/>
      <c r="G248" s="316"/>
      <c r="H248" s="766"/>
      <c r="I248" s="766"/>
      <c r="J248" s="766"/>
      <c r="K248" s="766"/>
      <c r="L248" s="766"/>
      <c r="M248" s="766"/>
      <c r="N248" s="291"/>
      <c r="O248" s="316"/>
      <c r="P248" s="316"/>
      <c r="Q248" s="316"/>
      <c r="R248" s="316"/>
      <c r="S248" s="766"/>
      <c r="T248" s="766"/>
      <c r="U248" s="766"/>
      <c r="V248" s="766"/>
      <c r="W248" s="766"/>
      <c r="X248" s="766"/>
      <c r="Y248" s="416"/>
      <c r="Z248" s="416"/>
      <c r="AA248" s="416"/>
      <c r="AB248" s="416"/>
      <c r="AC248" s="416"/>
      <c r="AD248" s="416"/>
      <c r="AE248" s="416"/>
      <c r="AF248" s="416"/>
      <c r="AG248" s="416"/>
      <c r="AH248" s="416"/>
      <c r="AI248" s="416"/>
      <c r="AJ248" s="416"/>
      <c r="AK248" s="416"/>
      <c r="AL248" s="416"/>
      <c r="AM248" s="313"/>
    </row>
    <row r="249" spans="1:39" ht="30" outlineLevel="1">
      <c r="A249" s="521">
        <v>10</v>
      </c>
      <c r="B249" s="519" t="s">
        <v>103</v>
      </c>
      <c r="C249" s="291" t="s">
        <v>25</v>
      </c>
      <c r="D249" s="295"/>
      <c r="E249" s="295"/>
      <c r="F249" s="295"/>
      <c r="G249" s="295"/>
      <c r="H249" s="761"/>
      <c r="I249" s="761"/>
      <c r="J249" s="761"/>
      <c r="K249" s="761"/>
      <c r="L249" s="761"/>
      <c r="M249" s="761"/>
      <c r="N249" s="295">
        <v>3</v>
      </c>
      <c r="O249" s="295"/>
      <c r="P249" s="295"/>
      <c r="Q249" s="295"/>
      <c r="R249" s="295"/>
      <c r="S249" s="761"/>
      <c r="T249" s="761"/>
      <c r="U249" s="761"/>
      <c r="V249" s="761"/>
      <c r="W249" s="761"/>
      <c r="X249" s="761"/>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761"/>
      <c r="I250" s="761"/>
      <c r="J250" s="761"/>
      <c r="K250" s="761"/>
      <c r="L250" s="761"/>
      <c r="M250" s="761"/>
      <c r="N250" s="295">
        <f>N249</f>
        <v>3</v>
      </c>
      <c r="O250" s="295"/>
      <c r="P250" s="295"/>
      <c r="Q250" s="295"/>
      <c r="R250" s="295"/>
      <c r="S250" s="761"/>
      <c r="T250" s="761"/>
      <c r="U250" s="761"/>
      <c r="V250" s="761"/>
      <c r="W250" s="761"/>
      <c r="X250" s="761"/>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outlineLevel="1">
      <c r="B251" s="314"/>
      <c r="C251" s="312"/>
      <c r="D251" s="316"/>
      <c r="E251" s="316"/>
      <c r="F251" s="316"/>
      <c r="G251" s="316"/>
      <c r="H251" s="766"/>
      <c r="I251" s="766"/>
      <c r="J251" s="766"/>
      <c r="K251" s="766"/>
      <c r="L251" s="766"/>
      <c r="M251" s="766"/>
      <c r="N251" s="291"/>
      <c r="O251" s="316"/>
      <c r="P251" s="316"/>
      <c r="Q251" s="316"/>
      <c r="R251" s="316"/>
      <c r="S251" s="766"/>
      <c r="T251" s="766"/>
      <c r="U251" s="766"/>
      <c r="V251" s="766"/>
      <c r="W251" s="766"/>
      <c r="X251" s="76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765"/>
      <c r="I252" s="765"/>
      <c r="J252" s="765"/>
      <c r="K252" s="765"/>
      <c r="L252" s="765"/>
      <c r="M252" s="765"/>
      <c r="N252" s="290"/>
      <c r="O252" s="289"/>
      <c r="P252" s="289"/>
      <c r="Q252" s="289"/>
      <c r="R252" s="289"/>
      <c r="S252" s="765"/>
      <c r="T252" s="765"/>
      <c r="U252" s="765"/>
      <c r="V252" s="765"/>
      <c r="W252" s="765"/>
      <c r="X252" s="765"/>
      <c r="Y252" s="414"/>
      <c r="Z252" s="414"/>
      <c r="AA252" s="414"/>
      <c r="AB252" s="414"/>
      <c r="AC252" s="414"/>
      <c r="AD252" s="414"/>
      <c r="AE252" s="414"/>
      <c r="AF252" s="414"/>
      <c r="AG252" s="414"/>
      <c r="AH252" s="414"/>
      <c r="AI252" s="414"/>
      <c r="AJ252" s="414"/>
      <c r="AK252" s="414"/>
      <c r="AL252" s="414"/>
      <c r="AM252" s="292"/>
    </row>
    <row r="253" spans="1:39" ht="30" outlineLevel="1">
      <c r="A253" s="521">
        <v>11</v>
      </c>
      <c r="B253" s="519" t="s">
        <v>104</v>
      </c>
      <c r="C253" s="291" t="s">
        <v>25</v>
      </c>
      <c r="D253" s="295"/>
      <c r="E253" s="295"/>
      <c r="F253" s="295"/>
      <c r="G253" s="295"/>
      <c r="H253" s="761"/>
      <c r="I253" s="761"/>
      <c r="J253" s="761"/>
      <c r="K253" s="761"/>
      <c r="L253" s="761"/>
      <c r="M253" s="761"/>
      <c r="N253" s="295">
        <v>12</v>
      </c>
      <c r="O253" s="295"/>
      <c r="P253" s="295"/>
      <c r="Q253" s="295"/>
      <c r="R253" s="295"/>
      <c r="S253" s="761"/>
      <c r="T253" s="761"/>
      <c r="U253" s="761"/>
      <c r="V253" s="761"/>
      <c r="W253" s="761"/>
      <c r="X253" s="761"/>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761"/>
      <c r="I254" s="761"/>
      <c r="J254" s="761"/>
      <c r="K254" s="761"/>
      <c r="L254" s="761"/>
      <c r="M254" s="761"/>
      <c r="N254" s="295">
        <f>N253</f>
        <v>12</v>
      </c>
      <c r="O254" s="295"/>
      <c r="P254" s="295"/>
      <c r="Q254" s="295"/>
      <c r="R254" s="295"/>
      <c r="S254" s="761"/>
      <c r="T254" s="761"/>
      <c r="U254" s="761"/>
      <c r="V254" s="761"/>
      <c r="W254" s="761"/>
      <c r="X254" s="761"/>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outlineLevel="1">
      <c r="B255" s="315"/>
      <c r="C255" s="305"/>
      <c r="D255" s="291"/>
      <c r="E255" s="291"/>
      <c r="F255" s="291"/>
      <c r="G255" s="291"/>
      <c r="H255" s="318"/>
      <c r="I255" s="318"/>
      <c r="J255" s="318"/>
      <c r="K255" s="318"/>
      <c r="L255" s="318"/>
      <c r="M255" s="318"/>
      <c r="N255" s="291"/>
      <c r="O255" s="291"/>
      <c r="P255" s="291"/>
      <c r="Q255" s="291"/>
      <c r="R255" s="291"/>
      <c r="S255" s="318"/>
      <c r="T255" s="318"/>
      <c r="U255" s="318"/>
      <c r="V255" s="318"/>
      <c r="W255" s="318"/>
      <c r="X255" s="318"/>
      <c r="Y255" s="412"/>
      <c r="Z255" s="421"/>
      <c r="AA255" s="421"/>
      <c r="AB255" s="421"/>
      <c r="AC255" s="421"/>
      <c r="AD255" s="421"/>
      <c r="AE255" s="421"/>
      <c r="AF255" s="421"/>
      <c r="AG255" s="421"/>
      <c r="AH255" s="421"/>
      <c r="AI255" s="421"/>
      <c r="AJ255" s="421"/>
      <c r="AK255" s="421"/>
      <c r="AL255" s="421"/>
      <c r="AM255" s="306"/>
    </row>
    <row r="256" spans="1:39" ht="45" outlineLevel="1">
      <c r="A256" s="521">
        <v>12</v>
      </c>
      <c r="B256" s="519" t="s">
        <v>105</v>
      </c>
      <c r="C256" s="291" t="s">
        <v>25</v>
      </c>
      <c r="D256" s="295"/>
      <c r="E256" s="295"/>
      <c r="F256" s="295"/>
      <c r="G256" s="295"/>
      <c r="H256" s="761"/>
      <c r="I256" s="761"/>
      <c r="J256" s="761"/>
      <c r="K256" s="761"/>
      <c r="L256" s="761"/>
      <c r="M256" s="761"/>
      <c r="N256" s="295">
        <v>12</v>
      </c>
      <c r="O256" s="295"/>
      <c r="P256" s="295"/>
      <c r="Q256" s="295"/>
      <c r="R256" s="295"/>
      <c r="S256" s="761"/>
      <c r="T256" s="761"/>
      <c r="U256" s="761"/>
      <c r="V256" s="761"/>
      <c r="W256" s="761"/>
      <c r="X256" s="761"/>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761"/>
      <c r="I257" s="761"/>
      <c r="J257" s="761"/>
      <c r="K257" s="761"/>
      <c r="L257" s="761"/>
      <c r="M257" s="761"/>
      <c r="N257" s="295">
        <f>N256</f>
        <v>12</v>
      </c>
      <c r="O257" s="295"/>
      <c r="P257" s="295"/>
      <c r="Q257" s="295"/>
      <c r="R257" s="295"/>
      <c r="S257" s="761"/>
      <c r="T257" s="761"/>
      <c r="U257" s="761"/>
      <c r="V257" s="761"/>
      <c r="W257" s="761"/>
      <c r="X257" s="761"/>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outlineLevel="1">
      <c r="B258" s="315"/>
      <c r="C258" s="305"/>
      <c r="D258" s="291"/>
      <c r="E258" s="291"/>
      <c r="F258" s="291"/>
      <c r="G258" s="291"/>
      <c r="H258" s="318"/>
      <c r="I258" s="318"/>
      <c r="J258" s="318"/>
      <c r="K258" s="318"/>
      <c r="L258" s="318"/>
      <c r="M258" s="318"/>
      <c r="N258" s="291"/>
      <c r="O258" s="291"/>
      <c r="P258" s="291"/>
      <c r="Q258" s="291"/>
      <c r="R258" s="291"/>
      <c r="S258" s="318"/>
      <c r="T258" s="318"/>
      <c r="U258" s="318"/>
      <c r="V258" s="318"/>
      <c r="W258" s="318"/>
      <c r="X258" s="318"/>
      <c r="Y258" s="422"/>
      <c r="Z258" s="422"/>
      <c r="AA258" s="412"/>
      <c r="AB258" s="412"/>
      <c r="AC258" s="412"/>
      <c r="AD258" s="412"/>
      <c r="AE258" s="412"/>
      <c r="AF258" s="412"/>
      <c r="AG258" s="412"/>
      <c r="AH258" s="412"/>
      <c r="AI258" s="412"/>
      <c r="AJ258" s="412"/>
      <c r="AK258" s="412"/>
      <c r="AL258" s="412"/>
      <c r="AM258" s="306"/>
    </row>
    <row r="259" spans="1:40" ht="30" outlineLevel="1">
      <c r="A259" s="521">
        <v>13</v>
      </c>
      <c r="B259" s="519" t="s">
        <v>106</v>
      </c>
      <c r="C259" s="291" t="s">
        <v>25</v>
      </c>
      <c r="D259" s="295"/>
      <c r="E259" s="295"/>
      <c r="F259" s="295"/>
      <c r="G259" s="295"/>
      <c r="H259" s="761"/>
      <c r="I259" s="761"/>
      <c r="J259" s="761"/>
      <c r="K259" s="761"/>
      <c r="L259" s="761"/>
      <c r="M259" s="761"/>
      <c r="N259" s="295">
        <v>12</v>
      </c>
      <c r="O259" s="295"/>
      <c r="P259" s="295"/>
      <c r="Q259" s="295"/>
      <c r="R259" s="295"/>
      <c r="S259" s="761"/>
      <c r="T259" s="761"/>
      <c r="U259" s="761"/>
      <c r="V259" s="761"/>
      <c r="W259" s="761"/>
      <c r="X259" s="761"/>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761"/>
      <c r="I260" s="761"/>
      <c r="J260" s="761"/>
      <c r="K260" s="761"/>
      <c r="L260" s="761"/>
      <c r="M260" s="761"/>
      <c r="N260" s="295">
        <f>N259</f>
        <v>12</v>
      </c>
      <c r="O260" s="295"/>
      <c r="P260" s="295"/>
      <c r="Q260" s="295"/>
      <c r="R260" s="295"/>
      <c r="S260" s="761"/>
      <c r="T260" s="761"/>
      <c r="U260" s="761"/>
      <c r="V260" s="761"/>
      <c r="W260" s="761"/>
      <c r="X260" s="761"/>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outlineLevel="1">
      <c r="B261" s="315"/>
      <c r="C261" s="305"/>
      <c r="D261" s="291"/>
      <c r="E261" s="291"/>
      <c r="F261" s="291"/>
      <c r="G261" s="291"/>
      <c r="H261" s="318"/>
      <c r="I261" s="318"/>
      <c r="J261" s="318"/>
      <c r="K261" s="318"/>
      <c r="L261" s="318"/>
      <c r="M261" s="318"/>
      <c r="N261" s="291"/>
      <c r="O261" s="291"/>
      <c r="P261" s="291"/>
      <c r="Q261" s="291"/>
      <c r="R261" s="291"/>
      <c r="S261" s="318"/>
      <c r="T261" s="318"/>
      <c r="U261" s="318"/>
      <c r="V261" s="318"/>
      <c r="W261" s="318"/>
      <c r="X261" s="318"/>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767"/>
      <c r="I262" s="767"/>
      <c r="J262" s="767"/>
      <c r="K262" s="767"/>
      <c r="L262" s="767"/>
      <c r="M262" s="767"/>
      <c r="N262" s="290"/>
      <c r="O262" s="290"/>
      <c r="P262" s="289"/>
      <c r="Q262" s="289"/>
      <c r="R262" s="289"/>
      <c r="S262" s="765"/>
      <c r="T262" s="765"/>
      <c r="U262" s="765"/>
      <c r="V262" s="765"/>
      <c r="W262" s="765"/>
      <c r="X262" s="765"/>
      <c r="Y262" s="414"/>
      <c r="Z262" s="414"/>
      <c r="AA262" s="414"/>
      <c r="AB262" s="414"/>
      <c r="AC262" s="414"/>
      <c r="AD262" s="414"/>
      <c r="AE262" s="414"/>
      <c r="AF262" s="414"/>
      <c r="AG262" s="414"/>
      <c r="AH262" s="414"/>
      <c r="AI262" s="414"/>
      <c r="AJ262" s="414"/>
      <c r="AK262" s="414"/>
      <c r="AL262" s="414"/>
      <c r="AM262" s="292"/>
    </row>
    <row r="263" spans="1:40" outlineLevel="1">
      <c r="A263" s="521">
        <v>14</v>
      </c>
      <c r="B263" s="315" t="s">
        <v>108</v>
      </c>
      <c r="C263" s="291" t="s">
        <v>25</v>
      </c>
      <c r="D263" s="295"/>
      <c r="E263" s="295"/>
      <c r="F263" s="295"/>
      <c r="G263" s="295"/>
      <c r="H263" s="761"/>
      <c r="I263" s="761"/>
      <c r="J263" s="761"/>
      <c r="K263" s="761"/>
      <c r="L263" s="761"/>
      <c r="M263" s="761"/>
      <c r="N263" s="295">
        <v>12</v>
      </c>
      <c r="O263" s="295"/>
      <c r="P263" s="295"/>
      <c r="Q263" s="295"/>
      <c r="R263" s="295"/>
      <c r="S263" s="761"/>
      <c r="T263" s="761"/>
      <c r="U263" s="761"/>
      <c r="V263" s="761"/>
      <c r="W263" s="761"/>
      <c r="X263" s="761"/>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761"/>
      <c r="I264" s="761"/>
      <c r="J264" s="761"/>
      <c r="K264" s="761"/>
      <c r="L264" s="761"/>
      <c r="M264" s="761"/>
      <c r="N264" s="295">
        <f>N263</f>
        <v>12</v>
      </c>
      <c r="O264" s="295"/>
      <c r="P264" s="295"/>
      <c r="Q264" s="295"/>
      <c r="R264" s="295"/>
      <c r="S264" s="761"/>
      <c r="T264" s="761"/>
      <c r="U264" s="761"/>
      <c r="V264" s="761"/>
      <c r="W264" s="761"/>
      <c r="X264" s="761"/>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outlineLevel="1">
      <c r="A265" s="522"/>
      <c r="B265" s="315"/>
      <c r="C265" s="305"/>
      <c r="D265" s="291"/>
      <c r="E265" s="291"/>
      <c r="F265" s="291"/>
      <c r="G265" s="291"/>
      <c r="H265" s="318"/>
      <c r="I265" s="318"/>
      <c r="J265" s="318"/>
      <c r="K265" s="318"/>
      <c r="L265" s="318"/>
      <c r="M265" s="318"/>
      <c r="N265" s="468"/>
      <c r="O265" s="291"/>
      <c r="P265" s="291"/>
      <c r="Q265" s="291"/>
      <c r="R265" s="291"/>
      <c r="S265" s="318"/>
      <c r="T265" s="318"/>
      <c r="U265" s="318"/>
      <c r="V265" s="318"/>
      <c r="W265" s="318"/>
      <c r="X265" s="318"/>
      <c r="Y265" s="412"/>
      <c r="Z265" s="412"/>
      <c r="AA265" s="412"/>
      <c r="AB265" s="412"/>
      <c r="AC265" s="412"/>
      <c r="AD265" s="412"/>
      <c r="AE265" s="412"/>
      <c r="AF265" s="412"/>
      <c r="AG265" s="412"/>
      <c r="AH265" s="412"/>
      <c r="AI265" s="412"/>
      <c r="AJ265" s="412"/>
      <c r="AK265" s="412"/>
      <c r="AL265" s="412"/>
      <c r="AM265" s="301"/>
      <c r="AN265" s="629"/>
    </row>
    <row r="266" spans="1:40" s="309" customFormat="1" ht="15.75" outlineLevel="1">
      <c r="A266" s="522"/>
      <c r="B266" s="288" t="s">
        <v>490</v>
      </c>
      <c r="C266" s="291"/>
      <c r="D266" s="291"/>
      <c r="E266" s="291"/>
      <c r="F266" s="291"/>
      <c r="G266" s="291"/>
      <c r="H266" s="318"/>
      <c r="I266" s="318"/>
      <c r="J266" s="318"/>
      <c r="K266" s="318"/>
      <c r="L266" s="318"/>
      <c r="M266" s="318"/>
      <c r="N266" s="291"/>
      <c r="O266" s="291"/>
      <c r="P266" s="291"/>
      <c r="Q266" s="291"/>
      <c r="R266" s="291"/>
      <c r="S266" s="318"/>
      <c r="T266" s="318"/>
      <c r="U266" s="318"/>
      <c r="V266" s="318"/>
      <c r="W266" s="318"/>
      <c r="X266" s="318"/>
      <c r="Y266" s="412"/>
      <c r="Z266" s="412"/>
      <c r="AA266" s="412"/>
      <c r="AB266" s="412"/>
      <c r="AC266" s="412"/>
      <c r="AD266" s="412"/>
      <c r="AE266" s="416"/>
      <c r="AF266" s="416"/>
      <c r="AG266" s="416"/>
      <c r="AH266" s="416"/>
      <c r="AI266" s="416"/>
      <c r="AJ266" s="416"/>
      <c r="AK266" s="416"/>
      <c r="AL266" s="416"/>
      <c r="AM266" s="516"/>
      <c r="AN266" s="630"/>
    </row>
    <row r="267" spans="1:40" outlineLevel="1">
      <c r="A267" s="521">
        <v>15</v>
      </c>
      <c r="B267" s="294" t="s">
        <v>495</v>
      </c>
      <c r="C267" s="291" t="s">
        <v>25</v>
      </c>
      <c r="D267" s="295"/>
      <c r="E267" s="295"/>
      <c r="F267" s="295"/>
      <c r="G267" s="295"/>
      <c r="H267" s="761"/>
      <c r="I267" s="761"/>
      <c r="J267" s="761"/>
      <c r="K267" s="761"/>
      <c r="L267" s="761"/>
      <c r="M267" s="761"/>
      <c r="N267" s="295">
        <v>0</v>
      </c>
      <c r="O267" s="295"/>
      <c r="P267" s="295"/>
      <c r="Q267" s="295"/>
      <c r="R267" s="295"/>
      <c r="S267" s="761"/>
      <c r="T267" s="761"/>
      <c r="U267" s="761"/>
      <c r="V267" s="761"/>
      <c r="W267" s="761"/>
      <c r="X267" s="761"/>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761"/>
      <c r="I268" s="761"/>
      <c r="J268" s="761"/>
      <c r="K268" s="761"/>
      <c r="L268" s="761"/>
      <c r="M268" s="761"/>
      <c r="N268" s="295">
        <f>N267</f>
        <v>0</v>
      </c>
      <c r="O268" s="295"/>
      <c r="P268" s="295"/>
      <c r="Q268" s="295"/>
      <c r="R268" s="295"/>
      <c r="S268" s="761"/>
      <c r="T268" s="761"/>
      <c r="U268" s="761"/>
      <c r="V268" s="761"/>
      <c r="W268" s="761"/>
      <c r="X268" s="761"/>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outlineLevel="1">
      <c r="B269" s="315"/>
      <c r="C269" s="305"/>
      <c r="D269" s="291"/>
      <c r="E269" s="291"/>
      <c r="F269" s="291"/>
      <c r="G269" s="291"/>
      <c r="H269" s="318"/>
      <c r="I269" s="318"/>
      <c r="J269" s="318"/>
      <c r="K269" s="318"/>
      <c r="L269" s="318"/>
      <c r="M269" s="318"/>
      <c r="N269" s="291"/>
      <c r="O269" s="291"/>
      <c r="P269" s="291"/>
      <c r="Q269" s="291"/>
      <c r="R269" s="291"/>
      <c r="S269" s="318"/>
      <c r="T269" s="318"/>
      <c r="U269" s="318"/>
      <c r="V269" s="318"/>
      <c r="W269" s="318"/>
      <c r="X269" s="318"/>
      <c r="Y269" s="412"/>
      <c r="Z269" s="412"/>
      <c r="AA269" s="412"/>
      <c r="AB269" s="412"/>
      <c r="AC269" s="412"/>
      <c r="AD269" s="412"/>
      <c r="AE269" s="412"/>
      <c r="AF269" s="412"/>
      <c r="AG269" s="412"/>
      <c r="AH269" s="412"/>
      <c r="AI269" s="412"/>
      <c r="AJ269" s="412"/>
      <c r="AK269" s="412"/>
      <c r="AL269" s="412"/>
      <c r="AM269" s="306"/>
    </row>
    <row r="270" spans="1:40" s="283" customFormat="1" outlineLevel="1">
      <c r="A270" s="521">
        <v>16</v>
      </c>
      <c r="B270" s="324" t="s">
        <v>491</v>
      </c>
      <c r="C270" s="291" t="s">
        <v>25</v>
      </c>
      <c r="D270" s="295"/>
      <c r="E270" s="295"/>
      <c r="F270" s="295"/>
      <c r="G270" s="295"/>
      <c r="H270" s="761"/>
      <c r="I270" s="761"/>
      <c r="J270" s="761"/>
      <c r="K270" s="761"/>
      <c r="L270" s="761"/>
      <c r="M270" s="761"/>
      <c r="N270" s="295">
        <v>0</v>
      </c>
      <c r="O270" s="295"/>
      <c r="P270" s="295"/>
      <c r="Q270" s="295"/>
      <c r="R270" s="295"/>
      <c r="S270" s="761"/>
      <c r="T270" s="761"/>
      <c r="U270" s="761"/>
      <c r="V270" s="761"/>
      <c r="W270" s="761"/>
      <c r="X270" s="761"/>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1"/>
      <c r="B271" s="324" t="s">
        <v>289</v>
      </c>
      <c r="C271" s="291" t="s">
        <v>163</v>
      </c>
      <c r="D271" s="295"/>
      <c r="E271" s="295"/>
      <c r="F271" s="295"/>
      <c r="G271" s="295"/>
      <c r="H271" s="761"/>
      <c r="I271" s="761"/>
      <c r="J271" s="761"/>
      <c r="K271" s="761"/>
      <c r="L271" s="761"/>
      <c r="M271" s="761"/>
      <c r="N271" s="295">
        <f>N270</f>
        <v>0</v>
      </c>
      <c r="O271" s="295"/>
      <c r="P271" s="295"/>
      <c r="Q271" s="295"/>
      <c r="R271" s="295"/>
      <c r="S271" s="761"/>
      <c r="T271" s="761"/>
      <c r="U271" s="761"/>
      <c r="V271" s="761"/>
      <c r="W271" s="761"/>
      <c r="X271" s="761"/>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outlineLevel="1">
      <c r="A272" s="521"/>
      <c r="B272" s="324"/>
      <c r="C272" s="291"/>
      <c r="D272" s="291"/>
      <c r="E272" s="291"/>
      <c r="F272" s="291"/>
      <c r="G272" s="291"/>
      <c r="H272" s="318"/>
      <c r="I272" s="318"/>
      <c r="J272" s="318"/>
      <c r="K272" s="318"/>
      <c r="L272" s="318"/>
      <c r="M272" s="318"/>
      <c r="N272" s="291"/>
      <c r="O272" s="291"/>
      <c r="P272" s="291"/>
      <c r="Q272" s="291"/>
      <c r="R272" s="291"/>
      <c r="S272" s="318"/>
      <c r="T272" s="318"/>
      <c r="U272" s="318"/>
      <c r="V272" s="318"/>
      <c r="W272" s="318"/>
      <c r="X272" s="318"/>
      <c r="Y272" s="412"/>
      <c r="Z272" s="412"/>
      <c r="AA272" s="412"/>
      <c r="AB272" s="412"/>
      <c r="AC272" s="412"/>
      <c r="AD272" s="412"/>
      <c r="AE272" s="416"/>
      <c r="AF272" s="416"/>
      <c r="AG272" s="416"/>
      <c r="AH272" s="416"/>
      <c r="AI272" s="416"/>
      <c r="AJ272" s="416"/>
      <c r="AK272" s="416"/>
      <c r="AL272" s="416"/>
      <c r="AM272" s="313"/>
    </row>
    <row r="273" spans="1:39" ht="15.75" outlineLevel="1">
      <c r="B273" s="518" t="s">
        <v>496</v>
      </c>
      <c r="C273" s="320"/>
      <c r="D273" s="290"/>
      <c r="E273" s="289"/>
      <c r="F273" s="289"/>
      <c r="G273" s="289"/>
      <c r="H273" s="765"/>
      <c r="I273" s="765"/>
      <c r="J273" s="765"/>
      <c r="K273" s="765"/>
      <c r="L273" s="765"/>
      <c r="M273" s="765"/>
      <c r="N273" s="290"/>
      <c r="O273" s="289"/>
      <c r="P273" s="289"/>
      <c r="Q273" s="289"/>
      <c r="R273" s="289"/>
      <c r="S273" s="765"/>
      <c r="T273" s="765"/>
      <c r="U273" s="765"/>
      <c r="V273" s="765"/>
      <c r="W273" s="765"/>
      <c r="X273" s="765"/>
      <c r="Y273" s="414"/>
      <c r="Z273" s="414"/>
      <c r="AA273" s="414"/>
      <c r="AB273" s="414"/>
      <c r="AC273" s="414"/>
      <c r="AD273" s="414"/>
      <c r="AE273" s="414"/>
      <c r="AF273" s="414"/>
      <c r="AG273" s="414"/>
      <c r="AH273" s="414"/>
      <c r="AI273" s="414"/>
      <c r="AJ273" s="414"/>
      <c r="AK273" s="414"/>
      <c r="AL273" s="414"/>
      <c r="AM273" s="292"/>
    </row>
    <row r="274" spans="1:39" outlineLevel="1">
      <c r="A274" s="521">
        <v>17</v>
      </c>
      <c r="B274" s="519" t="s">
        <v>112</v>
      </c>
      <c r="C274" s="291" t="s">
        <v>25</v>
      </c>
      <c r="D274" s="295"/>
      <c r="E274" s="295"/>
      <c r="F274" s="295"/>
      <c r="G274" s="295"/>
      <c r="H274" s="761"/>
      <c r="I274" s="761"/>
      <c r="J274" s="761"/>
      <c r="K274" s="761"/>
      <c r="L274" s="761"/>
      <c r="M274" s="761"/>
      <c r="N274" s="295">
        <v>12</v>
      </c>
      <c r="O274" s="295"/>
      <c r="P274" s="295"/>
      <c r="Q274" s="295"/>
      <c r="R274" s="295"/>
      <c r="S274" s="761"/>
      <c r="T274" s="761"/>
      <c r="U274" s="761"/>
      <c r="V274" s="761"/>
      <c r="W274" s="761"/>
      <c r="X274" s="761"/>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761"/>
      <c r="I275" s="761"/>
      <c r="J275" s="761"/>
      <c r="K275" s="761"/>
      <c r="L275" s="761"/>
      <c r="M275" s="761"/>
      <c r="N275" s="295">
        <f>N274</f>
        <v>12</v>
      </c>
      <c r="O275" s="295"/>
      <c r="P275" s="295"/>
      <c r="Q275" s="295"/>
      <c r="R275" s="295"/>
      <c r="S275" s="761"/>
      <c r="T275" s="761"/>
      <c r="U275" s="761"/>
      <c r="V275" s="761"/>
      <c r="W275" s="761"/>
      <c r="X275" s="761"/>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outlineLevel="1">
      <c r="B276" s="294"/>
      <c r="C276" s="291"/>
      <c r="D276" s="291"/>
      <c r="E276" s="291"/>
      <c r="F276" s="291"/>
      <c r="G276" s="291"/>
      <c r="H276" s="318"/>
      <c r="I276" s="318"/>
      <c r="J276" s="318"/>
      <c r="K276" s="318"/>
      <c r="L276" s="318"/>
      <c r="M276" s="318"/>
      <c r="N276" s="291"/>
      <c r="O276" s="291"/>
      <c r="P276" s="291"/>
      <c r="Q276" s="291"/>
      <c r="R276" s="291"/>
      <c r="S276" s="318"/>
      <c r="T276" s="318"/>
      <c r="U276" s="318"/>
      <c r="V276" s="318"/>
      <c r="W276" s="318"/>
      <c r="X276" s="318"/>
      <c r="Y276" s="422"/>
      <c r="Z276" s="425"/>
      <c r="AA276" s="425"/>
      <c r="AB276" s="425"/>
      <c r="AC276" s="425"/>
      <c r="AD276" s="425"/>
      <c r="AE276" s="425"/>
      <c r="AF276" s="425"/>
      <c r="AG276" s="425"/>
      <c r="AH276" s="425"/>
      <c r="AI276" s="425"/>
      <c r="AJ276" s="425"/>
      <c r="AK276" s="425"/>
      <c r="AL276" s="425"/>
      <c r="AM276" s="306"/>
    </row>
    <row r="277" spans="1:39" outlineLevel="1">
      <c r="A277" s="521">
        <v>18</v>
      </c>
      <c r="B277" s="519" t="s">
        <v>109</v>
      </c>
      <c r="C277" s="291" t="s">
        <v>25</v>
      </c>
      <c r="D277" s="295"/>
      <c r="E277" s="295"/>
      <c r="F277" s="295"/>
      <c r="G277" s="295"/>
      <c r="H277" s="761"/>
      <c r="I277" s="761"/>
      <c r="J277" s="761"/>
      <c r="K277" s="761"/>
      <c r="L277" s="761"/>
      <c r="M277" s="761"/>
      <c r="N277" s="295">
        <v>12</v>
      </c>
      <c r="O277" s="295"/>
      <c r="P277" s="295"/>
      <c r="Q277" s="295"/>
      <c r="R277" s="295"/>
      <c r="S277" s="761"/>
      <c r="T277" s="761"/>
      <c r="U277" s="761"/>
      <c r="V277" s="761"/>
      <c r="W277" s="761"/>
      <c r="X277" s="761"/>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761"/>
      <c r="I278" s="761"/>
      <c r="J278" s="761"/>
      <c r="K278" s="761"/>
      <c r="L278" s="761"/>
      <c r="M278" s="761"/>
      <c r="N278" s="295">
        <f>N277</f>
        <v>12</v>
      </c>
      <c r="O278" s="295"/>
      <c r="P278" s="295"/>
      <c r="Q278" s="295"/>
      <c r="R278" s="295"/>
      <c r="S278" s="761"/>
      <c r="T278" s="761"/>
      <c r="U278" s="761"/>
      <c r="V278" s="761"/>
      <c r="W278" s="761"/>
      <c r="X278" s="761"/>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outlineLevel="1">
      <c r="B279" s="322"/>
      <c r="C279" s="291"/>
      <c r="D279" s="291"/>
      <c r="E279" s="291"/>
      <c r="F279" s="291"/>
      <c r="G279" s="291"/>
      <c r="H279" s="318"/>
      <c r="I279" s="318"/>
      <c r="J279" s="318"/>
      <c r="K279" s="318"/>
      <c r="L279" s="318"/>
      <c r="M279" s="318"/>
      <c r="N279" s="291"/>
      <c r="O279" s="291"/>
      <c r="P279" s="291"/>
      <c r="Q279" s="291"/>
      <c r="R279" s="291"/>
      <c r="S279" s="318"/>
      <c r="T279" s="318"/>
      <c r="U279" s="318"/>
      <c r="V279" s="318"/>
      <c r="W279" s="318"/>
      <c r="X279" s="318"/>
      <c r="Y279" s="423"/>
      <c r="Z279" s="424"/>
      <c r="AA279" s="424"/>
      <c r="AB279" s="424"/>
      <c r="AC279" s="424"/>
      <c r="AD279" s="424"/>
      <c r="AE279" s="424"/>
      <c r="AF279" s="424"/>
      <c r="AG279" s="424"/>
      <c r="AH279" s="424"/>
      <c r="AI279" s="424"/>
      <c r="AJ279" s="424"/>
      <c r="AK279" s="424"/>
      <c r="AL279" s="424"/>
      <c r="AM279" s="297"/>
    </row>
    <row r="280" spans="1:39" outlineLevel="1">
      <c r="A280" s="521">
        <v>19</v>
      </c>
      <c r="B280" s="519" t="s">
        <v>111</v>
      </c>
      <c r="C280" s="291" t="s">
        <v>25</v>
      </c>
      <c r="D280" s="295"/>
      <c r="E280" s="295"/>
      <c r="F280" s="295"/>
      <c r="G280" s="295"/>
      <c r="H280" s="761"/>
      <c r="I280" s="761"/>
      <c r="J280" s="761"/>
      <c r="K280" s="761"/>
      <c r="L280" s="761"/>
      <c r="M280" s="761"/>
      <c r="N280" s="295">
        <v>12</v>
      </c>
      <c r="O280" s="295"/>
      <c r="P280" s="295"/>
      <c r="Q280" s="295"/>
      <c r="R280" s="295"/>
      <c r="S280" s="761"/>
      <c r="T280" s="761"/>
      <c r="U280" s="761"/>
      <c r="V280" s="761"/>
      <c r="W280" s="761"/>
      <c r="X280" s="761"/>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761"/>
      <c r="I281" s="761"/>
      <c r="J281" s="761"/>
      <c r="K281" s="761"/>
      <c r="L281" s="761"/>
      <c r="M281" s="761"/>
      <c r="N281" s="295">
        <f>N280</f>
        <v>12</v>
      </c>
      <c r="O281" s="295"/>
      <c r="P281" s="295"/>
      <c r="Q281" s="295"/>
      <c r="R281" s="295"/>
      <c r="S281" s="761"/>
      <c r="T281" s="761"/>
      <c r="U281" s="761"/>
      <c r="V281" s="761"/>
      <c r="W281" s="761"/>
      <c r="X281" s="761"/>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outlineLevel="1">
      <c r="B282" s="322"/>
      <c r="C282" s="291"/>
      <c r="D282" s="291"/>
      <c r="E282" s="291"/>
      <c r="F282" s="291"/>
      <c r="G282" s="291"/>
      <c r="H282" s="318"/>
      <c r="I282" s="318"/>
      <c r="J282" s="318"/>
      <c r="K282" s="318"/>
      <c r="L282" s="318"/>
      <c r="M282" s="318"/>
      <c r="N282" s="291"/>
      <c r="O282" s="291"/>
      <c r="P282" s="291"/>
      <c r="Q282" s="291"/>
      <c r="R282" s="291"/>
      <c r="S282" s="318"/>
      <c r="T282" s="318"/>
      <c r="U282" s="318"/>
      <c r="V282" s="318"/>
      <c r="W282" s="318"/>
      <c r="X282" s="318"/>
      <c r="Y282" s="412"/>
      <c r="Z282" s="412"/>
      <c r="AA282" s="412"/>
      <c r="AB282" s="412"/>
      <c r="AC282" s="412"/>
      <c r="AD282" s="412"/>
      <c r="AE282" s="412"/>
      <c r="AF282" s="412"/>
      <c r="AG282" s="412"/>
      <c r="AH282" s="412"/>
      <c r="AI282" s="412"/>
      <c r="AJ282" s="412"/>
      <c r="AK282" s="412"/>
      <c r="AL282" s="412"/>
      <c r="AM282" s="306"/>
    </row>
    <row r="283" spans="1:39" outlineLevel="1">
      <c r="A283" s="521">
        <v>20</v>
      </c>
      <c r="B283" s="519" t="s">
        <v>110</v>
      </c>
      <c r="C283" s="291" t="s">
        <v>25</v>
      </c>
      <c r="D283" s="295"/>
      <c r="E283" s="295"/>
      <c r="F283" s="295"/>
      <c r="G283" s="295"/>
      <c r="H283" s="761"/>
      <c r="I283" s="761"/>
      <c r="J283" s="761"/>
      <c r="K283" s="761"/>
      <c r="L283" s="761"/>
      <c r="M283" s="761"/>
      <c r="N283" s="295">
        <v>12</v>
      </c>
      <c r="O283" s="295"/>
      <c r="P283" s="295"/>
      <c r="Q283" s="295"/>
      <c r="R283" s="295"/>
      <c r="S283" s="761"/>
      <c r="T283" s="761"/>
      <c r="U283" s="761"/>
      <c r="V283" s="761"/>
      <c r="W283" s="761"/>
      <c r="X283" s="761"/>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761"/>
      <c r="I284" s="761"/>
      <c r="J284" s="761"/>
      <c r="K284" s="761"/>
      <c r="L284" s="761"/>
      <c r="M284" s="761"/>
      <c r="N284" s="295">
        <f>N283</f>
        <v>12</v>
      </c>
      <c r="O284" s="295"/>
      <c r="P284" s="295"/>
      <c r="Q284" s="295"/>
      <c r="R284" s="295"/>
      <c r="S284" s="761"/>
      <c r="T284" s="761"/>
      <c r="U284" s="761"/>
      <c r="V284" s="761"/>
      <c r="W284" s="761"/>
      <c r="X284" s="761"/>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75" outlineLevel="1">
      <c r="B285" s="323"/>
      <c r="C285" s="300"/>
      <c r="D285" s="291"/>
      <c r="E285" s="291"/>
      <c r="F285" s="291"/>
      <c r="G285" s="291"/>
      <c r="H285" s="318"/>
      <c r="I285" s="318"/>
      <c r="J285" s="318"/>
      <c r="K285" s="318"/>
      <c r="L285" s="318"/>
      <c r="M285" s="318"/>
      <c r="N285" s="300"/>
      <c r="O285" s="291"/>
      <c r="P285" s="291"/>
      <c r="Q285" s="291"/>
      <c r="R285" s="291"/>
      <c r="S285" s="318"/>
      <c r="T285" s="318"/>
      <c r="U285" s="318"/>
      <c r="V285" s="318"/>
      <c r="W285" s="318"/>
      <c r="X285" s="318"/>
      <c r="Y285" s="412"/>
      <c r="Z285" s="412"/>
      <c r="AA285" s="412"/>
      <c r="AB285" s="412"/>
      <c r="AC285" s="412"/>
      <c r="AD285" s="412"/>
      <c r="AE285" s="412"/>
      <c r="AF285" s="412"/>
      <c r="AG285" s="412"/>
      <c r="AH285" s="412"/>
      <c r="AI285" s="412"/>
      <c r="AJ285" s="412"/>
      <c r="AK285" s="412"/>
      <c r="AL285" s="412"/>
      <c r="AM285" s="306"/>
    </row>
    <row r="286" spans="1:39" ht="15.75" outlineLevel="1">
      <c r="B286" s="517" t="s">
        <v>503</v>
      </c>
      <c r="C286" s="291"/>
      <c r="D286" s="291"/>
      <c r="E286" s="291"/>
      <c r="F286" s="291"/>
      <c r="G286" s="291"/>
      <c r="H286" s="318"/>
      <c r="I286" s="318"/>
      <c r="J286" s="318"/>
      <c r="K286" s="318"/>
      <c r="L286" s="318"/>
      <c r="M286" s="318"/>
      <c r="N286" s="291"/>
      <c r="O286" s="291"/>
      <c r="P286" s="291"/>
      <c r="Q286" s="291"/>
      <c r="R286" s="291"/>
      <c r="S286" s="318"/>
      <c r="T286" s="318"/>
      <c r="U286" s="318"/>
      <c r="V286" s="318"/>
      <c r="W286" s="318"/>
      <c r="X286" s="318"/>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291"/>
      <c r="E287" s="291"/>
      <c r="F287" s="291"/>
      <c r="G287" s="291"/>
      <c r="H287" s="318"/>
      <c r="I287" s="318"/>
      <c r="J287" s="318"/>
      <c r="K287" s="318"/>
      <c r="L287" s="318"/>
      <c r="M287" s="318"/>
      <c r="N287" s="291"/>
      <c r="O287" s="291"/>
      <c r="P287" s="291"/>
      <c r="Q287" s="291"/>
      <c r="R287" s="291"/>
      <c r="S287" s="318"/>
      <c r="T287" s="318"/>
      <c r="U287" s="318"/>
      <c r="V287" s="318"/>
      <c r="W287" s="318"/>
      <c r="X287" s="318"/>
      <c r="Y287" s="422"/>
      <c r="Z287" s="425"/>
      <c r="AA287" s="425"/>
      <c r="AB287" s="425"/>
      <c r="AC287" s="425"/>
      <c r="AD287" s="425"/>
      <c r="AE287" s="425"/>
      <c r="AF287" s="425"/>
      <c r="AG287" s="425"/>
      <c r="AH287" s="425"/>
      <c r="AI287" s="425"/>
      <c r="AJ287" s="425"/>
      <c r="AK287" s="425"/>
      <c r="AL287" s="425"/>
      <c r="AM287" s="306"/>
    </row>
    <row r="288" spans="1:39" outlineLevel="1">
      <c r="A288" s="521">
        <v>21</v>
      </c>
      <c r="B288" s="519" t="s">
        <v>113</v>
      </c>
      <c r="C288" s="291" t="s">
        <v>25</v>
      </c>
      <c r="D288" s="295">
        <v>108199</v>
      </c>
      <c r="E288" s="295">
        <v>108199</v>
      </c>
      <c r="F288" s="295">
        <v>108199</v>
      </c>
      <c r="G288" s="295">
        <v>108199</v>
      </c>
      <c r="H288" s="761">
        <v>108199</v>
      </c>
      <c r="I288" s="761">
        <v>108199</v>
      </c>
      <c r="J288" s="761">
        <v>108199</v>
      </c>
      <c r="K288" s="761">
        <v>108182</v>
      </c>
      <c r="L288" s="761">
        <v>108182</v>
      </c>
      <c r="M288" s="761">
        <v>107695</v>
      </c>
      <c r="N288" s="291"/>
      <c r="O288" s="295">
        <v>7</v>
      </c>
      <c r="P288" s="295">
        <v>7</v>
      </c>
      <c r="Q288" s="295">
        <v>7</v>
      </c>
      <c r="R288" s="295">
        <v>7</v>
      </c>
      <c r="S288" s="761">
        <v>7</v>
      </c>
      <c r="T288" s="761">
        <v>7</v>
      </c>
      <c r="U288" s="761">
        <v>7</v>
      </c>
      <c r="V288" s="761">
        <v>7</v>
      </c>
      <c r="W288" s="761">
        <v>7</v>
      </c>
      <c r="X288" s="761">
        <v>7</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295">
        <v>12031</v>
      </c>
      <c r="E289" s="295">
        <v>12031</v>
      </c>
      <c r="F289" s="295">
        <v>12031</v>
      </c>
      <c r="G289" s="295">
        <v>12031</v>
      </c>
      <c r="H289" s="761">
        <v>12031</v>
      </c>
      <c r="I289" s="761">
        <v>12031</v>
      </c>
      <c r="J289" s="761">
        <v>12031</v>
      </c>
      <c r="K289" s="761">
        <v>12029</v>
      </c>
      <c r="L289" s="761">
        <v>12029</v>
      </c>
      <c r="M289" s="761">
        <v>12048</v>
      </c>
      <c r="N289" s="291"/>
      <c r="O289" s="295"/>
      <c r="P289" s="295"/>
      <c r="Q289" s="295"/>
      <c r="R289" s="295"/>
      <c r="S289" s="761"/>
      <c r="T289" s="761"/>
      <c r="U289" s="761"/>
      <c r="V289" s="761"/>
      <c r="W289" s="761"/>
      <c r="X289" s="761"/>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outlineLevel="1">
      <c r="B290" s="294"/>
      <c r="C290" s="291"/>
      <c r="D290" s="291"/>
      <c r="E290" s="291"/>
      <c r="F290" s="291"/>
      <c r="G290" s="291"/>
      <c r="H290" s="318"/>
      <c r="I290" s="318"/>
      <c r="J290" s="318"/>
      <c r="K290" s="318"/>
      <c r="L290" s="318"/>
      <c r="M290" s="318"/>
      <c r="N290" s="291"/>
      <c r="O290" s="291"/>
      <c r="P290" s="291"/>
      <c r="Q290" s="291"/>
      <c r="R290" s="291"/>
      <c r="S290" s="318"/>
      <c r="T290" s="318"/>
      <c r="U290" s="318"/>
      <c r="V290" s="318"/>
      <c r="W290" s="318"/>
      <c r="X290" s="318"/>
      <c r="Y290" s="422"/>
      <c r="Z290" s="425"/>
      <c r="AA290" s="425"/>
      <c r="AB290" s="425"/>
      <c r="AC290" s="425"/>
      <c r="AD290" s="425"/>
      <c r="AE290" s="425"/>
      <c r="AF290" s="425"/>
      <c r="AG290" s="425"/>
      <c r="AH290" s="425"/>
      <c r="AI290" s="425"/>
      <c r="AJ290" s="425"/>
      <c r="AK290" s="425"/>
      <c r="AL290" s="425"/>
      <c r="AM290" s="306"/>
    </row>
    <row r="291" spans="1:39" ht="30" outlineLevel="1">
      <c r="A291" s="521">
        <v>22</v>
      </c>
      <c r="B291" s="519" t="s">
        <v>114</v>
      </c>
      <c r="C291" s="291" t="s">
        <v>25</v>
      </c>
      <c r="D291" s="295">
        <v>1945</v>
      </c>
      <c r="E291" s="295">
        <v>1945</v>
      </c>
      <c r="F291" s="295">
        <v>1945</v>
      </c>
      <c r="G291" s="295">
        <v>1945</v>
      </c>
      <c r="H291" s="761">
        <v>1945</v>
      </c>
      <c r="I291" s="761">
        <v>1945</v>
      </c>
      <c r="J291" s="761">
        <v>1945</v>
      </c>
      <c r="K291" s="761">
        <v>1945</v>
      </c>
      <c r="L291" s="761">
        <v>1945</v>
      </c>
      <c r="M291" s="761">
        <v>1945</v>
      </c>
      <c r="N291" s="291"/>
      <c r="O291" s="295">
        <v>1</v>
      </c>
      <c r="P291" s="295">
        <v>1</v>
      </c>
      <c r="Q291" s="295">
        <v>1</v>
      </c>
      <c r="R291" s="295">
        <v>1</v>
      </c>
      <c r="S291" s="761">
        <v>1</v>
      </c>
      <c r="T291" s="761">
        <v>1</v>
      </c>
      <c r="U291" s="761">
        <v>1</v>
      </c>
      <c r="V291" s="761">
        <v>1</v>
      </c>
      <c r="W291" s="761">
        <v>1</v>
      </c>
      <c r="X291" s="761">
        <v>1</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c r="E292" s="295"/>
      <c r="F292" s="295"/>
      <c r="G292" s="295"/>
      <c r="H292" s="761"/>
      <c r="I292" s="761"/>
      <c r="J292" s="761"/>
      <c r="K292" s="761"/>
      <c r="L292" s="761"/>
      <c r="M292" s="761"/>
      <c r="N292" s="291"/>
      <c r="O292" s="295"/>
      <c r="P292" s="295"/>
      <c r="Q292" s="295"/>
      <c r="R292" s="295"/>
      <c r="S292" s="761"/>
      <c r="T292" s="761"/>
      <c r="U292" s="761"/>
      <c r="V292" s="761"/>
      <c r="W292" s="761"/>
      <c r="X292" s="761"/>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outlineLevel="1">
      <c r="B293" s="294"/>
      <c r="C293" s="291"/>
      <c r="D293" s="291"/>
      <c r="E293" s="291"/>
      <c r="F293" s="291"/>
      <c r="G293" s="291"/>
      <c r="H293" s="318"/>
      <c r="I293" s="318"/>
      <c r="J293" s="318"/>
      <c r="K293" s="318"/>
      <c r="L293" s="318"/>
      <c r="M293" s="318"/>
      <c r="N293" s="291"/>
      <c r="O293" s="291"/>
      <c r="P293" s="291"/>
      <c r="Q293" s="291"/>
      <c r="R293" s="291"/>
      <c r="S293" s="318"/>
      <c r="T293" s="318"/>
      <c r="U293" s="318"/>
      <c r="V293" s="318"/>
      <c r="W293" s="318"/>
      <c r="X293" s="318"/>
      <c r="Y293" s="422"/>
      <c r="Z293" s="425"/>
      <c r="AA293" s="425"/>
      <c r="AB293" s="425"/>
      <c r="AC293" s="425"/>
      <c r="AD293" s="425"/>
      <c r="AE293" s="425"/>
      <c r="AF293" s="425"/>
      <c r="AG293" s="425"/>
      <c r="AH293" s="425"/>
      <c r="AI293" s="425"/>
      <c r="AJ293" s="425"/>
      <c r="AK293" s="425"/>
      <c r="AL293" s="425"/>
      <c r="AM293" s="306"/>
    </row>
    <row r="294" spans="1:39" ht="30" outlineLevel="1">
      <c r="A294" s="521">
        <v>23</v>
      </c>
      <c r="B294" s="519" t="s">
        <v>115</v>
      </c>
      <c r="C294" s="291" t="s">
        <v>25</v>
      </c>
      <c r="D294" s="295"/>
      <c r="E294" s="295"/>
      <c r="F294" s="295"/>
      <c r="G294" s="295"/>
      <c r="H294" s="761"/>
      <c r="I294" s="761"/>
      <c r="J294" s="761"/>
      <c r="K294" s="761"/>
      <c r="L294" s="761"/>
      <c r="M294" s="761"/>
      <c r="N294" s="291"/>
      <c r="O294" s="295"/>
      <c r="P294" s="295"/>
      <c r="Q294" s="295"/>
      <c r="R294" s="295"/>
      <c r="S294" s="761"/>
      <c r="T294" s="761"/>
      <c r="U294" s="761"/>
      <c r="V294" s="761"/>
      <c r="W294" s="761"/>
      <c r="X294" s="761"/>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761"/>
      <c r="I295" s="761"/>
      <c r="J295" s="761"/>
      <c r="K295" s="761"/>
      <c r="L295" s="761"/>
      <c r="M295" s="761"/>
      <c r="N295" s="291"/>
      <c r="O295" s="295"/>
      <c r="P295" s="295"/>
      <c r="Q295" s="295"/>
      <c r="R295" s="295"/>
      <c r="S295" s="761"/>
      <c r="T295" s="761"/>
      <c r="U295" s="761"/>
      <c r="V295" s="761"/>
      <c r="W295" s="761"/>
      <c r="X295" s="761"/>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outlineLevel="1">
      <c r="B296" s="322"/>
      <c r="C296" s="291"/>
      <c r="D296" s="291"/>
      <c r="E296" s="291"/>
      <c r="F296" s="291"/>
      <c r="G296" s="291"/>
      <c r="H296" s="318"/>
      <c r="I296" s="318"/>
      <c r="J296" s="318"/>
      <c r="K296" s="318"/>
      <c r="L296" s="318"/>
      <c r="M296" s="318"/>
      <c r="N296" s="291"/>
      <c r="O296" s="291"/>
      <c r="P296" s="291"/>
      <c r="Q296" s="291"/>
      <c r="R296" s="291"/>
      <c r="S296" s="318"/>
      <c r="T296" s="318"/>
      <c r="U296" s="318"/>
      <c r="V296" s="318"/>
      <c r="W296" s="318"/>
      <c r="X296" s="318"/>
      <c r="Y296" s="422"/>
      <c r="Z296" s="425"/>
      <c r="AA296" s="425"/>
      <c r="AB296" s="425"/>
      <c r="AC296" s="425"/>
      <c r="AD296" s="425"/>
      <c r="AE296" s="425"/>
      <c r="AF296" s="425"/>
      <c r="AG296" s="425"/>
      <c r="AH296" s="425"/>
      <c r="AI296" s="425"/>
      <c r="AJ296" s="425"/>
      <c r="AK296" s="425"/>
      <c r="AL296" s="425"/>
      <c r="AM296" s="306"/>
    </row>
    <row r="297" spans="1:39" ht="30" outlineLevel="1">
      <c r="A297" s="521">
        <v>24</v>
      </c>
      <c r="B297" s="519" t="s">
        <v>116</v>
      </c>
      <c r="C297" s="291" t="s">
        <v>25</v>
      </c>
      <c r="D297" s="295">
        <v>3644</v>
      </c>
      <c r="E297" s="295">
        <v>3644</v>
      </c>
      <c r="F297" s="295">
        <v>3644</v>
      </c>
      <c r="G297" s="295">
        <v>3644</v>
      </c>
      <c r="H297" s="761">
        <v>3644</v>
      </c>
      <c r="I297" s="761">
        <v>3644</v>
      </c>
      <c r="J297" s="761">
        <v>3644</v>
      </c>
      <c r="K297" s="761">
        <v>3644</v>
      </c>
      <c r="L297" s="761">
        <v>3644</v>
      </c>
      <c r="M297" s="761">
        <v>3644</v>
      </c>
      <c r="N297" s="291"/>
      <c r="O297" s="295"/>
      <c r="P297" s="295"/>
      <c r="Q297" s="295"/>
      <c r="R297" s="295"/>
      <c r="S297" s="761"/>
      <c r="T297" s="761"/>
      <c r="U297" s="761"/>
      <c r="V297" s="761"/>
      <c r="W297" s="761"/>
      <c r="X297" s="761"/>
      <c r="Y297" s="410">
        <v>1</v>
      </c>
      <c r="Z297" s="410"/>
      <c r="AA297" s="410"/>
      <c r="AB297" s="410"/>
      <c r="AC297" s="410"/>
      <c r="AD297" s="410"/>
      <c r="AE297" s="410"/>
      <c r="AF297" s="410"/>
      <c r="AG297" s="410"/>
      <c r="AH297" s="410"/>
      <c r="AI297" s="410"/>
      <c r="AJ297" s="410"/>
      <c r="AK297" s="410"/>
      <c r="AL297" s="410"/>
      <c r="AM297" s="296">
        <f>SUM(Y297:AL297)</f>
        <v>1</v>
      </c>
    </row>
    <row r="298" spans="1:39" outlineLevel="1">
      <c r="B298" s="294" t="s">
        <v>289</v>
      </c>
      <c r="C298" s="291" t="s">
        <v>163</v>
      </c>
      <c r="D298" s="295"/>
      <c r="E298" s="295"/>
      <c r="F298" s="295"/>
      <c r="G298" s="295"/>
      <c r="H298" s="761"/>
      <c r="I298" s="761"/>
      <c r="J298" s="761"/>
      <c r="K298" s="761"/>
      <c r="L298" s="761"/>
      <c r="M298" s="761"/>
      <c r="N298" s="291"/>
      <c r="O298" s="295"/>
      <c r="P298" s="295"/>
      <c r="Q298" s="295"/>
      <c r="R298" s="295"/>
      <c r="S298" s="761"/>
      <c r="T298" s="761"/>
      <c r="U298" s="761"/>
      <c r="V298" s="761"/>
      <c r="W298" s="761"/>
      <c r="X298" s="761"/>
      <c r="Y298" s="411">
        <f>Y297</f>
        <v>1</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outlineLevel="1">
      <c r="B299" s="294"/>
      <c r="C299" s="291"/>
      <c r="D299" s="291"/>
      <c r="E299" s="291"/>
      <c r="F299" s="291"/>
      <c r="G299" s="291"/>
      <c r="H299" s="318"/>
      <c r="I299" s="318"/>
      <c r="J299" s="318"/>
      <c r="K299" s="318"/>
      <c r="L299" s="318"/>
      <c r="M299" s="318"/>
      <c r="N299" s="291"/>
      <c r="O299" s="291"/>
      <c r="P299" s="291"/>
      <c r="Q299" s="291"/>
      <c r="R299" s="291"/>
      <c r="S299" s="318"/>
      <c r="T299" s="318"/>
      <c r="U299" s="318"/>
      <c r="V299" s="318"/>
      <c r="W299" s="318"/>
      <c r="X299" s="318"/>
      <c r="Y299" s="412"/>
      <c r="Z299" s="425"/>
      <c r="AA299" s="425"/>
      <c r="AB299" s="425"/>
      <c r="AC299" s="425"/>
      <c r="AD299" s="425"/>
      <c r="AE299" s="425"/>
      <c r="AF299" s="425"/>
      <c r="AG299" s="425"/>
      <c r="AH299" s="425"/>
      <c r="AI299" s="425"/>
      <c r="AJ299" s="425"/>
      <c r="AK299" s="425"/>
      <c r="AL299" s="425"/>
      <c r="AM299" s="306"/>
    </row>
    <row r="300" spans="1:39" ht="15.75" outlineLevel="1">
      <c r="B300" s="288" t="s">
        <v>500</v>
      </c>
      <c r="C300" s="291"/>
      <c r="D300" s="291"/>
      <c r="E300" s="291"/>
      <c r="F300" s="291"/>
      <c r="G300" s="291"/>
      <c r="H300" s="318"/>
      <c r="I300" s="318"/>
      <c r="J300" s="318"/>
      <c r="K300" s="318"/>
      <c r="L300" s="318"/>
      <c r="M300" s="318"/>
      <c r="N300" s="291"/>
      <c r="O300" s="291"/>
      <c r="P300" s="291"/>
      <c r="Q300" s="291"/>
      <c r="R300" s="291"/>
      <c r="S300" s="318"/>
      <c r="T300" s="318"/>
      <c r="U300" s="318"/>
      <c r="V300" s="318"/>
      <c r="W300" s="318"/>
      <c r="X300" s="318"/>
      <c r="Y300" s="412"/>
      <c r="Z300" s="425"/>
      <c r="AA300" s="425"/>
      <c r="AB300" s="425"/>
      <c r="AC300" s="425"/>
      <c r="AD300" s="425"/>
      <c r="AE300" s="425"/>
      <c r="AF300" s="425"/>
      <c r="AG300" s="425"/>
      <c r="AH300" s="425"/>
      <c r="AI300" s="425"/>
      <c r="AJ300" s="425"/>
      <c r="AK300" s="425"/>
      <c r="AL300" s="425"/>
      <c r="AM300" s="306"/>
    </row>
    <row r="301" spans="1:39" outlineLevel="1">
      <c r="A301" s="521">
        <v>25</v>
      </c>
      <c r="B301" s="519" t="s">
        <v>117</v>
      </c>
      <c r="C301" s="291" t="s">
        <v>25</v>
      </c>
      <c r="D301" s="295"/>
      <c r="E301" s="295"/>
      <c r="F301" s="295"/>
      <c r="G301" s="295"/>
      <c r="H301" s="761"/>
      <c r="I301" s="761"/>
      <c r="J301" s="761"/>
      <c r="K301" s="761"/>
      <c r="L301" s="761"/>
      <c r="M301" s="761"/>
      <c r="N301" s="295">
        <v>12</v>
      </c>
      <c r="O301" s="295"/>
      <c r="P301" s="295"/>
      <c r="Q301" s="295"/>
      <c r="R301" s="295"/>
      <c r="S301" s="761"/>
      <c r="T301" s="761"/>
      <c r="U301" s="761"/>
      <c r="V301" s="761"/>
      <c r="W301" s="761"/>
      <c r="X301" s="761"/>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289</v>
      </c>
      <c r="C302" s="291" t="s">
        <v>163</v>
      </c>
      <c r="D302" s="295"/>
      <c r="E302" s="295"/>
      <c r="F302" s="295"/>
      <c r="G302" s="295"/>
      <c r="H302" s="761"/>
      <c r="I302" s="761"/>
      <c r="J302" s="761"/>
      <c r="K302" s="761"/>
      <c r="L302" s="761"/>
      <c r="M302" s="761"/>
      <c r="N302" s="295">
        <f>N301</f>
        <v>12</v>
      </c>
      <c r="O302" s="295"/>
      <c r="P302" s="295"/>
      <c r="Q302" s="295"/>
      <c r="R302" s="295"/>
      <c r="S302" s="761"/>
      <c r="T302" s="761"/>
      <c r="U302" s="761"/>
      <c r="V302" s="761"/>
      <c r="W302" s="761"/>
      <c r="X302" s="761"/>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outlineLevel="1">
      <c r="B303" s="294"/>
      <c r="C303" s="291"/>
      <c r="D303" s="291"/>
      <c r="E303" s="291"/>
      <c r="F303" s="291"/>
      <c r="G303" s="291"/>
      <c r="H303" s="318"/>
      <c r="I303" s="318"/>
      <c r="J303" s="318"/>
      <c r="K303" s="318"/>
      <c r="L303" s="318"/>
      <c r="M303" s="318"/>
      <c r="N303" s="291"/>
      <c r="O303" s="291"/>
      <c r="P303" s="291"/>
      <c r="Q303" s="291"/>
      <c r="R303" s="291"/>
      <c r="S303" s="318"/>
      <c r="T303" s="318"/>
      <c r="U303" s="318"/>
      <c r="V303" s="318"/>
      <c r="W303" s="318"/>
      <c r="X303" s="318"/>
      <c r="Y303" s="412"/>
      <c r="Z303" s="425"/>
      <c r="AA303" s="425"/>
      <c r="AB303" s="425"/>
      <c r="AC303" s="425"/>
      <c r="AD303" s="425"/>
      <c r="AE303" s="425"/>
      <c r="AF303" s="425"/>
      <c r="AG303" s="425"/>
      <c r="AH303" s="425"/>
      <c r="AI303" s="425"/>
      <c r="AJ303" s="425"/>
      <c r="AK303" s="425"/>
      <c r="AL303" s="425"/>
      <c r="AM303" s="306"/>
    </row>
    <row r="304" spans="1:39" outlineLevel="1">
      <c r="A304" s="521">
        <v>26</v>
      </c>
      <c r="B304" s="519" t="s">
        <v>118</v>
      </c>
      <c r="C304" s="291" t="s">
        <v>25</v>
      </c>
      <c r="D304" s="295">
        <v>74984</v>
      </c>
      <c r="E304" s="295">
        <v>70586</v>
      </c>
      <c r="F304" s="295">
        <v>70586</v>
      </c>
      <c r="G304" s="295">
        <v>70586</v>
      </c>
      <c r="H304" s="761">
        <v>70586</v>
      </c>
      <c r="I304" s="761">
        <v>70586</v>
      </c>
      <c r="J304" s="761">
        <v>70586</v>
      </c>
      <c r="K304" s="761">
        <v>70586</v>
      </c>
      <c r="L304" s="761">
        <v>70586</v>
      </c>
      <c r="M304" s="761">
        <v>70586</v>
      </c>
      <c r="N304" s="295">
        <v>12</v>
      </c>
      <c r="O304" s="295">
        <v>13</v>
      </c>
      <c r="P304" s="295">
        <v>13</v>
      </c>
      <c r="Q304" s="295">
        <v>13</v>
      </c>
      <c r="R304" s="295">
        <v>13</v>
      </c>
      <c r="S304" s="761">
        <v>13</v>
      </c>
      <c r="T304" s="761">
        <v>13</v>
      </c>
      <c r="U304" s="761">
        <v>13</v>
      </c>
      <c r="V304" s="761">
        <v>13</v>
      </c>
      <c r="W304" s="761">
        <v>13</v>
      </c>
      <c r="X304" s="761">
        <v>13</v>
      </c>
      <c r="Y304" s="426"/>
      <c r="Z304" s="410">
        <v>1</v>
      </c>
      <c r="AA304" s="410"/>
      <c r="AB304" s="410"/>
      <c r="AC304" s="410"/>
      <c r="AD304" s="410"/>
      <c r="AE304" s="410"/>
      <c r="AF304" s="410"/>
      <c r="AG304" s="415"/>
      <c r="AH304" s="415"/>
      <c r="AI304" s="415"/>
      <c r="AJ304" s="415"/>
      <c r="AK304" s="415"/>
      <c r="AL304" s="415"/>
      <c r="AM304" s="296">
        <f>SUM(Y304:AL304)</f>
        <v>1</v>
      </c>
    </row>
    <row r="305" spans="1:39" outlineLevel="1">
      <c r="B305" s="294" t="s">
        <v>289</v>
      </c>
      <c r="C305" s="291" t="s">
        <v>163</v>
      </c>
      <c r="D305" s="295">
        <v>7932</v>
      </c>
      <c r="E305" s="295">
        <v>12330</v>
      </c>
      <c r="F305" s="295">
        <v>12330</v>
      </c>
      <c r="G305" s="295">
        <v>12330</v>
      </c>
      <c r="H305" s="761">
        <v>12330</v>
      </c>
      <c r="I305" s="761">
        <v>12330</v>
      </c>
      <c r="J305" s="761">
        <v>12330</v>
      </c>
      <c r="K305" s="761">
        <v>12330</v>
      </c>
      <c r="L305" s="761">
        <v>12330</v>
      </c>
      <c r="M305" s="761">
        <v>12330</v>
      </c>
      <c r="N305" s="295">
        <f>N304</f>
        <v>12</v>
      </c>
      <c r="O305" s="295">
        <v>0</v>
      </c>
      <c r="P305" s="295">
        <v>1</v>
      </c>
      <c r="Q305" s="295">
        <v>1</v>
      </c>
      <c r="R305" s="295">
        <v>1</v>
      </c>
      <c r="S305" s="761">
        <v>1</v>
      </c>
      <c r="T305" s="761">
        <v>1</v>
      </c>
      <c r="U305" s="761">
        <v>1</v>
      </c>
      <c r="V305" s="761">
        <v>1</v>
      </c>
      <c r="W305" s="761">
        <v>1</v>
      </c>
      <c r="X305" s="761">
        <v>1</v>
      </c>
      <c r="Y305" s="411">
        <f>Y304</f>
        <v>0</v>
      </c>
      <c r="Z305" s="411">
        <f t="shared" ref="Z305" si="811">Z304</f>
        <v>1</v>
      </c>
      <c r="AA305" s="411">
        <f t="shared" ref="AA305" si="812">AA304</f>
        <v>0</v>
      </c>
      <c r="AB305" s="411">
        <f t="shared" ref="AB305" si="813">AB304</f>
        <v>0</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outlineLevel="1">
      <c r="B306" s="294"/>
      <c r="C306" s="291"/>
      <c r="D306" s="291"/>
      <c r="E306" s="291"/>
      <c r="F306" s="291"/>
      <c r="G306" s="291"/>
      <c r="H306" s="318"/>
      <c r="I306" s="318"/>
      <c r="J306" s="318"/>
      <c r="K306" s="318"/>
      <c r="L306" s="318"/>
      <c r="M306" s="318"/>
      <c r="N306" s="291"/>
      <c r="O306" s="291"/>
      <c r="P306" s="291"/>
      <c r="Q306" s="291"/>
      <c r="R306" s="291"/>
      <c r="S306" s="318"/>
      <c r="T306" s="318"/>
      <c r="U306" s="318"/>
      <c r="V306" s="318"/>
      <c r="W306" s="318"/>
      <c r="X306" s="318"/>
      <c r="Y306" s="412"/>
      <c r="Z306" s="425"/>
      <c r="AA306" s="425"/>
      <c r="AB306" s="425"/>
      <c r="AC306" s="425"/>
      <c r="AD306" s="425"/>
      <c r="AE306" s="425"/>
      <c r="AF306" s="425"/>
      <c r="AG306" s="425"/>
      <c r="AH306" s="425"/>
      <c r="AI306" s="425"/>
      <c r="AJ306" s="425"/>
      <c r="AK306" s="425"/>
      <c r="AL306" s="425"/>
      <c r="AM306" s="306"/>
    </row>
    <row r="307" spans="1:39" ht="30" outlineLevel="1">
      <c r="A307" s="521">
        <v>27</v>
      </c>
      <c r="B307" s="519" t="s">
        <v>119</v>
      </c>
      <c r="C307" s="291" t="s">
        <v>25</v>
      </c>
      <c r="D307" s="295">
        <v>4983</v>
      </c>
      <c r="E307" s="295">
        <v>4983</v>
      </c>
      <c r="F307" s="295">
        <v>4983</v>
      </c>
      <c r="G307" s="295">
        <v>4983</v>
      </c>
      <c r="H307" s="761">
        <v>4983</v>
      </c>
      <c r="I307" s="761">
        <v>4983</v>
      </c>
      <c r="J307" s="761">
        <v>4983</v>
      </c>
      <c r="K307" s="761">
        <v>4983</v>
      </c>
      <c r="L307" s="761">
        <v>4983</v>
      </c>
      <c r="M307" s="761">
        <v>4983</v>
      </c>
      <c r="N307" s="295">
        <v>12</v>
      </c>
      <c r="O307" s="295">
        <v>2</v>
      </c>
      <c r="P307" s="295">
        <v>2</v>
      </c>
      <c r="Q307" s="295">
        <v>2</v>
      </c>
      <c r="R307" s="295">
        <v>2</v>
      </c>
      <c r="S307" s="761">
        <v>2</v>
      </c>
      <c r="T307" s="761">
        <v>2</v>
      </c>
      <c r="U307" s="761">
        <v>2</v>
      </c>
      <c r="V307" s="761">
        <v>2</v>
      </c>
      <c r="W307" s="761">
        <v>2</v>
      </c>
      <c r="X307" s="761">
        <v>2</v>
      </c>
      <c r="Y307" s="426"/>
      <c r="Z307" s="410">
        <v>1</v>
      </c>
      <c r="AA307" s="410"/>
      <c r="AB307" s="410"/>
      <c r="AC307" s="410"/>
      <c r="AD307" s="410"/>
      <c r="AE307" s="410"/>
      <c r="AF307" s="410"/>
      <c r="AG307" s="415"/>
      <c r="AH307" s="415"/>
      <c r="AI307" s="415"/>
      <c r="AJ307" s="415"/>
      <c r="AK307" s="415"/>
      <c r="AL307" s="415"/>
      <c r="AM307" s="296">
        <f>SUM(Y307:AL307)</f>
        <v>1</v>
      </c>
    </row>
    <row r="308" spans="1:39" outlineLevel="1">
      <c r="B308" s="294" t="s">
        <v>289</v>
      </c>
      <c r="C308" s="291" t="s">
        <v>163</v>
      </c>
      <c r="D308" s="295">
        <v>2430</v>
      </c>
      <c r="E308" s="295">
        <v>2430</v>
      </c>
      <c r="F308" s="295">
        <v>2430</v>
      </c>
      <c r="G308" s="295">
        <v>2430</v>
      </c>
      <c r="H308" s="761">
        <v>2430</v>
      </c>
      <c r="I308" s="761">
        <v>2430</v>
      </c>
      <c r="J308" s="761">
        <v>2430</v>
      </c>
      <c r="K308" s="761">
        <v>2430</v>
      </c>
      <c r="L308" s="761">
        <v>2430</v>
      </c>
      <c r="M308" s="761">
        <v>2430</v>
      </c>
      <c r="N308" s="295">
        <f>N307</f>
        <v>12</v>
      </c>
      <c r="O308" s="295">
        <v>1</v>
      </c>
      <c r="P308" s="295">
        <v>1</v>
      </c>
      <c r="Q308" s="295">
        <v>1</v>
      </c>
      <c r="R308" s="295">
        <v>1</v>
      </c>
      <c r="S308" s="761">
        <v>1</v>
      </c>
      <c r="T308" s="761">
        <v>1</v>
      </c>
      <c r="U308" s="761">
        <v>1</v>
      </c>
      <c r="V308" s="761">
        <v>1</v>
      </c>
      <c r="W308" s="761">
        <v>1</v>
      </c>
      <c r="X308" s="761">
        <v>1</v>
      </c>
      <c r="Y308" s="411">
        <f>Y307</f>
        <v>0</v>
      </c>
      <c r="Z308" s="411">
        <f t="shared" ref="Z308" si="824">Z307</f>
        <v>1</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outlineLevel="1">
      <c r="B309" s="294"/>
      <c r="C309" s="291"/>
      <c r="D309" s="291"/>
      <c r="E309" s="291"/>
      <c r="F309" s="291"/>
      <c r="G309" s="291"/>
      <c r="H309" s="318"/>
      <c r="I309" s="318"/>
      <c r="J309" s="318"/>
      <c r="K309" s="318"/>
      <c r="L309" s="318"/>
      <c r="M309" s="318"/>
      <c r="N309" s="291"/>
      <c r="O309" s="291"/>
      <c r="P309" s="291"/>
      <c r="Q309" s="291"/>
      <c r="R309" s="291"/>
      <c r="S309" s="318"/>
      <c r="T309" s="318"/>
      <c r="U309" s="318"/>
      <c r="V309" s="318"/>
      <c r="W309" s="318"/>
      <c r="X309" s="318"/>
      <c r="Y309" s="412"/>
      <c r="Z309" s="425"/>
      <c r="AA309" s="425"/>
      <c r="AB309" s="425"/>
      <c r="AC309" s="425"/>
      <c r="AD309" s="425"/>
      <c r="AE309" s="425"/>
      <c r="AF309" s="425"/>
      <c r="AG309" s="425"/>
      <c r="AH309" s="425"/>
      <c r="AI309" s="425"/>
      <c r="AJ309" s="425"/>
      <c r="AK309" s="425"/>
      <c r="AL309" s="425"/>
      <c r="AM309" s="306"/>
    </row>
    <row r="310" spans="1:39" ht="30" outlineLevel="1">
      <c r="A310" s="521">
        <v>28</v>
      </c>
      <c r="B310" s="519" t="s">
        <v>120</v>
      </c>
      <c r="C310" s="291" t="s">
        <v>25</v>
      </c>
      <c r="D310" s="295"/>
      <c r="E310" s="295"/>
      <c r="F310" s="295"/>
      <c r="G310" s="295"/>
      <c r="H310" s="761"/>
      <c r="I310" s="761"/>
      <c r="J310" s="761"/>
      <c r="K310" s="761"/>
      <c r="L310" s="761"/>
      <c r="M310" s="761"/>
      <c r="N310" s="295">
        <v>12</v>
      </c>
      <c r="O310" s="295"/>
      <c r="P310" s="295"/>
      <c r="Q310" s="295"/>
      <c r="R310" s="295"/>
      <c r="S310" s="761"/>
      <c r="T310" s="761"/>
      <c r="U310" s="761"/>
      <c r="V310" s="761"/>
      <c r="W310" s="761"/>
      <c r="X310" s="761"/>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289</v>
      </c>
      <c r="C311" s="291" t="s">
        <v>163</v>
      </c>
      <c r="D311" s="295"/>
      <c r="E311" s="295"/>
      <c r="F311" s="295"/>
      <c r="G311" s="295"/>
      <c r="H311" s="761"/>
      <c r="I311" s="761"/>
      <c r="J311" s="761"/>
      <c r="K311" s="761"/>
      <c r="L311" s="761"/>
      <c r="M311" s="761"/>
      <c r="N311" s="295">
        <f>N310</f>
        <v>12</v>
      </c>
      <c r="O311" s="295"/>
      <c r="P311" s="295"/>
      <c r="Q311" s="295"/>
      <c r="R311" s="295"/>
      <c r="S311" s="761"/>
      <c r="T311" s="761"/>
      <c r="U311" s="761"/>
      <c r="V311" s="761"/>
      <c r="W311" s="761"/>
      <c r="X311" s="761"/>
      <c r="Y311" s="411">
        <f>Y310</f>
        <v>0</v>
      </c>
      <c r="Z311" s="411">
        <f t="shared" ref="Z311" si="837">Z310</f>
        <v>0</v>
      </c>
      <c r="AA311" s="411">
        <f t="shared" ref="AA311" si="838">AA310</f>
        <v>0</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outlineLevel="1">
      <c r="B312" s="294"/>
      <c r="C312" s="291"/>
      <c r="D312" s="291"/>
      <c r="E312" s="291"/>
      <c r="F312" s="291"/>
      <c r="G312" s="291"/>
      <c r="H312" s="318"/>
      <c r="I312" s="318"/>
      <c r="J312" s="318"/>
      <c r="K312" s="318"/>
      <c r="L312" s="318"/>
      <c r="M312" s="318"/>
      <c r="N312" s="291"/>
      <c r="O312" s="291"/>
      <c r="P312" s="291"/>
      <c r="Q312" s="291"/>
      <c r="R312" s="291"/>
      <c r="S312" s="318"/>
      <c r="T312" s="318"/>
      <c r="U312" s="318"/>
      <c r="V312" s="318"/>
      <c r="W312" s="318"/>
      <c r="X312" s="318"/>
      <c r="Y312" s="412"/>
      <c r="Z312" s="425"/>
      <c r="AA312" s="425"/>
      <c r="AB312" s="425"/>
      <c r="AC312" s="425"/>
      <c r="AD312" s="425"/>
      <c r="AE312" s="425"/>
      <c r="AF312" s="425"/>
      <c r="AG312" s="425"/>
      <c r="AH312" s="425"/>
      <c r="AI312" s="425"/>
      <c r="AJ312" s="425"/>
      <c r="AK312" s="425"/>
      <c r="AL312" s="425"/>
      <c r="AM312" s="306"/>
    </row>
    <row r="313" spans="1:39" ht="30" outlineLevel="1">
      <c r="A313" s="521">
        <v>29</v>
      </c>
      <c r="B313" s="519" t="s">
        <v>121</v>
      </c>
      <c r="C313" s="291" t="s">
        <v>25</v>
      </c>
      <c r="D313" s="295"/>
      <c r="E313" s="295"/>
      <c r="F313" s="295"/>
      <c r="G313" s="295"/>
      <c r="H313" s="761"/>
      <c r="I313" s="761"/>
      <c r="J313" s="761"/>
      <c r="K313" s="761"/>
      <c r="L313" s="761"/>
      <c r="M313" s="761"/>
      <c r="N313" s="295">
        <v>3</v>
      </c>
      <c r="O313" s="295"/>
      <c r="P313" s="295"/>
      <c r="Q313" s="295"/>
      <c r="R313" s="295"/>
      <c r="S313" s="761"/>
      <c r="T313" s="761"/>
      <c r="U313" s="761"/>
      <c r="V313" s="761"/>
      <c r="W313" s="761"/>
      <c r="X313" s="761"/>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761"/>
      <c r="I314" s="761"/>
      <c r="J314" s="761"/>
      <c r="K314" s="761"/>
      <c r="L314" s="761"/>
      <c r="M314" s="761"/>
      <c r="N314" s="295">
        <f>N313</f>
        <v>3</v>
      </c>
      <c r="O314" s="295"/>
      <c r="P314" s="295"/>
      <c r="Q314" s="295"/>
      <c r="R314" s="295"/>
      <c r="S314" s="761"/>
      <c r="T314" s="761"/>
      <c r="U314" s="761"/>
      <c r="V314" s="761"/>
      <c r="W314" s="761"/>
      <c r="X314" s="761"/>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outlineLevel="1">
      <c r="B315" s="294"/>
      <c r="C315" s="291"/>
      <c r="D315" s="291"/>
      <c r="E315" s="291"/>
      <c r="F315" s="291"/>
      <c r="G315" s="291"/>
      <c r="H315" s="318"/>
      <c r="I315" s="318"/>
      <c r="J315" s="318"/>
      <c r="K315" s="318"/>
      <c r="L315" s="318"/>
      <c r="M315" s="318"/>
      <c r="N315" s="291"/>
      <c r="O315" s="291"/>
      <c r="P315" s="291"/>
      <c r="Q315" s="291"/>
      <c r="R315" s="291"/>
      <c r="S315" s="318"/>
      <c r="T315" s="318"/>
      <c r="U315" s="318"/>
      <c r="V315" s="318"/>
      <c r="W315" s="318"/>
      <c r="X315" s="318"/>
      <c r="Y315" s="412"/>
      <c r="Z315" s="425"/>
      <c r="AA315" s="425"/>
      <c r="AB315" s="425"/>
      <c r="AC315" s="425"/>
      <c r="AD315" s="425"/>
      <c r="AE315" s="425"/>
      <c r="AF315" s="425"/>
      <c r="AG315" s="425"/>
      <c r="AH315" s="425"/>
      <c r="AI315" s="425"/>
      <c r="AJ315" s="425"/>
      <c r="AK315" s="425"/>
      <c r="AL315" s="425"/>
      <c r="AM315" s="306"/>
    </row>
    <row r="316" spans="1:39" ht="30" outlineLevel="1">
      <c r="A316" s="521">
        <v>30</v>
      </c>
      <c r="B316" s="519" t="s">
        <v>122</v>
      </c>
      <c r="C316" s="291" t="s">
        <v>25</v>
      </c>
      <c r="D316" s="295"/>
      <c r="E316" s="295"/>
      <c r="F316" s="295"/>
      <c r="G316" s="295"/>
      <c r="H316" s="761"/>
      <c r="I316" s="761"/>
      <c r="J316" s="761"/>
      <c r="K316" s="761"/>
      <c r="L316" s="761"/>
      <c r="M316" s="761"/>
      <c r="N316" s="295">
        <v>12</v>
      </c>
      <c r="O316" s="295"/>
      <c r="P316" s="295"/>
      <c r="Q316" s="295"/>
      <c r="R316" s="295"/>
      <c r="S316" s="761"/>
      <c r="T316" s="761"/>
      <c r="U316" s="761"/>
      <c r="V316" s="761"/>
      <c r="W316" s="761"/>
      <c r="X316" s="761"/>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761"/>
      <c r="I317" s="761"/>
      <c r="J317" s="761"/>
      <c r="K317" s="761"/>
      <c r="L317" s="761"/>
      <c r="M317" s="761"/>
      <c r="N317" s="295">
        <f>N316</f>
        <v>12</v>
      </c>
      <c r="O317" s="295"/>
      <c r="P317" s="295"/>
      <c r="Q317" s="295"/>
      <c r="R317" s="295"/>
      <c r="S317" s="761"/>
      <c r="T317" s="761"/>
      <c r="U317" s="761"/>
      <c r="V317" s="761"/>
      <c r="W317" s="761"/>
      <c r="X317" s="761"/>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outlineLevel="1">
      <c r="B318" s="294"/>
      <c r="C318" s="291"/>
      <c r="D318" s="291"/>
      <c r="E318" s="291"/>
      <c r="F318" s="291"/>
      <c r="G318" s="291"/>
      <c r="H318" s="318"/>
      <c r="I318" s="318"/>
      <c r="J318" s="318"/>
      <c r="K318" s="318"/>
      <c r="L318" s="318"/>
      <c r="M318" s="318"/>
      <c r="N318" s="291"/>
      <c r="O318" s="291"/>
      <c r="P318" s="291"/>
      <c r="Q318" s="291"/>
      <c r="R318" s="291"/>
      <c r="S318" s="318"/>
      <c r="T318" s="318"/>
      <c r="U318" s="318"/>
      <c r="V318" s="318"/>
      <c r="W318" s="318"/>
      <c r="X318" s="318"/>
      <c r="Y318" s="412"/>
      <c r="Z318" s="425"/>
      <c r="AA318" s="425"/>
      <c r="AB318" s="425"/>
      <c r="AC318" s="425"/>
      <c r="AD318" s="425"/>
      <c r="AE318" s="425"/>
      <c r="AF318" s="425"/>
      <c r="AG318" s="425"/>
      <c r="AH318" s="425"/>
      <c r="AI318" s="425"/>
      <c r="AJ318" s="425"/>
      <c r="AK318" s="425"/>
      <c r="AL318" s="425"/>
      <c r="AM318" s="306"/>
    </row>
    <row r="319" spans="1:39" ht="30" outlineLevel="1">
      <c r="A319" s="521">
        <v>31</v>
      </c>
      <c r="B319" s="519" t="s">
        <v>123</v>
      </c>
      <c r="C319" s="291" t="s">
        <v>25</v>
      </c>
      <c r="D319" s="295"/>
      <c r="E319" s="295"/>
      <c r="F319" s="295"/>
      <c r="G319" s="295"/>
      <c r="H319" s="761"/>
      <c r="I319" s="761"/>
      <c r="J319" s="761"/>
      <c r="K319" s="761"/>
      <c r="L319" s="761"/>
      <c r="M319" s="761"/>
      <c r="N319" s="295">
        <v>12</v>
      </c>
      <c r="O319" s="295"/>
      <c r="P319" s="295"/>
      <c r="Q319" s="295"/>
      <c r="R319" s="295"/>
      <c r="S319" s="761"/>
      <c r="T319" s="761"/>
      <c r="U319" s="761"/>
      <c r="V319" s="761"/>
      <c r="W319" s="761"/>
      <c r="X319" s="761"/>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761"/>
      <c r="I320" s="761"/>
      <c r="J320" s="761"/>
      <c r="K320" s="761"/>
      <c r="L320" s="761"/>
      <c r="M320" s="761"/>
      <c r="N320" s="295">
        <f>N319</f>
        <v>12</v>
      </c>
      <c r="O320" s="295"/>
      <c r="P320" s="295"/>
      <c r="Q320" s="295"/>
      <c r="R320" s="295"/>
      <c r="S320" s="761"/>
      <c r="T320" s="761"/>
      <c r="U320" s="761"/>
      <c r="V320" s="761"/>
      <c r="W320" s="761"/>
      <c r="X320" s="761"/>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outlineLevel="1">
      <c r="B321" s="519"/>
      <c r="C321" s="291"/>
      <c r="D321" s="291"/>
      <c r="E321" s="291"/>
      <c r="F321" s="291"/>
      <c r="G321" s="291"/>
      <c r="H321" s="318"/>
      <c r="I321" s="318"/>
      <c r="J321" s="318"/>
      <c r="K321" s="318"/>
      <c r="L321" s="318"/>
      <c r="M321" s="318"/>
      <c r="N321" s="291"/>
      <c r="O321" s="291"/>
      <c r="P321" s="291"/>
      <c r="Q321" s="291"/>
      <c r="R321" s="291"/>
      <c r="S321" s="318"/>
      <c r="T321" s="318"/>
      <c r="U321" s="318"/>
      <c r="V321" s="318"/>
      <c r="W321" s="318"/>
      <c r="X321" s="318"/>
      <c r="Y321" s="412"/>
      <c r="Z321" s="425"/>
      <c r="AA321" s="425"/>
      <c r="AB321" s="425"/>
      <c r="AC321" s="425"/>
      <c r="AD321" s="425"/>
      <c r="AE321" s="425"/>
      <c r="AF321" s="425"/>
      <c r="AG321" s="425"/>
      <c r="AH321" s="425"/>
      <c r="AI321" s="425"/>
      <c r="AJ321" s="425"/>
      <c r="AK321" s="425"/>
      <c r="AL321" s="425"/>
      <c r="AM321" s="306"/>
    </row>
    <row r="322" spans="1:39" ht="30" outlineLevel="1">
      <c r="A322" s="521">
        <v>32</v>
      </c>
      <c r="B322" s="519" t="s">
        <v>124</v>
      </c>
      <c r="C322" s="291" t="s">
        <v>25</v>
      </c>
      <c r="D322" s="295"/>
      <c r="E322" s="295"/>
      <c r="F322" s="295"/>
      <c r="G322" s="295"/>
      <c r="H322" s="761"/>
      <c r="I322" s="761"/>
      <c r="J322" s="761"/>
      <c r="K322" s="761"/>
      <c r="L322" s="761"/>
      <c r="M322" s="761"/>
      <c r="N322" s="295">
        <v>12</v>
      </c>
      <c r="O322" s="295"/>
      <c r="P322" s="295"/>
      <c r="Q322" s="295"/>
      <c r="R322" s="295"/>
      <c r="S322" s="761"/>
      <c r="T322" s="761"/>
      <c r="U322" s="761"/>
      <c r="V322" s="761"/>
      <c r="W322" s="761"/>
      <c r="X322" s="761"/>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761"/>
      <c r="I323" s="761"/>
      <c r="J323" s="761"/>
      <c r="K323" s="761"/>
      <c r="L323" s="761"/>
      <c r="M323" s="761"/>
      <c r="N323" s="295">
        <f>N322</f>
        <v>12</v>
      </c>
      <c r="O323" s="295"/>
      <c r="P323" s="295"/>
      <c r="Q323" s="295"/>
      <c r="R323" s="295"/>
      <c r="S323" s="761"/>
      <c r="T323" s="761"/>
      <c r="U323" s="761"/>
      <c r="V323" s="761"/>
      <c r="W323" s="761"/>
      <c r="X323" s="761"/>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outlineLevel="1">
      <c r="B324" s="519"/>
      <c r="C324" s="291"/>
      <c r="D324" s="291"/>
      <c r="E324" s="291"/>
      <c r="F324" s="291"/>
      <c r="G324" s="291"/>
      <c r="H324" s="318"/>
      <c r="I324" s="318"/>
      <c r="J324" s="318"/>
      <c r="K324" s="318"/>
      <c r="L324" s="318"/>
      <c r="M324" s="318"/>
      <c r="N324" s="291"/>
      <c r="O324" s="291"/>
      <c r="P324" s="291"/>
      <c r="Q324" s="291"/>
      <c r="R324" s="291"/>
      <c r="S324" s="318"/>
      <c r="T324" s="318"/>
      <c r="U324" s="318"/>
      <c r="V324" s="318"/>
      <c r="W324" s="318"/>
      <c r="X324" s="318"/>
      <c r="Y324" s="412"/>
      <c r="Z324" s="425"/>
      <c r="AA324" s="425"/>
      <c r="AB324" s="425"/>
      <c r="AC324" s="425"/>
      <c r="AD324" s="425"/>
      <c r="AE324" s="425"/>
      <c r="AF324" s="425"/>
      <c r="AG324" s="425"/>
      <c r="AH324" s="425"/>
      <c r="AI324" s="425"/>
      <c r="AJ324" s="425"/>
      <c r="AK324" s="425"/>
      <c r="AL324" s="425"/>
      <c r="AM324" s="306"/>
    </row>
    <row r="325" spans="1:39" ht="15.75" outlineLevel="1">
      <c r="B325" s="288" t="s">
        <v>501</v>
      </c>
      <c r="C325" s="291"/>
      <c r="D325" s="291"/>
      <c r="E325" s="291"/>
      <c r="F325" s="291"/>
      <c r="G325" s="291"/>
      <c r="H325" s="318"/>
      <c r="I325" s="318"/>
      <c r="J325" s="318"/>
      <c r="K325" s="318"/>
      <c r="L325" s="318"/>
      <c r="M325" s="318"/>
      <c r="N325" s="291"/>
      <c r="O325" s="291"/>
      <c r="P325" s="291"/>
      <c r="Q325" s="291"/>
      <c r="R325" s="291"/>
      <c r="S325" s="318"/>
      <c r="T325" s="318"/>
      <c r="U325" s="318"/>
      <c r="V325" s="318"/>
      <c r="W325" s="318"/>
      <c r="X325" s="318"/>
      <c r="Y325" s="412"/>
      <c r="Z325" s="425"/>
      <c r="AA325" s="425"/>
      <c r="AB325" s="425"/>
      <c r="AC325" s="425"/>
      <c r="AD325" s="425"/>
      <c r="AE325" s="425"/>
      <c r="AF325" s="425"/>
      <c r="AG325" s="425"/>
      <c r="AH325" s="425"/>
      <c r="AI325" s="425"/>
      <c r="AJ325" s="425"/>
      <c r="AK325" s="425"/>
      <c r="AL325" s="425"/>
      <c r="AM325" s="306"/>
    </row>
    <row r="326" spans="1:39" outlineLevel="1">
      <c r="A326" s="521">
        <v>33</v>
      </c>
      <c r="B326" s="519" t="s">
        <v>125</v>
      </c>
      <c r="C326" s="291" t="s">
        <v>25</v>
      </c>
      <c r="D326" s="295"/>
      <c r="E326" s="295"/>
      <c r="F326" s="295"/>
      <c r="G326" s="295"/>
      <c r="H326" s="761"/>
      <c r="I326" s="761"/>
      <c r="J326" s="761"/>
      <c r="K326" s="761"/>
      <c r="L326" s="761"/>
      <c r="M326" s="761"/>
      <c r="N326" s="295">
        <v>0</v>
      </c>
      <c r="O326" s="295"/>
      <c r="P326" s="295"/>
      <c r="Q326" s="295"/>
      <c r="R326" s="295"/>
      <c r="S326" s="761"/>
      <c r="T326" s="761"/>
      <c r="U326" s="761"/>
      <c r="V326" s="761"/>
      <c r="W326" s="761"/>
      <c r="X326" s="761"/>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761"/>
      <c r="I327" s="761"/>
      <c r="J327" s="761"/>
      <c r="K327" s="761"/>
      <c r="L327" s="761"/>
      <c r="M327" s="761"/>
      <c r="N327" s="295">
        <f>N326</f>
        <v>0</v>
      </c>
      <c r="O327" s="295"/>
      <c r="P327" s="295"/>
      <c r="Q327" s="295"/>
      <c r="R327" s="295"/>
      <c r="S327" s="761"/>
      <c r="T327" s="761"/>
      <c r="U327" s="761"/>
      <c r="V327" s="761"/>
      <c r="W327" s="761"/>
      <c r="X327" s="761"/>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outlineLevel="1">
      <c r="B328" s="519"/>
      <c r="C328" s="291"/>
      <c r="D328" s="291"/>
      <c r="E328" s="291"/>
      <c r="F328" s="291"/>
      <c r="G328" s="291"/>
      <c r="H328" s="318"/>
      <c r="I328" s="318"/>
      <c r="J328" s="318"/>
      <c r="K328" s="318"/>
      <c r="L328" s="318"/>
      <c r="M328" s="318"/>
      <c r="N328" s="291"/>
      <c r="O328" s="291"/>
      <c r="P328" s="291"/>
      <c r="Q328" s="291"/>
      <c r="R328" s="291"/>
      <c r="S328" s="318"/>
      <c r="T328" s="318"/>
      <c r="U328" s="318"/>
      <c r="V328" s="318"/>
      <c r="W328" s="318"/>
      <c r="X328" s="318"/>
      <c r="Y328" s="412"/>
      <c r="Z328" s="425"/>
      <c r="AA328" s="425"/>
      <c r="AB328" s="425"/>
      <c r="AC328" s="425"/>
      <c r="AD328" s="425"/>
      <c r="AE328" s="425"/>
      <c r="AF328" s="425"/>
      <c r="AG328" s="425"/>
      <c r="AH328" s="425"/>
      <c r="AI328" s="425"/>
      <c r="AJ328" s="425"/>
      <c r="AK328" s="425"/>
      <c r="AL328" s="425"/>
      <c r="AM328" s="306"/>
    </row>
    <row r="329" spans="1:39" outlineLevel="1">
      <c r="A329" s="521">
        <v>34</v>
      </c>
      <c r="B329" s="519" t="s">
        <v>126</v>
      </c>
      <c r="C329" s="291" t="s">
        <v>25</v>
      </c>
      <c r="D329" s="295"/>
      <c r="E329" s="295"/>
      <c r="F329" s="295"/>
      <c r="G329" s="295"/>
      <c r="H329" s="761"/>
      <c r="I329" s="761"/>
      <c r="J329" s="761"/>
      <c r="K329" s="761"/>
      <c r="L329" s="761"/>
      <c r="M329" s="761"/>
      <c r="N329" s="295">
        <v>0</v>
      </c>
      <c r="O329" s="295"/>
      <c r="P329" s="295"/>
      <c r="Q329" s="295"/>
      <c r="R329" s="295"/>
      <c r="S329" s="761"/>
      <c r="T329" s="761"/>
      <c r="U329" s="761"/>
      <c r="V329" s="761"/>
      <c r="W329" s="761"/>
      <c r="X329" s="761"/>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761"/>
      <c r="I330" s="761"/>
      <c r="J330" s="761"/>
      <c r="K330" s="761"/>
      <c r="L330" s="761"/>
      <c r="M330" s="761"/>
      <c r="N330" s="295">
        <f>N329</f>
        <v>0</v>
      </c>
      <c r="O330" s="295"/>
      <c r="P330" s="295"/>
      <c r="Q330" s="295"/>
      <c r="R330" s="295"/>
      <c r="S330" s="761"/>
      <c r="T330" s="761"/>
      <c r="U330" s="761"/>
      <c r="V330" s="761"/>
      <c r="W330" s="761"/>
      <c r="X330" s="761"/>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outlineLevel="1">
      <c r="B331" s="519"/>
      <c r="C331" s="291"/>
      <c r="D331" s="291"/>
      <c r="E331" s="291"/>
      <c r="F331" s="291"/>
      <c r="G331" s="291"/>
      <c r="H331" s="318"/>
      <c r="I331" s="318"/>
      <c r="J331" s="318"/>
      <c r="K331" s="318"/>
      <c r="L331" s="318"/>
      <c r="M331" s="318"/>
      <c r="N331" s="291"/>
      <c r="O331" s="291"/>
      <c r="P331" s="291"/>
      <c r="Q331" s="291"/>
      <c r="R331" s="291"/>
      <c r="S331" s="318"/>
      <c r="T331" s="318"/>
      <c r="U331" s="318"/>
      <c r="V331" s="318"/>
      <c r="W331" s="318"/>
      <c r="X331" s="318"/>
      <c r="Y331" s="412"/>
      <c r="Z331" s="425"/>
      <c r="AA331" s="425"/>
      <c r="AB331" s="425"/>
      <c r="AC331" s="425"/>
      <c r="AD331" s="425"/>
      <c r="AE331" s="425"/>
      <c r="AF331" s="425"/>
      <c r="AG331" s="425"/>
      <c r="AH331" s="425"/>
      <c r="AI331" s="425"/>
      <c r="AJ331" s="425"/>
      <c r="AK331" s="425"/>
      <c r="AL331" s="425"/>
      <c r="AM331" s="306"/>
    </row>
    <row r="332" spans="1:39" outlineLevel="1">
      <c r="A332" s="521">
        <v>35</v>
      </c>
      <c r="B332" s="519" t="s">
        <v>127</v>
      </c>
      <c r="C332" s="291" t="s">
        <v>25</v>
      </c>
      <c r="D332" s="295"/>
      <c r="E332" s="295"/>
      <c r="F332" s="295"/>
      <c r="G332" s="295"/>
      <c r="H332" s="761"/>
      <c r="I332" s="761"/>
      <c r="J332" s="761"/>
      <c r="K332" s="761"/>
      <c r="L332" s="761"/>
      <c r="M332" s="761"/>
      <c r="N332" s="295">
        <v>0</v>
      </c>
      <c r="O332" s="295"/>
      <c r="P332" s="295"/>
      <c r="Q332" s="295"/>
      <c r="R332" s="295"/>
      <c r="S332" s="761"/>
      <c r="T332" s="761"/>
      <c r="U332" s="761"/>
      <c r="V332" s="761"/>
      <c r="W332" s="761"/>
      <c r="X332" s="761"/>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761"/>
      <c r="I333" s="761"/>
      <c r="J333" s="761"/>
      <c r="K333" s="761"/>
      <c r="L333" s="761"/>
      <c r="M333" s="761"/>
      <c r="N333" s="295">
        <f>N332</f>
        <v>0</v>
      </c>
      <c r="O333" s="295"/>
      <c r="P333" s="295"/>
      <c r="Q333" s="295"/>
      <c r="R333" s="295"/>
      <c r="S333" s="761"/>
      <c r="T333" s="761"/>
      <c r="U333" s="761"/>
      <c r="V333" s="761"/>
      <c r="W333" s="761"/>
      <c r="X333" s="761"/>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outlineLevel="1">
      <c r="B334" s="294"/>
      <c r="C334" s="291"/>
      <c r="D334" s="291"/>
      <c r="E334" s="291"/>
      <c r="F334" s="291"/>
      <c r="G334" s="291"/>
      <c r="H334" s="318"/>
      <c r="I334" s="318"/>
      <c r="J334" s="318"/>
      <c r="K334" s="318"/>
      <c r="L334" s="318"/>
      <c r="M334" s="318"/>
      <c r="N334" s="291"/>
      <c r="O334" s="291"/>
      <c r="P334" s="291"/>
      <c r="Q334" s="291"/>
      <c r="R334" s="291"/>
      <c r="S334" s="318"/>
      <c r="T334" s="318"/>
      <c r="U334" s="318"/>
      <c r="V334" s="318"/>
      <c r="W334" s="318"/>
      <c r="X334" s="318"/>
      <c r="Y334" s="412"/>
      <c r="Z334" s="425"/>
      <c r="AA334" s="425"/>
      <c r="AB334" s="425"/>
      <c r="AC334" s="425"/>
      <c r="AD334" s="425"/>
      <c r="AE334" s="425"/>
      <c r="AF334" s="425"/>
      <c r="AG334" s="425"/>
      <c r="AH334" s="425"/>
      <c r="AI334" s="425"/>
      <c r="AJ334" s="425"/>
      <c r="AK334" s="425"/>
      <c r="AL334" s="425"/>
      <c r="AM334" s="306"/>
    </row>
    <row r="335" spans="1:39" ht="15.75" outlineLevel="1">
      <c r="B335" s="288" t="s">
        <v>502</v>
      </c>
      <c r="C335" s="291"/>
      <c r="D335" s="291"/>
      <c r="E335" s="291"/>
      <c r="F335" s="291"/>
      <c r="G335" s="291"/>
      <c r="H335" s="318"/>
      <c r="I335" s="318"/>
      <c r="J335" s="318"/>
      <c r="K335" s="318"/>
      <c r="L335" s="318"/>
      <c r="M335" s="318"/>
      <c r="N335" s="291"/>
      <c r="O335" s="291"/>
      <c r="P335" s="291"/>
      <c r="Q335" s="291"/>
      <c r="R335" s="291"/>
      <c r="S335" s="318"/>
      <c r="T335" s="318"/>
      <c r="U335" s="318"/>
      <c r="V335" s="318"/>
      <c r="W335" s="318"/>
      <c r="X335" s="318"/>
      <c r="Y335" s="412"/>
      <c r="Z335" s="425"/>
      <c r="AA335" s="425"/>
      <c r="AB335" s="425"/>
      <c r="AC335" s="425"/>
      <c r="AD335" s="425"/>
      <c r="AE335" s="425"/>
      <c r="AF335" s="425"/>
      <c r="AG335" s="425"/>
      <c r="AH335" s="425"/>
      <c r="AI335" s="425"/>
      <c r="AJ335" s="425"/>
      <c r="AK335" s="425"/>
      <c r="AL335" s="425"/>
      <c r="AM335" s="306"/>
    </row>
    <row r="336" spans="1:39" ht="45" outlineLevel="1">
      <c r="A336" s="521">
        <v>36</v>
      </c>
      <c r="B336" s="519" t="s">
        <v>128</v>
      </c>
      <c r="C336" s="291" t="s">
        <v>25</v>
      </c>
      <c r="D336" s="295"/>
      <c r="E336" s="295"/>
      <c r="F336" s="295"/>
      <c r="G336" s="295"/>
      <c r="H336" s="761"/>
      <c r="I336" s="761"/>
      <c r="J336" s="761"/>
      <c r="K336" s="761"/>
      <c r="L336" s="761"/>
      <c r="M336" s="761"/>
      <c r="N336" s="295">
        <v>12</v>
      </c>
      <c r="O336" s="295"/>
      <c r="P336" s="295"/>
      <c r="Q336" s="295"/>
      <c r="R336" s="295"/>
      <c r="S336" s="761"/>
      <c r="T336" s="761"/>
      <c r="U336" s="761"/>
      <c r="V336" s="761"/>
      <c r="W336" s="761"/>
      <c r="X336" s="761"/>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761"/>
      <c r="I337" s="761"/>
      <c r="J337" s="761"/>
      <c r="K337" s="761"/>
      <c r="L337" s="761"/>
      <c r="M337" s="761"/>
      <c r="N337" s="295">
        <f>N336</f>
        <v>12</v>
      </c>
      <c r="O337" s="295"/>
      <c r="P337" s="295"/>
      <c r="Q337" s="295"/>
      <c r="R337" s="295"/>
      <c r="S337" s="761"/>
      <c r="T337" s="761"/>
      <c r="U337" s="761"/>
      <c r="V337" s="761"/>
      <c r="W337" s="761"/>
      <c r="X337" s="761"/>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outlineLevel="1">
      <c r="B338" s="519"/>
      <c r="C338" s="291"/>
      <c r="D338" s="291"/>
      <c r="E338" s="291"/>
      <c r="F338" s="291"/>
      <c r="G338" s="291"/>
      <c r="H338" s="318"/>
      <c r="I338" s="318"/>
      <c r="J338" s="318"/>
      <c r="K338" s="318"/>
      <c r="L338" s="318"/>
      <c r="M338" s="318"/>
      <c r="N338" s="291"/>
      <c r="O338" s="291"/>
      <c r="P338" s="291"/>
      <c r="Q338" s="291"/>
      <c r="R338" s="291"/>
      <c r="S338" s="318"/>
      <c r="T338" s="318"/>
      <c r="U338" s="318"/>
      <c r="V338" s="318"/>
      <c r="W338" s="318"/>
      <c r="X338" s="318"/>
      <c r="Y338" s="412"/>
      <c r="Z338" s="425"/>
      <c r="AA338" s="425"/>
      <c r="AB338" s="425"/>
      <c r="AC338" s="425"/>
      <c r="AD338" s="425"/>
      <c r="AE338" s="425"/>
      <c r="AF338" s="425"/>
      <c r="AG338" s="425"/>
      <c r="AH338" s="425"/>
      <c r="AI338" s="425"/>
      <c r="AJ338" s="425"/>
      <c r="AK338" s="425"/>
      <c r="AL338" s="425"/>
      <c r="AM338" s="306"/>
    </row>
    <row r="339" spans="1:39" ht="30" outlineLevel="1">
      <c r="A339" s="521">
        <v>37</v>
      </c>
      <c r="B339" s="519" t="s">
        <v>129</v>
      </c>
      <c r="C339" s="291" t="s">
        <v>25</v>
      </c>
      <c r="D339" s="295"/>
      <c r="E339" s="295"/>
      <c r="F339" s="295"/>
      <c r="G339" s="295"/>
      <c r="H339" s="761"/>
      <c r="I339" s="761"/>
      <c r="J339" s="761"/>
      <c r="K339" s="761"/>
      <c r="L339" s="761"/>
      <c r="M339" s="761"/>
      <c r="N339" s="295">
        <v>12</v>
      </c>
      <c r="O339" s="295"/>
      <c r="P339" s="295"/>
      <c r="Q339" s="295"/>
      <c r="R339" s="295"/>
      <c r="S339" s="761"/>
      <c r="T339" s="761"/>
      <c r="U339" s="761"/>
      <c r="V339" s="761"/>
      <c r="W339" s="761"/>
      <c r="X339" s="761"/>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761"/>
      <c r="I340" s="761"/>
      <c r="J340" s="761"/>
      <c r="K340" s="761"/>
      <c r="L340" s="761"/>
      <c r="M340" s="761"/>
      <c r="N340" s="295">
        <f>N339</f>
        <v>12</v>
      </c>
      <c r="O340" s="295"/>
      <c r="P340" s="295"/>
      <c r="Q340" s="295"/>
      <c r="R340" s="295"/>
      <c r="S340" s="761"/>
      <c r="T340" s="761"/>
      <c r="U340" s="761"/>
      <c r="V340" s="761"/>
      <c r="W340" s="761"/>
      <c r="X340" s="761"/>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outlineLevel="1">
      <c r="B341" s="519"/>
      <c r="C341" s="291"/>
      <c r="D341" s="291"/>
      <c r="E341" s="291"/>
      <c r="F341" s="291"/>
      <c r="G341" s="291"/>
      <c r="H341" s="318"/>
      <c r="I341" s="318"/>
      <c r="J341" s="318"/>
      <c r="K341" s="318"/>
      <c r="L341" s="318"/>
      <c r="M341" s="318"/>
      <c r="N341" s="291"/>
      <c r="O341" s="291"/>
      <c r="P341" s="291"/>
      <c r="Q341" s="291"/>
      <c r="R341" s="291"/>
      <c r="S341" s="318"/>
      <c r="T341" s="318"/>
      <c r="U341" s="318"/>
      <c r="V341" s="318"/>
      <c r="W341" s="318"/>
      <c r="X341" s="318"/>
      <c r="Y341" s="412"/>
      <c r="Z341" s="425"/>
      <c r="AA341" s="425"/>
      <c r="AB341" s="425"/>
      <c r="AC341" s="425"/>
      <c r="AD341" s="425"/>
      <c r="AE341" s="425"/>
      <c r="AF341" s="425"/>
      <c r="AG341" s="425"/>
      <c r="AH341" s="425"/>
      <c r="AI341" s="425"/>
      <c r="AJ341" s="425"/>
      <c r="AK341" s="425"/>
      <c r="AL341" s="425"/>
      <c r="AM341" s="306"/>
    </row>
    <row r="342" spans="1:39" outlineLevel="1">
      <c r="A342" s="521">
        <v>38</v>
      </c>
      <c r="B342" s="519" t="s">
        <v>130</v>
      </c>
      <c r="C342" s="291" t="s">
        <v>25</v>
      </c>
      <c r="D342" s="295"/>
      <c r="E342" s="295"/>
      <c r="F342" s="295"/>
      <c r="G342" s="295"/>
      <c r="H342" s="761"/>
      <c r="I342" s="761"/>
      <c r="J342" s="761"/>
      <c r="K342" s="761"/>
      <c r="L342" s="761"/>
      <c r="M342" s="761"/>
      <c r="N342" s="295">
        <v>12</v>
      </c>
      <c r="O342" s="295"/>
      <c r="P342" s="295"/>
      <c r="Q342" s="295"/>
      <c r="R342" s="295"/>
      <c r="S342" s="761"/>
      <c r="T342" s="761"/>
      <c r="U342" s="761"/>
      <c r="V342" s="761"/>
      <c r="W342" s="761"/>
      <c r="X342" s="761"/>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761"/>
      <c r="I343" s="761"/>
      <c r="J343" s="761"/>
      <c r="K343" s="761"/>
      <c r="L343" s="761"/>
      <c r="M343" s="761"/>
      <c r="N343" s="295">
        <f>N342</f>
        <v>12</v>
      </c>
      <c r="O343" s="295"/>
      <c r="P343" s="295"/>
      <c r="Q343" s="295"/>
      <c r="R343" s="295"/>
      <c r="S343" s="761"/>
      <c r="T343" s="761"/>
      <c r="U343" s="761"/>
      <c r="V343" s="761"/>
      <c r="W343" s="761"/>
      <c r="X343" s="761"/>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outlineLevel="1">
      <c r="B344" s="519"/>
      <c r="C344" s="291"/>
      <c r="D344" s="291"/>
      <c r="E344" s="291"/>
      <c r="F344" s="291"/>
      <c r="G344" s="291"/>
      <c r="H344" s="318"/>
      <c r="I344" s="318"/>
      <c r="J344" s="318"/>
      <c r="K344" s="318"/>
      <c r="L344" s="318"/>
      <c r="M344" s="318"/>
      <c r="N344" s="291"/>
      <c r="O344" s="291"/>
      <c r="P344" s="291"/>
      <c r="Q344" s="291"/>
      <c r="R344" s="291"/>
      <c r="S344" s="318"/>
      <c r="T344" s="318"/>
      <c r="U344" s="318"/>
      <c r="V344" s="318"/>
      <c r="W344" s="318"/>
      <c r="X344" s="318"/>
      <c r="Y344" s="412"/>
      <c r="Z344" s="425"/>
      <c r="AA344" s="425"/>
      <c r="AB344" s="425"/>
      <c r="AC344" s="425"/>
      <c r="AD344" s="425"/>
      <c r="AE344" s="425"/>
      <c r="AF344" s="425"/>
      <c r="AG344" s="425"/>
      <c r="AH344" s="425"/>
      <c r="AI344" s="425"/>
      <c r="AJ344" s="425"/>
      <c r="AK344" s="425"/>
      <c r="AL344" s="425"/>
      <c r="AM344" s="306"/>
    </row>
    <row r="345" spans="1:39" ht="30" outlineLevel="1">
      <c r="A345" s="521">
        <v>39</v>
      </c>
      <c r="B345" s="519" t="s">
        <v>131</v>
      </c>
      <c r="C345" s="291" t="s">
        <v>25</v>
      </c>
      <c r="D345" s="295"/>
      <c r="E345" s="295"/>
      <c r="F345" s="295"/>
      <c r="G345" s="295"/>
      <c r="H345" s="761"/>
      <c r="I345" s="761"/>
      <c r="J345" s="761"/>
      <c r="K345" s="761"/>
      <c r="L345" s="761"/>
      <c r="M345" s="761"/>
      <c r="N345" s="295">
        <v>12</v>
      </c>
      <c r="O345" s="295"/>
      <c r="P345" s="295"/>
      <c r="Q345" s="295"/>
      <c r="R345" s="295"/>
      <c r="S345" s="761"/>
      <c r="T345" s="761"/>
      <c r="U345" s="761"/>
      <c r="V345" s="761"/>
      <c r="W345" s="761"/>
      <c r="X345" s="761"/>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761"/>
      <c r="I346" s="761"/>
      <c r="J346" s="761"/>
      <c r="K346" s="761"/>
      <c r="L346" s="761"/>
      <c r="M346" s="761"/>
      <c r="N346" s="295">
        <f>N345</f>
        <v>12</v>
      </c>
      <c r="O346" s="295"/>
      <c r="P346" s="295"/>
      <c r="Q346" s="295"/>
      <c r="R346" s="295"/>
      <c r="S346" s="761"/>
      <c r="T346" s="761"/>
      <c r="U346" s="761"/>
      <c r="V346" s="761"/>
      <c r="W346" s="761"/>
      <c r="X346" s="761"/>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outlineLevel="1">
      <c r="B347" s="519"/>
      <c r="C347" s="291"/>
      <c r="D347" s="291"/>
      <c r="E347" s="291"/>
      <c r="F347" s="291"/>
      <c r="G347" s="291"/>
      <c r="H347" s="318"/>
      <c r="I347" s="318"/>
      <c r="J347" s="318"/>
      <c r="K347" s="318"/>
      <c r="L347" s="318"/>
      <c r="M347" s="318"/>
      <c r="N347" s="291"/>
      <c r="O347" s="291"/>
      <c r="P347" s="291"/>
      <c r="Q347" s="291"/>
      <c r="R347" s="291"/>
      <c r="S347" s="318"/>
      <c r="T347" s="318"/>
      <c r="U347" s="318"/>
      <c r="V347" s="318"/>
      <c r="W347" s="318"/>
      <c r="X347" s="318"/>
      <c r="Y347" s="412"/>
      <c r="Z347" s="425"/>
      <c r="AA347" s="425"/>
      <c r="AB347" s="425"/>
      <c r="AC347" s="425"/>
      <c r="AD347" s="425"/>
      <c r="AE347" s="425"/>
      <c r="AF347" s="425"/>
      <c r="AG347" s="425"/>
      <c r="AH347" s="425"/>
      <c r="AI347" s="425"/>
      <c r="AJ347" s="425"/>
      <c r="AK347" s="425"/>
      <c r="AL347" s="425"/>
      <c r="AM347" s="306"/>
    </row>
    <row r="348" spans="1:39" ht="30" outlineLevel="1">
      <c r="A348" s="521">
        <v>40</v>
      </c>
      <c r="B348" s="519" t="s">
        <v>132</v>
      </c>
      <c r="C348" s="291" t="s">
        <v>25</v>
      </c>
      <c r="D348" s="295"/>
      <c r="E348" s="295"/>
      <c r="F348" s="295"/>
      <c r="G348" s="295"/>
      <c r="H348" s="761"/>
      <c r="I348" s="761"/>
      <c r="J348" s="761"/>
      <c r="K348" s="761"/>
      <c r="L348" s="761"/>
      <c r="M348" s="761"/>
      <c r="N348" s="295">
        <v>12</v>
      </c>
      <c r="O348" s="295"/>
      <c r="P348" s="295"/>
      <c r="Q348" s="295"/>
      <c r="R348" s="295"/>
      <c r="S348" s="761"/>
      <c r="T348" s="761"/>
      <c r="U348" s="761"/>
      <c r="V348" s="761"/>
      <c r="W348" s="761"/>
      <c r="X348" s="761"/>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761"/>
      <c r="I349" s="761"/>
      <c r="J349" s="761"/>
      <c r="K349" s="761"/>
      <c r="L349" s="761"/>
      <c r="M349" s="761"/>
      <c r="N349" s="295">
        <f>N348</f>
        <v>12</v>
      </c>
      <c r="O349" s="295"/>
      <c r="P349" s="295"/>
      <c r="Q349" s="295"/>
      <c r="R349" s="295"/>
      <c r="S349" s="761"/>
      <c r="T349" s="761"/>
      <c r="U349" s="761"/>
      <c r="V349" s="761"/>
      <c r="W349" s="761"/>
      <c r="X349" s="761"/>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outlineLevel="1">
      <c r="B350" s="519"/>
      <c r="C350" s="291"/>
      <c r="D350" s="291"/>
      <c r="E350" s="291"/>
      <c r="F350" s="291"/>
      <c r="G350" s="291"/>
      <c r="H350" s="318"/>
      <c r="I350" s="318"/>
      <c r="J350" s="318"/>
      <c r="K350" s="318"/>
      <c r="L350" s="318"/>
      <c r="M350" s="318"/>
      <c r="N350" s="291"/>
      <c r="O350" s="291"/>
      <c r="P350" s="291"/>
      <c r="Q350" s="291"/>
      <c r="R350" s="291"/>
      <c r="S350" s="318"/>
      <c r="T350" s="318"/>
      <c r="U350" s="318"/>
      <c r="V350" s="318"/>
      <c r="W350" s="318"/>
      <c r="X350" s="318"/>
      <c r="Y350" s="412"/>
      <c r="Z350" s="425"/>
      <c r="AA350" s="425"/>
      <c r="AB350" s="425"/>
      <c r="AC350" s="425"/>
      <c r="AD350" s="425"/>
      <c r="AE350" s="425"/>
      <c r="AF350" s="425"/>
      <c r="AG350" s="425"/>
      <c r="AH350" s="425"/>
      <c r="AI350" s="425"/>
      <c r="AJ350" s="425"/>
      <c r="AK350" s="425"/>
      <c r="AL350" s="425"/>
      <c r="AM350" s="306"/>
    </row>
    <row r="351" spans="1:39" ht="45" outlineLevel="1">
      <c r="A351" s="521">
        <v>41</v>
      </c>
      <c r="B351" s="519" t="s">
        <v>133</v>
      </c>
      <c r="C351" s="291" t="s">
        <v>25</v>
      </c>
      <c r="D351" s="295"/>
      <c r="E351" s="295"/>
      <c r="F351" s="295"/>
      <c r="G351" s="295"/>
      <c r="H351" s="761"/>
      <c r="I351" s="761"/>
      <c r="J351" s="761"/>
      <c r="K351" s="761"/>
      <c r="L351" s="761"/>
      <c r="M351" s="761"/>
      <c r="N351" s="295">
        <v>12</v>
      </c>
      <c r="O351" s="295"/>
      <c r="P351" s="295"/>
      <c r="Q351" s="295"/>
      <c r="R351" s="295"/>
      <c r="S351" s="761"/>
      <c r="T351" s="761"/>
      <c r="U351" s="761"/>
      <c r="V351" s="761"/>
      <c r="W351" s="761"/>
      <c r="X351" s="761"/>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761"/>
      <c r="I352" s="761"/>
      <c r="J352" s="761"/>
      <c r="K352" s="761"/>
      <c r="L352" s="761"/>
      <c r="M352" s="761"/>
      <c r="N352" s="295">
        <f>N351</f>
        <v>12</v>
      </c>
      <c r="O352" s="295"/>
      <c r="P352" s="295"/>
      <c r="Q352" s="295"/>
      <c r="R352" s="295"/>
      <c r="S352" s="761"/>
      <c r="T352" s="761"/>
      <c r="U352" s="761"/>
      <c r="V352" s="761"/>
      <c r="W352" s="761"/>
      <c r="X352" s="761"/>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outlineLevel="1">
      <c r="B353" s="519"/>
      <c r="C353" s="291"/>
      <c r="D353" s="291"/>
      <c r="E353" s="291"/>
      <c r="F353" s="291"/>
      <c r="G353" s="291"/>
      <c r="H353" s="318"/>
      <c r="I353" s="318"/>
      <c r="J353" s="318"/>
      <c r="K353" s="318"/>
      <c r="L353" s="318"/>
      <c r="M353" s="318"/>
      <c r="N353" s="291"/>
      <c r="O353" s="291"/>
      <c r="P353" s="291"/>
      <c r="Q353" s="291"/>
      <c r="R353" s="291"/>
      <c r="S353" s="318"/>
      <c r="T353" s="318"/>
      <c r="U353" s="318"/>
      <c r="V353" s="318"/>
      <c r="W353" s="318"/>
      <c r="X353" s="318"/>
      <c r="Y353" s="412"/>
      <c r="Z353" s="425"/>
      <c r="AA353" s="425"/>
      <c r="AB353" s="425"/>
      <c r="AC353" s="425"/>
      <c r="AD353" s="425"/>
      <c r="AE353" s="425"/>
      <c r="AF353" s="425"/>
      <c r="AG353" s="425"/>
      <c r="AH353" s="425"/>
      <c r="AI353" s="425"/>
      <c r="AJ353" s="425"/>
      <c r="AK353" s="425"/>
      <c r="AL353" s="425"/>
      <c r="AM353" s="306"/>
    </row>
    <row r="354" spans="1:39" ht="45" outlineLevel="1">
      <c r="A354" s="521">
        <v>42</v>
      </c>
      <c r="B354" s="519" t="s">
        <v>134</v>
      </c>
      <c r="C354" s="291" t="s">
        <v>25</v>
      </c>
      <c r="D354" s="295"/>
      <c r="E354" s="295"/>
      <c r="F354" s="295"/>
      <c r="G354" s="295"/>
      <c r="H354" s="761"/>
      <c r="I354" s="761"/>
      <c r="J354" s="761"/>
      <c r="K354" s="761"/>
      <c r="L354" s="761"/>
      <c r="M354" s="761"/>
      <c r="N354" s="291"/>
      <c r="O354" s="295"/>
      <c r="P354" s="295"/>
      <c r="Q354" s="295"/>
      <c r="R354" s="295"/>
      <c r="S354" s="761"/>
      <c r="T354" s="761"/>
      <c r="U354" s="761"/>
      <c r="V354" s="761"/>
      <c r="W354" s="761"/>
      <c r="X354" s="761"/>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761"/>
      <c r="I355" s="761"/>
      <c r="J355" s="761"/>
      <c r="K355" s="761"/>
      <c r="L355" s="761"/>
      <c r="M355" s="761"/>
      <c r="N355" s="468"/>
      <c r="O355" s="295"/>
      <c r="P355" s="295"/>
      <c r="Q355" s="295"/>
      <c r="R355" s="295"/>
      <c r="S355" s="761"/>
      <c r="T355" s="761"/>
      <c r="U355" s="761"/>
      <c r="V355" s="761"/>
      <c r="W355" s="761"/>
      <c r="X355" s="761"/>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outlineLevel="1">
      <c r="B356" s="519"/>
      <c r="C356" s="291"/>
      <c r="D356" s="291"/>
      <c r="E356" s="291"/>
      <c r="F356" s="291"/>
      <c r="G356" s="291"/>
      <c r="H356" s="318"/>
      <c r="I356" s="318"/>
      <c r="J356" s="318"/>
      <c r="K356" s="318"/>
      <c r="L356" s="318"/>
      <c r="M356" s="318"/>
      <c r="N356" s="291"/>
      <c r="O356" s="291"/>
      <c r="P356" s="291"/>
      <c r="Q356" s="291"/>
      <c r="R356" s="291"/>
      <c r="S356" s="318"/>
      <c r="T356" s="318"/>
      <c r="U356" s="318"/>
      <c r="V356" s="318"/>
      <c r="W356" s="318"/>
      <c r="X356" s="318"/>
      <c r="Y356" s="412"/>
      <c r="Z356" s="425"/>
      <c r="AA356" s="425"/>
      <c r="AB356" s="425"/>
      <c r="AC356" s="425"/>
      <c r="AD356" s="425"/>
      <c r="AE356" s="425"/>
      <c r="AF356" s="425"/>
      <c r="AG356" s="425"/>
      <c r="AH356" s="425"/>
      <c r="AI356" s="425"/>
      <c r="AJ356" s="425"/>
      <c r="AK356" s="425"/>
      <c r="AL356" s="425"/>
      <c r="AM356" s="306"/>
    </row>
    <row r="357" spans="1:39" ht="30" outlineLevel="1">
      <c r="A357" s="521">
        <v>43</v>
      </c>
      <c r="B357" s="519" t="s">
        <v>135</v>
      </c>
      <c r="C357" s="291" t="s">
        <v>25</v>
      </c>
      <c r="D357" s="295"/>
      <c r="E357" s="295"/>
      <c r="F357" s="295"/>
      <c r="G357" s="295"/>
      <c r="H357" s="761"/>
      <c r="I357" s="761"/>
      <c r="J357" s="761"/>
      <c r="K357" s="761"/>
      <c r="L357" s="761"/>
      <c r="M357" s="761"/>
      <c r="N357" s="295">
        <v>12</v>
      </c>
      <c r="O357" s="295"/>
      <c r="P357" s="295"/>
      <c r="Q357" s="295"/>
      <c r="R357" s="295"/>
      <c r="S357" s="761"/>
      <c r="T357" s="761"/>
      <c r="U357" s="761"/>
      <c r="V357" s="761"/>
      <c r="W357" s="761"/>
      <c r="X357" s="761"/>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761"/>
      <c r="I358" s="761"/>
      <c r="J358" s="761"/>
      <c r="K358" s="761"/>
      <c r="L358" s="761"/>
      <c r="M358" s="761"/>
      <c r="N358" s="295">
        <f>N357</f>
        <v>12</v>
      </c>
      <c r="O358" s="295"/>
      <c r="P358" s="295"/>
      <c r="Q358" s="295"/>
      <c r="R358" s="295"/>
      <c r="S358" s="761"/>
      <c r="T358" s="761"/>
      <c r="U358" s="761"/>
      <c r="V358" s="761"/>
      <c r="W358" s="761"/>
      <c r="X358" s="761"/>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outlineLevel="1">
      <c r="B359" s="519"/>
      <c r="C359" s="291"/>
      <c r="D359" s="291"/>
      <c r="E359" s="291"/>
      <c r="F359" s="291"/>
      <c r="G359" s="291"/>
      <c r="H359" s="318"/>
      <c r="I359" s="318"/>
      <c r="J359" s="318"/>
      <c r="K359" s="318"/>
      <c r="L359" s="318"/>
      <c r="M359" s="318"/>
      <c r="N359" s="291"/>
      <c r="O359" s="291"/>
      <c r="P359" s="291"/>
      <c r="Q359" s="291"/>
      <c r="R359" s="291"/>
      <c r="S359" s="318"/>
      <c r="T359" s="318"/>
      <c r="U359" s="318"/>
      <c r="V359" s="318"/>
      <c r="W359" s="318"/>
      <c r="X359" s="318"/>
      <c r="Y359" s="412"/>
      <c r="Z359" s="425"/>
      <c r="AA359" s="425"/>
      <c r="AB359" s="425"/>
      <c r="AC359" s="425"/>
      <c r="AD359" s="425"/>
      <c r="AE359" s="425"/>
      <c r="AF359" s="425"/>
      <c r="AG359" s="425"/>
      <c r="AH359" s="425"/>
      <c r="AI359" s="425"/>
      <c r="AJ359" s="425"/>
      <c r="AK359" s="425"/>
      <c r="AL359" s="425"/>
      <c r="AM359" s="306"/>
    </row>
    <row r="360" spans="1:39" ht="45" outlineLevel="1">
      <c r="A360" s="521">
        <v>44</v>
      </c>
      <c r="B360" s="519" t="s">
        <v>136</v>
      </c>
      <c r="C360" s="291" t="s">
        <v>25</v>
      </c>
      <c r="D360" s="295"/>
      <c r="E360" s="295"/>
      <c r="F360" s="295"/>
      <c r="G360" s="295"/>
      <c r="H360" s="761"/>
      <c r="I360" s="761"/>
      <c r="J360" s="761"/>
      <c r="K360" s="761"/>
      <c r="L360" s="761"/>
      <c r="M360" s="761"/>
      <c r="N360" s="295">
        <v>12</v>
      </c>
      <c r="O360" s="295"/>
      <c r="P360" s="295"/>
      <c r="Q360" s="295"/>
      <c r="R360" s="295"/>
      <c r="S360" s="761"/>
      <c r="T360" s="761"/>
      <c r="U360" s="761"/>
      <c r="V360" s="761"/>
      <c r="W360" s="761"/>
      <c r="X360" s="761"/>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761"/>
      <c r="I361" s="761"/>
      <c r="J361" s="761"/>
      <c r="K361" s="761"/>
      <c r="L361" s="761"/>
      <c r="M361" s="761"/>
      <c r="N361" s="295">
        <f>N360</f>
        <v>12</v>
      </c>
      <c r="O361" s="295"/>
      <c r="P361" s="295"/>
      <c r="Q361" s="295"/>
      <c r="R361" s="295"/>
      <c r="S361" s="761"/>
      <c r="T361" s="761"/>
      <c r="U361" s="761"/>
      <c r="V361" s="761"/>
      <c r="W361" s="761"/>
      <c r="X361" s="761"/>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outlineLevel="1">
      <c r="B362" s="519"/>
      <c r="C362" s="291"/>
      <c r="D362" s="291"/>
      <c r="E362" s="291"/>
      <c r="F362" s="291"/>
      <c r="G362" s="291"/>
      <c r="H362" s="318"/>
      <c r="I362" s="318"/>
      <c r="J362" s="318"/>
      <c r="K362" s="318"/>
      <c r="L362" s="318"/>
      <c r="M362" s="318"/>
      <c r="N362" s="291"/>
      <c r="O362" s="291"/>
      <c r="P362" s="291"/>
      <c r="Q362" s="291"/>
      <c r="R362" s="291"/>
      <c r="S362" s="318"/>
      <c r="T362" s="318"/>
      <c r="U362" s="318"/>
      <c r="V362" s="318"/>
      <c r="W362" s="318"/>
      <c r="X362" s="318"/>
      <c r="Y362" s="412"/>
      <c r="Z362" s="425"/>
      <c r="AA362" s="425"/>
      <c r="AB362" s="425"/>
      <c r="AC362" s="425"/>
      <c r="AD362" s="425"/>
      <c r="AE362" s="425"/>
      <c r="AF362" s="425"/>
      <c r="AG362" s="425"/>
      <c r="AH362" s="425"/>
      <c r="AI362" s="425"/>
      <c r="AJ362" s="425"/>
      <c r="AK362" s="425"/>
      <c r="AL362" s="425"/>
      <c r="AM362" s="306"/>
    </row>
    <row r="363" spans="1:39" ht="30" outlineLevel="1">
      <c r="A363" s="521">
        <v>45</v>
      </c>
      <c r="B363" s="519" t="s">
        <v>137</v>
      </c>
      <c r="C363" s="291" t="s">
        <v>25</v>
      </c>
      <c r="D363" s="295"/>
      <c r="E363" s="295"/>
      <c r="F363" s="295"/>
      <c r="G363" s="295"/>
      <c r="H363" s="761"/>
      <c r="I363" s="761"/>
      <c r="J363" s="761"/>
      <c r="K363" s="761"/>
      <c r="L363" s="761"/>
      <c r="M363" s="761"/>
      <c r="N363" s="295">
        <v>12</v>
      </c>
      <c r="O363" s="295"/>
      <c r="P363" s="295"/>
      <c r="Q363" s="295"/>
      <c r="R363" s="295"/>
      <c r="S363" s="761"/>
      <c r="T363" s="761"/>
      <c r="U363" s="761"/>
      <c r="V363" s="761"/>
      <c r="W363" s="761"/>
      <c r="X363" s="761"/>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761"/>
      <c r="I364" s="761"/>
      <c r="J364" s="761"/>
      <c r="K364" s="761"/>
      <c r="L364" s="761"/>
      <c r="M364" s="761"/>
      <c r="N364" s="295">
        <f>N363</f>
        <v>12</v>
      </c>
      <c r="O364" s="295"/>
      <c r="P364" s="295"/>
      <c r="Q364" s="295"/>
      <c r="R364" s="295"/>
      <c r="S364" s="761"/>
      <c r="T364" s="761"/>
      <c r="U364" s="761"/>
      <c r="V364" s="761"/>
      <c r="W364" s="761"/>
      <c r="X364" s="761"/>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outlineLevel="1">
      <c r="B365" s="519"/>
      <c r="C365" s="291"/>
      <c r="D365" s="291"/>
      <c r="E365" s="291"/>
      <c r="F365" s="291"/>
      <c r="G365" s="291"/>
      <c r="H365" s="318"/>
      <c r="I365" s="318"/>
      <c r="J365" s="318"/>
      <c r="K365" s="318"/>
      <c r="L365" s="318"/>
      <c r="M365" s="318"/>
      <c r="N365" s="291"/>
      <c r="O365" s="291"/>
      <c r="P365" s="291"/>
      <c r="Q365" s="291"/>
      <c r="R365" s="291"/>
      <c r="S365" s="318"/>
      <c r="T365" s="318"/>
      <c r="U365" s="318"/>
      <c r="V365" s="318"/>
      <c r="W365" s="318"/>
      <c r="X365" s="318"/>
      <c r="Y365" s="412"/>
      <c r="Z365" s="425"/>
      <c r="AA365" s="425"/>
      <c r="AB365" s="425"/>
      <c r="AC365" s="425"/>
      <c r="AD365" s="425"/>
      <c r="AE365" s="425"/>
      <c r="AF365" s="425"/>
      <c r="AG365" s="425"/>
      <c r="AH365" s="425"/>
      <c r="AI365" s="425"/>
      <c r="AJ365" s="425"/>
      <c r="AK365" s="425"/>
      <c r="AL365" s="425"/>
      <c r="AM365" s="306"/>
    </row>
    <row r="366" spans="1:39" ht="30" outlineLevel="1">
      <c r="A366" s="521">
        <v>46</v>
      </c>
      <c r="B366" s="519" t="s">
        <v>138</v>
      </c>
      <c r="C366" s="291" t="s">
        <v>25</v>
      </c>
      <c r="D366" s="295"/>
      <c r="E366" s="295"/>
      <c r="F366" s="295"/>
      <c r="G366" s="295"/>
      <c r="H366" s="761"/>
      <c r="I366" s="761"/>
      <c r="J366" s="761"/>
      <c r="K366" s="761"/>
      <c r="L366" s="761"/>
      <c r="M366" s="761"/>
      <c r="N366" s="295">
        <v>12</v>
      </c>
      <c r="O366" s="295"/>
      <c r="P366" s="295"/>
      <c r="Q366" s="295"/>
      <c r="R366" s="295"/>
      <c r="S366" s="761"/>
      <c r="T366" s="761"/>
      <c r="U366" s="761"/>
      <c r="V366" s="761"/>
      <c r="W366" s="761"/>
      <c r="X366" s="761"/>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761"/>
      <c r="I367" s="761"/>
      <c r="J367" s="761"/>
      <c r="K367" s="761"/>
      <c r="L367" s="761"/>
      <c r="M367" s="761"/>
      <c r="N367" s="295">
        <f>N366</f>
        <v>12</v>
      </c>
      <c r="O367" s="295"/>
      <c r="P367" s="295"/>
      <c r="Q367" s="295"/>
      <c r="R367" s="295"/>
      <c r="S367" s="761"/>
      <c r="T367" s="761"/>
      <c r="U367" s="761"/>
      <c r="V367" s="761"/>
      <c r="W367" s="761"/>
      <c r="X367" s="761"/>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outlineLevel="1">
      <c r="B368" s="519"/>
      <c r="C368" s="291"/>
      <c r="D368" s="291"/>
      <c r="E368" s="291"/>
      <c r="F368" s="291"/>
      <c r="G368" s="291"/>
      <c r="H368" s="318"/>
      <c r="I368" s="318"/>
      <c r="J368" s="318"/>
      <c r="K368" s="318"/>
      <c r="L368" s="318"/>
      <c r="M368" s="318"/>
      <c r="N368" s="291"/>
      <c r="O368" s="291"/>
      <c r="P368" s="291"/>
      <c r="Q368" s="291"/>
      <c r="R368" s="291"/>
      <c r="S368" s="318"/>
      <c r="T368" s="318"/>
      <c r="U368" s="318"/>
      <c r="V368" s="318"/>
      <c r="W368" s="318"/>
      <c r="X368" s="318"/>
      <c r="Y368" s="412"/>
      <c r="Z368" s="425"/>
      <c r="AA368" s="425"/>
      <c r="AB368" s="425"/>
      <c r="AC368" s="425"/>
      <c r="AD368" s="425"/>
      <c r="AE368" s="425"/>
      <c r="AF368" s="425"/>
      <c r="AG368" s="425"/>
      <c r="AH368" s="425"/>
      <c r="AI368" s="425"/>
      <c r="AJ368" s="425"/>
      <c r="AK368" s="425"/>
      <c r="AL368" s="425"/>
      <c r="AM368" s="306"/>
    </row>
    <row r="369" spans="1:42" ht="30" outlineLevel="1">
      <c r="A369" s="521">
        <v>47</v>
      </c>
      <c r="B369" s="519" t="s">
        <v>139</v>
      </c>
      <c r="C369" s="291" t="s">
        <v>25</v>
      </c>
      <c r="D369" s="295"/>
      <c r="E369" s="295"/>
      <c r="F369" s="295"/>
      <c r="G369" s="295"/>
      <c r="H369" s="761"/>
      <c r="I369" s="761"/>
      <c r="J369" s="761"/>
      <c r="K369" s="761"/>
      <c r="L369" s="761"/>
      <c r="M369" s="761"/>
      <c r="N369" s="295">
        <v>12</v>
      </c>
      <c r="O369" s="295"/>
      <c r="P369" s="295"/>
      <c r="Q369" s="295"/>
      <c r="R369" s="295"/>
      <c r="S369" s="761"/>
      <c r="T369" s="761"/>
      <c r="U369" s="761"/>
      <c r="V369" s="761"/>
      <c r="W369" s="761"/>
      <c r="X369" s="761"/>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761"/>
      <c r="I370" s="761"/>
      <c r="J370" s="761"/>
      <c r="K370" s="761"/>
      <c r="L370" s="761"/>
      <c r="M370" s="761"/>
      <c r="N370" s="295">
        <f>N369</f>
        <v>12</v>
      </c>
      <c r="O370" s="295"/>
      <c r="P370" s="295"/>
      <c r="Q370" s="295"/>
      <c r="R370" s="295"/>
      <c r="S370" s="761"/>
      <c r="T370" s="761"/>
      <c r="U370" s="761"/>
      <c r="V370" s="761"/>
      <c r="W370" s="761"/>
      <c r="X370" s="761"/>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outlineLevel="1">
      <c r="B371" s="519"/>
      <c r="C371" s="291"/>
      <c r="D371" s="291"/>
      <c r="E371" s="291"/>
      <c r="F371" s="291"/>
      <c r="G371" s="291"/>
      <c r="H371" s="318"/>
      <c r="I371" s="318"/>
      <c r="J371" s="318"/>
      <c r="K371" s="318"/>
      <c r="L371" s="318"/>
      <c r="M371" s="318"/>
      <c r="N371" s="291"/>
      <c r="O371" s="291"/>
      <c r="P371" s="291"/>
      <c r="Q371" s="291"/>
      <c r="R371" s="291"/>
      <c r="S371" s="318"/>
      <c r="T371" s="318"/>
      <c r="U371" s="318"/>
      <c r="V371" s="318"/>
      <c r="W371" s="318"/>
      <c r="X371" s="318"/>
      <c r="Y371" s="412"/>
      <c r="Z371" s="425"/>
      <c r="AA371" s="425"/>
      <c r="AB371" s="425"/>
      <c r="AC371" s="425"/>
      <c r="AD371" s="425"/>
      <c r="AE371" s="425"/>
      <c r="AF371" s="425"/>
      <c r="AG371" s="425"/>
      <c r="AH371" s="425"/>
      <c r="AI371" s="425"/>
      <c r="AJ371" s="425"/>
      <c r="AK371" s="425"/>
      <c r="AL371" s="425"/>
      <c r="AM371" s="306"/>
    </row>
    <row r="372" spans="1:42" ht="45" outlineLevel="1">
      <c r="A372" s="521">
        <v>48</v>
      </c>
      <c r="B372" s="519" t="s">
        <v>140</v>
      </c>
      <c r="C372" s="291" t="s">
        <v>25</v>
      </c>
      <c r="D372" s="295"/>
      <c r="E372" s="295"/>
      <c r="F372" s="295"/>
      <c r="G372" s="295"/>
      <c r="H372" s="761"/>
      <c r="I372" s="761"/>
      <c r="J372" s="761"/>
      <c r="K372" s="761"/>
      <c r="L372" s="761"/>
      <c r="M372" s="761"/>
      <c r="N372" s="295">
        <v>12</v>
      </c>
      <c r="O372" s="295"/>
      <c r="P372" s="295"/>
      <c r="Q372" s="295"/>
      <c r="R372" s="295"/>
      <c r="S372" s="761"/>
      <c r="T372" s="761"/>
      <c r="U372" s="761"/>
      <c r="V372" s="761"/>
      <c r="W372" s="761"/>
      <c r="X372" s="761"/>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761"/>
      <c r="I373" s="761"/>
      <c r="J373" s="761"/>
      <c r="K373" s="761"/>
      <c r="L373" s="761"/>
      <c r="M373" s="761"/>
      <c r="N373" s="295">
        <f>N372</f>
        <v>12</v>
      </c>
      <c r="O373" s="295"/>
      <c r="P373" s="295"/>
      <c r="Q373" s="295"/>
      <c r="R373" s="295"/>
      <c r="S373" s="761"/>
      <c r="T373" s="761"/>
      <c r="U373" s="761"/>
      <c r="V373" s="761"/>
      <c r="W373" s="761"/>
      <c r="X373" s="761"/>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outlineLevel="1">
      <c r="B374" s="519"/>
      <c r="C374" s="291"/>
      <c r="D374" s="291"/>
      <c r="E374" s="291"/>
      <c r="F374" s="291"/>
      <c r="G374" s="291"/>
      <c r="H374" s="318"/>
      <c r="I374" s="318"/>
      <c r="J374" s="318"/>
      <c r="K374" s="318"/>
      <c r="L374" s="318"/>
      <c r="M374" s="318"/>
      <c r="N374" s="291"/>
      <c r="O374" s="291"/>
      <c r="P374" s="291"/>
      <c r="Q374" s="291"/>
      <c r="R374" s="291"/>
      <c r="S374" s="318"/>
      <c r="T374" s="318"/>
      <c r="U374" s="318"/>
      <c r="V374" s="318"/>
      <c r="W374" s="318"/>
      <c r="X374" s="318"/>
      <c r="Y374" s="412"/>
      <c r="Z374" s="425"/>
      <c r="AA374" s="425"/>
      <c r="AB374" s="425"/>
      <c r="AC374" s="425"/>
      <c r="AD374" s="425"/>
      <c r="AE374" s="425"/>
      <c r="AF374" s="425"/>
      <c r="AG374" s="425"/>
      <c r="AH374" s="425"/>
      <c r="AI374" s="425"/>
      <c r="AJ374" s="425"/>
      <c r="AK374" s="425"/>
      <c r="AL374" s="425"/>
      <c r="AM374" s="306"/>
    </row>
    <row r="375" spans="1:42" ht="30" outlineLevel="1">
      <c r="A375" s="521">
        <v>49</v>
      </c>
      <c r="B375" s="519" t="s">
        <v>141</v>
      </c>
      <c r="C375" s="291" t="s">
        <v>25</v>
      </c>
      <c r="D375" s="295"/>
      <c r="E375" s="295"/>
      <c r="F375" s="295"/>
      <c r="G375" s="295"/>
      <c r="H375" s="761"/>
      <c r="I375" s="761"/>
      <c r="J375" s="761"/>
      <c r="K375" s="761"/>
      <c r="L375" s="761"/>
      <c r="M375" s="761"/>
      <c r="N375" s="295">
        <v>12</v>
      </c>
      <c r="O375" s="295"/>
      <c r="P375" s="295"/>
      <c r="Q375" s="295"/>
      <c r="R375" s="295"/>
      <c r="S375" s="761"/>
      <c r="T375" s="761"/>
      <c r="U375" s="761"/>
      <c r="V375" s="761"/>
      <c r="W375" s="761"/>
      <c r="X375" s="761"/>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761"/>
      <c r="I376" s="761"/>
      <c r="J376" s="761"/>
      <c r="K376" s="761"/>
      <c r="L376" s="761"/>
      <c r="M376" s="761"/>
      <c r="N376" s="295">
        <f>N375</f>
        <v>12</v>
      </c>
      <c r="O376" s="295"/>
      <c r="P376" s="295"/>
      <c r="Q376" s="295"/>
      <c r="R376" s="295"/>
      <c r="S376" s="761"/>
      <c r="T376" s="761"/>
      <c r="U376" s="761"/>
      <c r="V376" s="761"/>
      <c r="W376" s="761"/>
      <c r="X376" s="761"/>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outlineLevel="1">
      <c r="B377" s="437"/>
      <c r="C377" s="305"/>
      <c r="D377" s="291"/>
      <c r="E377" s="291"/>
      <c r="F377" s="291"/>
      <c r="G377" s="291"/>
      <c r="H377" s="318"/>
      <c r="I377" s="318"/>
      <c r="J377" s="318"/>
      <c r="K377" s="318"/>
      <c r="L377" s="318"/>
      <c r="M377" s="318"/>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216148</v>
      </c>
      <c r="E378" s="329"/>
      <c r="F378" s="329"/>
      <c r="G378" s="329"/>
      <c r="H378" s="768"/>
      <c r="I378" s="768"/>
      <c r="J378" s="768"/>
      <c r="K378" s="768"/>
      <c r="L378" s="768"/>
      <c r="M378" s="768"/>
      <c r="N378" s="329"/>
      <c r="O378" s="329">
        <f>SUM(O221:O376)</f>
        <v>24</v>
      </c>
      <c r="P378" s="329"/>
      <c r="Q378" s="329"/>
      <c r="R378" s="329"/>
      <c r="S378" s="329"/>
      <c r="T378" s="329"/>
      <c r="U378" s="329"/>
      <c r="V378" s="329"/>
      <c r="W378" s="329"/>
      <c r="X378" s="329"/>
      <c r="Y378" s="329">
        <f>IF(Y219="kWh",SUMPRODUCT(D221:D376,Y221:Y376))</f>
        <v>125819</v>
      </c>
      <c r="Z378" s="329">
        <f>IF(Z219="kWh",SUMPRODUCT(D221:D376,Z221:Z376))</f>
        <v>90329</v>
      </c>
      <c r="AA378" s="329">
        <f>IF(AA219="kw",SUMPRODUCT(N221:N376,O221:O376,AA221:AA376),SUMPRODUCT(D221:D376,AA221:AA376))</f>
        <v>0</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769"/>
      <c r="I379" s="769"/>
      <c r="J379" s="769"/>
      <c r="K379" s="769"/>
      <c r="L379" s="769"/>
      <c r="M379" s="769"/>
      <c r="N379" s="392"/>
      <c r="O379" s="392"/>
      <c r="P379" s="392"/>
      <c r="Q379" s="392"/>
      <c r="R379" s="392"/>
      <c r="S379" s="392"/>
      <c r="T379" s="392"/>
      <c r="U379" s="392"/>
      <c r="V379" s="392"/>
      <c r="W379" s="392"/>
      <c r="X379" s="392"/>
      <c r="Y379" s="392">
        <f>HLOOKUP(Y218,'2. LRAMVA Threshold'!$B$42:$Q$53,8,FALSE)</f>
        <v>110787</v>
      </c>
      <c r="Z379" s="392">
        <f>HLOOKUP(Z218,'2. LRAMVA Threshold'!$B$42:$Q$53,8,FALSE)</f>
        <v>55193</v>
      </c>
      <c r="AA379" s="392">
        <f>HLOOKUP(AA218,'2. LRAMVA Threshold'!$B$42:$Q$53,8,FALSE)</f>
        <v>161</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6.8999999999999999E-3</v>
      </c>
      <c r="Z381" s="341">
        <f>HLOOKUP(Z$35,'3.  Distribution Rates'!$C$122:$P$133,8,FALSE)</f>
        <v>6.4000000000000003E-3</v>
      </c>
      <c r="AA381" s="341">
        <f>HLOOKUP(AA$35,'3.  Distribution Rates'!$C$122:$P$133,8,FALSE)</f>
        <v>1.4885999999999999</v>
      </c>
      <c r="AB381" s="341">
        <f>HLOOKUP(AB$35,'3.  Distribution Rates'!$C$122:$P$133,8,FALSE)</f>
        <v>10.041</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8">
        <f>SUM(Y382:AL382)</f>
        <v>0</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8">
        <f>SUM(Y383:AL383)</f>
        <v>0</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8">
        <f>SUM(Y384:AL384)</f>
        <v>0</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8">
        <f t="shared" ref="AM385:AM387" si="1123">SUM(Y385:AL385)</f>
        <v>0</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0</v>
      </c>
      <c r="Z386" s="378">
        <f t="shared" si="1124"/>
        <v>0</v>
      </c>
      <c r="AA386" s="378">
        <f t="shared" si="1124"/>
        <v>0</v>
      </c>
      <c r="AB386" s="378">
        <f t="shared" si="1124"/>
        <v>0</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8">
        <f t="shared" si="1123"/>
        <v>0</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868.15110000000004</v>
      </c>
      <c r="Z387" s="378">
        <f t="shared" ref="Z387:AL387" si="1125">Z378*Z381</f>
        <v>578.10559999999998</v>
      </c>
      <c r="AA387" s="378">
        <f t="shared" si="1125"/>
        <v>0</v>
      </c>
      <c r="AB387" s="378">
        <f t="shared" si="1125"/>
        <v>0</v>
      </c>
      <c r="AC387" s="378">
        <f t="shared" si="1125"/>
        <v>0</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8">
        <f t="shared" si="1123"/>
        <v>1446.2566999999999</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868.15110000000004</v>
      </c>
      <c r="Z388" s="346">
        <f t="shared" ref="Z388:AE388" si="1126">SUM(Z382:Z387)</f>
        <v>578.10559999999998</v>
      </c>
      <c r="AA388" s="346">
        <f t="shared" si="1126"/>
        <v>0</v>
      </c>
      <c r="AB388" s="346">
        <f t="shared" si="1126"/>
        <v>0</v>
      </c>
      <c r="AC388" s="346">
        <f t="shared" si="1126"/>
        <v>0</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1446.2566999999999</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764.43029999999999</v>
      </c>
      <c r="Z389" s="347">
        <f t="shared" ref="Z389:AE389" si="1128">Z379*Z381</f>
        <v>353.23520000000002</v>
      </c>
      <c r="AA389" s="347">
        <f t="shared" si="1128"/>
        <v>239.66459999999998</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1357.3301000000001</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88.92659999999978</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125819</v>
      </c>
      <c r="Z392" s="291">
        <f>SUMPRODUCT(E221:E376,Z221:Z376)</f>
        <v>90329</v>
      </c>
      <c r="AA392" s="291">
        <f t="shared" ref="AA392:AL392" si="1130">IF(AA219="kw",SUMPRODUCT($N$221:$N$376,$P$221:$P$376,AA221:AA376),SUMPRODUCT($E$221:$E$376,AA221:AA376))</f>
        <v>0</v>
      </c>
      <c r="AB392" s="291">
        <f t="shared" si="1130"/>
        <v>0</v>
      </c>
      <c r="AC392" s="291">
        <f t="shared" si="1130"/>
        <v>0</v>
      </c>
      <c r="AD392" s="291">
        <f t="shared" si="1130"/>
        <v>0</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125819</v>
      </c>
      <c r="Z393" s="291">
        <f>SUMPRODUCT(F221:F376,Z221:Z376)</f>
        <v>90329</v>
      </c>
      <c r="AA393" s="291">
        <f t="shared" ref="AA393:AL393" si="1131">IF(AA219="kw",SUMPRODUCT($N$221:$N$376,$Q$221:$Q$376,AA221:AA376),SUMPRODUCT($F$221:$F$376,AA221:AA376))</f>
        <v>0</v>
      </c>
      <c r="AB393" s="291">
        <f t="shared" si="1131"/>
        <v>0</v>
      </c>
      <c r="AC393" s="291">
        <f t="shared" si="1131"/>
        <v>0</v>
      </c>
      <c r="AD393" s="291">
        <f t="shared" si="1131"/>
        <v>0</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125819</v>
      </c>
      <c r="Z394" s="291">
        <f>SUMPRODUCT(G221:G376,Z221:Z376)</f>
        <v>90329</v>
      </c>
      <c r="AA394" s="291">
        <f t="shared" ref="AA394:AL394" si="1132">IF(AA219="kw",SUMPRODUCT($N$221:$N$376,$R$221:$R$376,AA221:AA376),SUMPRODUCT($G$221:$G$376,AA221:AA376))</f>
        <v>0</v>
      </c>
      <c r="AB394" s="291">
        <f t="shared" si="1132"/>
        <v>0</v>
      </c>
      <c r="AC394" s="291">
        <f t="shared" si="1132"/>
        <v>0</v>
      </c>
      <c r="AD394" s="291">
        <f t="shared" si="1132"/>
        <v>0</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125819</v>
      </c>
      <c r="Z395" s="326">
        <f>SUMPRODUCT(H221:H376,Z221:Z376)</f>
        <v>90329</v>
      </c>
      <c r="AA395" s="326">
        <f t="shared" ref="AA395:AL395" si="1133">IF(AA219="kw",SUMPRODUCT($N$221:$N$376,$S$221:$S$376,AA221:AA376),SUMPRODUCT($H$221:$H$376,AA221:AA376))</f>
        <v>0</v>
      </c>
      <c r="AB395" s="326">
        <f t="shared" si="1133"/>
        <v>0</v>
      </c>
      <c r="AC395" s="326">
        <f t="shared" si="1133"/>
        <v>0</v>
      </c>
      <c r="AD395" s="326">
        <f t="shared" si="1133"/>
        <v>0</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589</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89" t="s">
        <v>527</v>
      </c>
      <c r="E399" s="253"/>
      <c r="F399" s="591"/>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24" t="s">
        <v>211</v>
      </c>
      <c r="C400" s="826" t="s">
        <v>33</v>
      </c>
      <c r="D400" s="284" t="s">
        <v>422</v>
      </c>
      <c r="E400" s="828" t="s">
        <v>209</v>
      </c>
      <c r="F400" s="829"/>
      <c r="G400" s="829"/>
      <c r="H400" s="829"/>
      <c r="I400" s="829"/>
      <c r="J400" s="829"/>
      <c r="K400" s="829"/>
      <c r="L400" s="829"/>
      <c r="M400" s="830"/>
      <c r="N400" s="831" t="s">
        <v>213</v>
      </c>
      <c r="O400" s="284" t="s">
        <v>423</v>
      </c>
      <c r="P400" s="828" t="s">
        <v>212</v>
      </c>
      <c r="Q400" s="829"/>
      <c r="R400" s="829"/>
      <c r="S400" s="829"/>
      <c r="T400" s="829"/>
      <c r="U400" s="829"/>
      <c r="V400" s="829"/>
      <c r="W400" s="829"/>
      <c r="X400" s="830"/>
      <c r="Y400" s="821" t="s">
        <v>243</v>
      </c>
      <c r="Z400" s="822"/>
      <c r="AA400" s="822"/>
      <c r="AB400" s="822"/>
      <c r="AC400" s="822"/>
      <c r="AD400" s="822"/>
      <c r="AE400" s="822"/>
      <c r="AF400" s="822"/>
      <c r="AG400" s="822"/>
      <c r="AH400" s="822"/>
      <c r="AI400" s="822"/>
      <c r="AJ400" s="822"/>
      <c r="AK400" s="822"/>
      <c r="AL400" s="822"/>
      <c r="AM400" s="823"/>
    </row>
    <row r="401" spans="1:39" ht="61.5" customHeight="1">
      <c r="B401" s="825"/>
      <c r="C401" s="827"/>
      <c r="D401" s="285">
        <v>2017</v>
      </c>
      <c r="E401" s="285">
        <v>2018</v>
      </c>
      <c r="F401" s="285">
        <v>2019</v>
      </c>
      <c r="G401" s="285">
        <v>2020</v>
      </c>
      <c r="H401" s="285">
        <v>2021</v>
      </c>
      <c r="I401" s="285">
        <v>2022</v>
      </c>
      <c r="J401" s="285">
        <v>2023</v>
      </c>
      <c r="K401" s="285">
        <v>2024</v>
      </c>
      <c r="L401" s="285">
        <v>2025</v>
      </c>
      <c r="M401" s="285">
        <v>2026</v>
      </c>
      <c r="N401" s="832"/>
      <c r="O401" s="285">
        <v>2017</v>
      </c>
      <c r="P401" s="285">
        <v>2018</v>
      </c>
      <c r="Q401" s="285">
        <v>2019</v>
      </c>
      <c r="R401" s="285">
        <v>2020</v>
      </c>
      <c r="S401" s="285">
        <v>2021</v>
      </c>
      <c r="T401" s="285">
        <v>2022</v>
      </c>
      <c r="U401" s="285">
        <v>2023</v>
      </c>
      <c r="V401" s="285">
        <v>2024</v>
      </c>
      <c r="W401" s="285">
        <v>2025</v>
      </c>
      <c r="X401" s="285">
        <v>2026</v>
      </c>
      <c r="Y401" s="285" t="str">
        <f>'1.  LRAMVA Summary'!D52</f>
        <v xml:space="preserve">Residential  </v>
      </c>
      <c r="Z401" s="285" t="str">
        <f>'1.  LRAMVA Summary'!E52</f>
        <v>GS&lt;50</v>
      </c>
      <c r="AA401" s="285" t="str">
        <f>'1.  LRAMVA Summary'!F52</f>
        <v>GS 50 to 4999</v>
      </c>
      <c r="AB401" s="285" t="str">
        <f>'1.  LRAMVA Summary'!G52</f>
        <v xml:space="preserve">Street Lighting </v>
      </c>
      <c r="AC401" s="285" t="str">
        <f>'1.  LRAMVA Summary'!H52</f>
        <v/>
      </c>
      <c r="AD401" s="285" t="str">
        <f>'1.  LRAMVA Summary'!I52</f>
        <v/>
      </c>
      <c r="AE401" s="285" t="str">
        <f>'1.  LRAMVA Summary'!J52</f>
        <v xml:space="preserve">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1"/>
      <c r="B402" s="523" t="s">
        <v>504</v>
      </c>
      <c r="C402" s="289"/>
      <c r="D402" s="289"/>
      <c r="E402" s="289"/>
      <c r="F402" s="289"/>
      <c r="G402" s="289"/>
      <c r="H402" s="289"/>
      <c r="I402" s="289"/>
      <c r="J402" s="289"/>
      <c r="K402" s="289"/>
      <c r="L402" s="289"/>
      <c r="M402" s="289"/>
      <c r="N402" s="290"/>
      <c r="O402" s="289"/>
      <c r="P402" s="289"/>
      <c r="Q402" s="289"/>
      <c r="R402" s="289"/>
      <c r="S402" s="765"/>
      <c r="T402" s="765"/>
      <c r="U402" s="765"/>
      <c r="V402" s="765"/>
      <c r="W402" s="765"/>
      <c r="X402" s="765"/>
      <c r="Y402" s="291" t="str">
        <f>'1.  LRAMVA Summary'!D53</f>
        <v>kWh</v>
      </c>
      <c r="Z402" s="291" t="str">
        <f>'1.  LRAMVA Summary'!E53</f>
        <v>kWh</v>
      </c>
      <c r="AA402" s="291" t="str">
        <f>'1.  LRAMVA Summary'!F53</f>
        <v>kW</v>
      </c>
      <c r="AB402" s="291" t="str">
        <f>'1.  LRAMVA Summary'!G53</f>
        <v xml:space="preserve">kWh </v>
      </c>
      <c r="AC402" s="291">
        <f>'1.  LRAMVA Summary'!H53</f>
        <v>0</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1"/>
      <c r="B403" s="503" t="s">
        <v>497</v>
      </c>
      <c r="C403" s="289"/>
      <c r="D403" s="289"/>
      <c r="E403" s="289"/>
      <c r="F403" s="289"/>
      <c r="G403" s="289"/>
      <c r="H403" s="289"/>
      <c r="I403" s="289"/>
      <c r="J403" s="289"/>
      <c r="K403" s="289"/>
      <c r="L403" s="289"/>
      <c r="M403" s="289"/>
      <c r="N403" s="290"/>
      <c r="O403" s="289"/>
      <c r="P403" s="289"/>
      <c r="Q403" s="289"/>
      <c r="R403" s="289"/>
      <c r="S403" s="765"/>
      <c r="T403" s="765"/>
      <c r="U403" s="765"/>
      <c r="V403" s="765"/>
      <c r="W403" s="765"/>
      <c r="X403" s="765"/>
      <c r="Y403" s="291"/>
      <c r="Z403" s="291"/>
      <c r="AA403" s="291"/>
      <c r="AB403" s="291"/>
      <c r="AC403" s="291"/>
      <c r="AD403" s="291"/>
      <c r="AE403" s="291"/>
      <c r="AF403" s="291"/>
      <c r="AG403" s="291"/>
      <c r="AH403" s="291"/>
      <c r="AI403" s="291"/>
      <c r="AJ403" s="291"/>
      <c r="AK403" s="291"/>
      <c r="AL403" s="291"/>
      <c r="AM403" s="292"/>
    </row>
    <row r="404" spans="1:39" outlineLevel="1">
      <c r="A404" s="531">
        <v>1</v>
      </c>
      <c r="B404" s="428" t="s">
        <v>95</v>
      </c>
      <c r="C404" s="291" t="s">
        <v>25</v>
      </c>
      <c r="D404" s="295"/>
      <c r="E404" s="295"/>
      <c r="F404" s="295"/>
      <c r="G404" s="761"/>
      <c r="H404" s="761"/>
      <c r="I404" s="761"/>
      <c r="J404" s="761"/>
      <c r="K404" s="761"/>
      <c r="L404" s="761"/>
      <c r="M404" s="761"/>
      <c r="N404" s="291"/>
      <c r="O404" s="295"/>
      <c r="P404" s="295"/>
      <c r="Q404" s="295"/>
      <c r="R404" s="295"/>
      <c r="S404" s="761"/>
      <c r="T404" s="761"/>
      <c r="U404" s="761"/>
      <c r="V404" s="761"/>
      <c r="W404" s="761"/>
      <c r="X404" s="761"/>
      <c r="Y404" s="410"/>
      <c r="Z404" s="410"/>
      <c r="AA404" s="410"/>
      <c r="AB404" s="410"/>
      <c r="AC404" s="410"/>
      <c r="AD404" s="410"/>
      <c r="AE404" s="410"/>
      <c r="AF404" s="410"/>
      <c r="AG404" s="410"/>
      <c r="AH404" s="410"/>
      <c r="AI404" s="410"/>
      <c r="AJ404" s="410"/>
      <c r="AK404" s="410"/>
      <c r="AL404" s="410"/>
      <c r="AM404" s="296">
        <f>SUM(Y404:AL404)</f>
        <v>0</v>
      </c>
    </row>
    <row r="405" spans="1:39" outlineLevel="1">
      <c r="A405" s="531"/>
      <c r="B405" s="431" t="s">
        <v>308</v>
      </c>
      <c r="C405" s="291" t="s">
        <v>163</v>
      </c>
      <c r="D405" s="295"/>
      <c r="E405" s="295"/>
      <c r="F405" s="295"/>
      <c r="G405" s="761"/>
      <c r="H405" s="761"/>
      <c r="I405" s="761"/>
      <c r="J405" s="761"/>
      <c r="K405" s="761"/>
      <c r="L405" s="761"/>
      <c r="M405" s="761"/>
      <c r="N405" s="468"/>
      <c r="O405" s="295"/>
      <c r="P405" s="295"/>
      <c r="Q405" s="295"/>
      <c r="R405" s="295"/>
      <c r="S405" s="761"/>
      <c r="T405" s="761"/>
      <c r="U405" s="761"/>
      <c r="V405" s="761"/>
      <c r="W405" s="761"/>
      <c r="X405" s="761"/>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75" outlineLevel="1">
      <c r="A406" s="531"/>
      <c r="B406" s="524"/>
      <c r="C406" s="299"/>
      <c r="D406" s="299"/>
      <c r="E406" s="299"/>
      <c r="F406" s="299"/>
      <c r="G406" s="764"/>
      <c r="H406" s="764"/>
      <c r="I406" s="764"/>
      <c r="J406" s="764"/>
      <c r="K406" s="764"/>
      <c r="L406" s="764"/>
      <c r="M406" s="764"/>
      <c r="N406" s="300"/>
      <c r="O406" s="299"/>
      <c r="P406" s="299"/>
      <c r="Q406" s="299"/>
      <c r="R406" s="299"/>
      <c r="S406" s="764"/>
      <c r="T406" s="764"/>
      <c r="U406" s="764"/>
      <c r="V406" s="764"/>
      <c r="W406" s="764"/>
      <c r="X406" s="764"/>
      <c r="Y406" s="412"/>
      <c r="Z406" s="413"/>
      <c r="AA406" s="413"/>
      <c r="AB406" s="413"/>
      <c r="AC406" s="413"/>
      <c r="AD406" s="413"/>
      <c r="AE406" s="413"/>
      <c r="AF406" s="413"/>
      <c r="AG406" s="413"/>
      <c r="AH406" s="413"/>
      <c r="AI406" s="413"/>
      <c r="AJ406" s="413"/>
      <c r="AK406" s="413"/>
      <c r="AL406" s="413"/>
      <c r="AM406" s="302"/>
    </row>
    <row r="407" spans="1:39" outlineLevel="1">
      <c r="A407" s="531">
        <v>2</v>
      </c>
      <c r="B407" s="428" t="s">
        <v>96</v>
      </c>
      <c r="C407" s="291" t="s">
        <v>25</v>
      </c>
      <c r="D407" s="295"/>
      <c r="E407" s="295"/>
      <c r="F407" s="295"/>
      <c r="G407" s="761"/>
      <c r="H407" s="761"/>
      <c r="I407" s="761"/>
      <c r="J407" s="761"/>
      <c r="K407" s="761"/>
      <c r="L407" s="761"/>
      <c r="M407" s="761"/>
      <c r="N407" s="291"/>
      <c r="O407" s="295"/>
      <c r="P407" s="295"/>
      <c r="Q407" s="295"/>
      <c r="R407" s="295"/>
      <c r="S407" s="761"/>
      <c r="T407" s="761"/>
      <c r="U407" s="761"/>
      <c r="V407" s="761"/>
      <c r="W407" s="761"/>
      <c r="X407" s="761"/>
      <c r="Y407" s="410"/>
      <c r="Z407" s="410"/>
      <c r="AA407" s="410"/>
      <c r="AB407" s="410"/>
      <c r="AC407" s="410"/>
      <c r="AD407" s="410"/>
      <c r="AE407" s="410"/>
      <c r="AF407" s="410"/>
      <c r="AG407" s="410"/>
      <c r="AH407" s="410"/>
      <c r="AI407" s="410"/>
      <c r="AJ407" s="410"/>
      <c r="AK407" s="410"/>
      <c r="AL407" s="410"/>
      <c r="AM407" s="296">
        <f>SUM(Y407:AL407)</f>
        <v>0</v>
      </c>
    </row>
    <row r="408" spans="1:39" outlineLevel="1">
      <c r="A408" s="531"/>
      <c r="B408" s="431" t="s">
        <v>308</v>
      </c>
      <c r="C408" s="291" t="s">
        <v>163</v>
      </c>
      <c r="D408" s="295"/>
      <c r="E408" s="295"/>
      <c r="F408" s="295"/>
      <c r="G408" s="761"/>
      <c r="H408" s="761"/>
      <c r="I408" s="761"/>
      <c r="J408" s="761"/>
      <c r="K408" s="761"/>
      <c r="L408" s="761"/>
      <c r="M408" s="761"/>
      <c r="N408" s="468"/>
      <c r="O408" s="295"/>
      <c r="P408" s="295"/>
      <c r="Q408" s="295"/>
      <c r="R408" s="295"/>
      <c r="S408" s="761"/>
      <c r="T408" s="761"/>
      <c r="U408" s="761"/>
      <c r="V408" s="761"/>
      <c r="W408" s="761"/>
      <c r="X408" s="761"/>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75" outlineLevel="1">
      <c r="A409" s="531"/>
      <c r="B409" s="524"/>
      <c r="C409" s="299"/>
      <c r="D409" s="304"/>
      <c r="E409" s="304"/>
      <c r="F409" s="304"/>
      <c r="G409" s="763"/>
      <c r="H409" s="763"/>
      <c r="I409" s="763"/>
      <c r="J409" s="763"/>
      <c r="K409" s="763"/>
      <c r="L409" s="763"/>
      <c r="M409" s="763"/>
      <c r="N409" s="300"/>
      <c r="O409" s="304"/>
      <c r="P409" s="304"/>
      <c r="Q409" s="304"/>
      <c r="R409" s="304"/>
      <c r="S409" s="763"/>
      <c r="T409" s="763"/>
      <c r="U409" s="763"/>
      <c r="V409" s="763"/>
      <c r="W409" s="763"/>
      <c r="X409" s="763"/>
      <c r="Y409" s="412"/>
      <c r="Z409" s="413"/>
      <c r="AA409" s="413"/>
      <c r="AB409" s="413"/>
      <c r="AC409" s="413"/>
      <c r="AD409" s="413"/>
      <c r="AE409" s="413"/>
      <c r="AF409" s="413"/>
      <c r="AG409" s="413"/>
      <c r="AH409" s="413"/>
      <c r="AI409" s="413"/>
      <c r="AJ409" s="413"/>
      <c r="AK409" s="413"/>
      <c r="AL409" s="413"/>
      <c r="AM409" s="302"/>
    </row>
    <row r="410" spans="1:39" outlineLevel="1">
      <c r="A410" s="531">
        <v>3</v>
      </c>
      <c r="B410" s="428" t="s">
        <v>97</v>
      </c>
      <c r="C410" s="291" t="s">
        <v>25</v>
      </c>
      <c r="D410" s="295"/>
      <c r="E410" s="295"/>
      <c r="F410" s="295"/>
      <c r="G410" s="761"/>
      <c r="H410" s="761"/>
      <c r="I410" s="761"/>
      <c r="J410" s="761"/>
      <c r="K410" s="761"/>
      <c r="L410" s="761"/>
      <c r="M410" s="761"/>
      <c r="N410" s="291"/>
      <c r="O410" s="295"/>
      <c r="P410" s="295"/>
      <c r="Q410" s="295"/>
      <c r="R410" s="295"/>
      <c r="S410" s="761"/>
      <c r="T410" s="761"/>
      <c r="U410" s="761"/>
      <c r="V410" s="761"/>
      <c r="W410" s="761"/>
      <c r="X410" s="761"/>
      <c r="Y410" s="410"/>
      <c r="Z410" s="410"/>
      <c r="AA410" s="410"/>
      <c r="AB410" s="410"/>
      <c r="AC410" s="410"/>
      <c r="AD410" s="410"/>
      <c r="AE410" s="410"/>
      <c r="AF410" s="410"/>
      <c r="AG410" s="410"/>
      <c r="AH410" s="410"/>
      <c r="AI410" s="410"/>
      <c r="AJ410" s="410"/>
      <c r="AK410" s="410"/>
      <c r="AL410" s="410"/>
      <c r="AM410" s="296">
        <f>SUM(Y410:AL410)</f>
        <v>0</v>
      </c>
    </row>
    <row r="411" spans="1:39" outlineLevel="1">
      <c r="A411" s="531"/>
      <c r="B411" s="431" t="s">
        <v>308</v>
      </c>
      <c r="C411" s="291" t="s">
        <v>163</v>
      </c>
      <c r="D411" s="295"/>
      <c r="E411" s="295"/>
      <c r="F411" s="295"/>
      <c r="G411" s="761"/>
      <c r="H411" s="761"/>
      <c r="I411" s="761"/>
      <c r="J411" s="761"/>
      <c r="K411" s="761"/>
      <c r="L411" s="761"/>
      <c r="M411" s="761"/>
      <c r="N411" s="468"/>
      <c r="O411" s="295"/>
      <c r="P411" s="295"/>
      <c r="Q411" s="295"/>
      <c r="R411" s="295"/>
      <c r="S411" s="761"/>
      <c r="T411" s="761"/>
      <c r="U411" s="761"/>
      <c r="V411" s="761"/>
      <c r="W411" s="761"/>
      <c r="X411" s="761"/>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outlineLevel="1">
      <c r="A412" s="531"/>
      <c r="B412" s="431"/>
      <c r="C412" s="305"/>
      <c r="D412" s="291"/>
      <c r="E412" s="291"/>
      <c r="F412" s="291"/>
      <c r="G412" s="318"/>
      <c r="H412" s="318"/>
      <c r="I412" s="318"/>
      <c r="J412" s="318"/>
      <c r="K412" s="318"/>
      <c r="L412" s="318"/>
      <c r="M412" s="318"/>
      <c r="N412" s="291"/>
      <c r="O412" s="291"/>
      <c r="P412" s="291"/>
      <c r="Q412" s="291"/>
      <c r="R412" s="291"/>
      <c r="S412" s="318"/>
      <c r="T412" s="318"/>
      <c r="U412" s="318"/>
      <c r="V412" s="318"/>
      <c r="W412" s="318"/>
      <c r="X412" s="318"/>
      <c r="Y412" s="412"/>
      <c r="Z412" s="412"/>
      <c r="AA412" s="412"/>
      <c r="AB412" s="412"/>
      <c r="AC412" s="412"/>
      <c r="AD412" s="412"/>
      <c r="AE412" s="412"/>
      <c r="AF412" s="412"/>
      <c r="AG412" s="412"/>
      <c r="AH412" s="412"/>
      <c r="AI412" s="412"/>
      <c r="AJ412" s="412"/>
      <c r="AK412" s="412"/>
      <c r="AL412" s="412"/>
      <c r="AM412" s="306"/>
    </row>
    <row r="413" spans="1:39" outlineLevel="1">
      <c r="A413" s="531">
        <v>4</v>
      </c>
      <c r="B413" s="519" t="s">
        <v>679</v>
      </c>
      <c r="C413" s="291" t="s">
        <v>25</v>
      </c>
      <c r="D413" s="295"/>
      <c r="E413" s="295"/>
      <c r="F413" s="295"/>
      <c r="G413" s="761"/>
      <c r="H413" s="761"/>
      <c r="I413" s="761"/>
      <c r="J413" s="761"/>
      <c r="K413" s="761"/>
      <c r="L413" s="761"/>
      <c r="M413" s="761"/>
      <c r="N413" s="291"/>
      <c r="O413" s="295"/>
      <c r="P413" s="295"/>
      <c r="Q413" s="295"/>
      <c r="R413" s="295"/>
      <c r="S413" s="761"/>
      <c r="T413" s="761"/>
      <c r="U413" s="761"/>
      <c r="V413" s="761"/>
      <c r="W413" s="761"/>
      <c r="X413" s="761"/>
      <c r="Y413" s="410"/>
      <c r="Z413" s="410"/>
      <c r="AA413" s="410"/>
      <c r="AB413" s="410"/>
      <c r="AC413" s="410"/>
      <c r="AD413" s="410"/>
      <c r="AE413" s="410"/>
      <c r="AF413" s="410"/>
      <c r="AG413" s="410"/>
      <c r="AH413" s="410"/>
      <c r="AI413" s="410"/>
      <c r="AJ413" s="410"/>
      <c r="AK413" s="410"/>
      <c r="AL413" s="410"/>
      <c r="AM413" s="296">
        <f>SUM(Y413:AL413)</f>
        <v>0</v>
      </c>
    </row>
    <row r="414" spans="1:39" outlineLevel="1">
      <c r="A414" s="531"/>
      <c r="B414" s="431" t="s">
        <v>308</v>
      </c>
      <c r="C414" s="291" t="s">
        <v>163</v>
      </c>
      <c r="D414" s="295"/>
      <c r="E414" s="295"/>
      <c r="F414" s="295"/>
      <c r="G414" s="761"/>
      <c r="H414" s="761"/>
      <c r="I414" s="761"/>
      <c r="J414" s="761"/>
      <c r="K414" s="761"/>
      <c r="L414" s="761"/>
      <c r="M414" s="761"/>
      <c r="N414" s="468"/>
      <c r="O414" s="295"/>
      <c r="P414" s="295"/>
      <c r="Q414" s="295"/>
      <c r="R414" s="295"/>
      <c r="S414" s="761"/>
      <c r="T414" s="761"/>
      <c r="U414" s="761"/>
      <c r="V414" s="761"/>
      <c r="W414" s="761"/>
      <c r="X414" s="761"/>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outlineLevel="1">
      <c r="A415" s="531"/>
      <c r="B415" s="431"/>
      <c r="C415" s="305"/>
      <c r="D415" s="304"/>
      <c r="E415" s="304"/>
      <c r="F415" s="304"/>
      <c r="G415" s="763"/>
      <c r="H415" s="763"/>
      <c r="I415" s="763"/>
      <c r="J415" s="763"/>
      <c r="K415" s="763"/>
      <c r="L415" s="763"/>
      <c r="M415" s="763"/>
      <c r="N415" s="291"/>
      <c r="O415" s="304"/>
      <c r="P415" s="304"/>
      <c r="Q415" s="304"/>
      <c r="R415" s="304"/>
      <c r="S415" s="763"/>
      <c r="T415" s="763"/>
      <c r="U415" s="763"/>
      <c r="V415" s="763"/>
      <c r="W415" s="763"/>
      <c r="X415" s="763"/>
      <c r="Y415" s="412"/>
      <c r="Z415" s="412"/>
      <c r="AA415" s="412"/>
      <c r="AB415" s="412"/>
      <c r="AC415" s="412"/>
      <c r="AD415" s="412"/>
      <c r="AE415" s="412"/>
      <c r="AF415" s="412"/>
      <c r="AG415" s="412"/>
      <c r="AH415" s="412"/>
      <c r="AI415" s="412"/>
      <c r="AJ415" s="412"/>
      <c r="AK415" s="412"/>
      <c r="AL415" s="412"/>
      <c r="AM415" s="306"/>
    </row>
    <row r="416" spans="1:39" ht="30" outlineLevel="1">
      <c r="A416" s="531">
        <v>5</v>
      </c>
      <c r="B416" s="428" t="s">
        <v>98</v>
      </c>
      <c r="C416" s="291" t="s">
        <v>25</v>
      </c>
      <c r="D416" s="295"/>
      <c r="E416" s="295"/>
      <c r="F416" s="295"/>
      <c r="G416" s="761"/>
      <c r="H416" s="761"/>
      <c r="I416" s="761"/>
      <c r="J416" s="761"/>
      <c r="K416" s="761"/>
      <c r="L416" s="761"/>
      <c r="M416" s="761"/>
      <c r="N416" s="291"/>
      <c r="O416" s="295"/>
      <c r="P416" s="295"/>
      <c r="Q416" s="295"/>
      <c r="R416" s="295"/>
      <c r="S416" s="761"/>
      <c r="T416" s="761"/>
      <c r="U416" s="761"/>
      <c r="V416" s="761"/>
      <c r="W416" s="761"/>
      <c r="X416" s="761"/>
      <c r="Y416" s="410"/>
      <c r="Z416" s="410"/>
      <c r="AA416" s="410"/>
      <c r="AB416" s="410"/>
      <c r="AC416" s="410"/>
      <c r="AD416" s="410"/>
      <c r="AE416" s="410"/>
      <c r="AF416" s="410"/>
      <c r="AG416" s="410"/>
      <c r="AH416" s="410"/>
      <c r="AI416" s="410"/>
      <c r="AJ416" s="410"/>
      <c r="AK416" s="410"/>
      <c r="AL416" s="410"/>
      <c r="AM416" s="296">
        <f>SUM(Y416:AL416)</f>
        <v>0</v>
      </c>
    </row>
    <row r="417" spans="1:39" outlineLevel="1">
      <c r="A417" s="531"/>
      <c r="B417" s="431" t="s">
        <v>308</v>
      </c>
      <c r="C417" s="291" t="s">
        <v>163</v>
      </c>
      <c r="D417" s="295"/>
      <c r="E417" s="295"/>
      <c r="F417" s="295"/>
      <c r="G417" s="761"/>
      <c r="H417" s="761"/>
      <c r="I417" s="761"/>
      <c r="J417" s="761"/>
      <c r="K417" s="761"/>
      <c r="L417" s="761"/>
      <c r="M417" s="761"/>
      <c r="N417" s="468"/>
      <c r="O417" s="295"/>
      <c r="P417" s="295"/>
      <c r="Q417" s="295"/>
      <c r="R417" s="295"/>
      <c r="S417" s="761"/>
      <c r="T417" s="761"/>
      <c r="U417" s="761"/>
      <c r="V417" s="761"/>
      <c r="W417" s="761"/>
      <c r="X417" s="761"/>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outlineLevel="1">
      <c r="A418" s="531"/>
      <c r="B418" s="431"/>
      <c r="C418" s="291"/>
      <c r="D418" s="291"/>
      <c r="E418" s="291"/>
      <c r="F418" s="291"/>
      <c r="G418" s="318"/>
      <c r="H418" s="318"/>
      <c r="I418" s="318"/>
      <c r="J418" s="318"/>
      <c r="K418" s="318"/>
      <c r="L418" s="318"/>
      <c r="M418" s="318"/>
      <c r="N418" s="291"/>
      <c r="O418" s="291"/>
      <c r="P418" s="291"/>
      <c r="Q418" s="291"/>
      <c r="R418" s="291"/>
      <c r="S418" s="318"/>
      <c r="T418" s="318"/>
      <c r="U418" s="318"/>
      <c r="V418" s="318"/>
      <c r="W418" s="318"/>
      <c r="X418" s="318"/>
      <c r="Y418" s="422"/>
      <c r="Z418" s="423"/>
      <c r="AA418" s="423"/>
      <c r="AB418" s="423"/>
      <c r="AC418" s="423"/>
      <c r="AD418" s="423"/>
      <c r="AE418" s="423"/>
      <c r="AF418" s="423"/>
      <c r="AG418" s="423"/>
      <c r="AH418" s="423"/>
      <c r="AI418" s="423"/>
      <c r="AJ418" s="423"/>
      <c r="AK418" s="423"/>
      <c r="AL418" s="423"/>
      <c r="AM418" s="297"/>
    </row>
    <row r="419" spans="1:39" ht="15.75" outlineLevel="1">
      <c r="A419" s="531"/>
      <c r="B419" s="513" t="s">
        <v>498</v>
      </c>
      <c r="C419" s="289"/>
      <c r="D419" s="289"/>
      <c r="E419" s="289"/>
      <c r="F419" s="289"/>
      <c r="G419" s="765"/>
      <c r="H419" s="765"/>
      <c r="I419" s="765"/>
      <c r="J419" s="765"/>
      <c r="K419" s="765"/>
      <c r="L419" s="765"/>
      <c r="M419" s="765"/>
      <c r="N419" s="290"/>
      <c r="O419" s="289"/>
      <c r="P419" s="289"/>
      <c r="Q419" s="289"/>
      <c r="R419" s="289"/>
      <c r="S419" s="765"/>
      <c r="T419" s="765"/>
      <c r="U419" s="765"/>
      <c r="V419" s="765"/>
      <c r="W419" s="765"/>
      <c r="X419" s="765"/>
      <c r="Y419" s="414"/>
      <c r="Z419" s="414"/>
      <c r="AA419" s="414"/>
      <c r="AB419" s="414"/>
      <c r="AC419" s="414"/>
      <c r="AD419" s="414"/>
      <c r="AE419" s="414"/>
      <c r="AF419" s="414"/>
      <c r="AG419" s="414"/>
      <c r="AH419" s="414"/>
      <c r="AI419" s="414"/>
      <c r="AJ419" s="414"/>
      <c r="AK419" s="414"/>
      <c r="AL419" s="414"/>
      <c r="AM419" s="292"/>
    </row>
    <row r="420" spans="1:39" outlineLevel="1">
      <c r="A420" s="531">
        <v>6</v>
      </c>
      <c r="B420" s="428" t="s">
        <v>99</v>
      </c>
      <c r="C420" s="291" t="s">
        <v>25</v>
      </c>
      <c r="D420" s="295"/>
      <c r="E420" s="295"/>
      <c r="F420" s="295"/>
      <c r="G420" s="761"/>
      <c r="H420" s="761"/>
      <c r="I420" s="761"/>
      <c r="J420" s="761"/>
      <c r="K420" s="761"/>
      <c r="L420" s="761"/>
      <c r="M420" s="761"/>
      <c r="N420" s="295">
        <v>12</v>
      </c>
      <c r="O420" s="295"/>
      <c r="P420" s="295"/>
      <c r="Q420" s="295"/>
      <c r="R420" s="295"/>
      <c r="S420" s="761"/>
      <c r="T420" s="761"/>
      <c r="U420" s="761"/>
      <c r="V420" s="761"/>
      <c r="W420" s="761"/>
      <c r="X420" s="761"/>
      <c r="Y420" s="415"/>
      <c r="Z420" s="410"/>
      <c r="AA420" s="410"/>
      <c r="AB420" s="410"/>
      <c r="AC420" s="410"/>
      <c r="AD420" s="410"/>
      <c r="AE420" s="410"/>
      <c r="AF420" s="415"/>
      <c r="AG420" s="415"/>
      <c r="AH420" s="415"/>
      <c r="AI420" s="415"/>
      <c r="AJ420" s="415"/>
      <c r="AK420" s="415"/>
      <c r="AL420" s="415"/>
      <c r="AM420" s="296">
        <f>SUM(Y420:AL420)</f>
        <v>0</v>
      </c>
    </row>
    <row r="421" spans="1:39" outlineLevel="1">
      <c r="A421" s="531"/>
      <c r="B421" s="431" t="s">
        <v>308</v>
      </c>
      <c r="C421" s="291" t="s">
        <v>163</v>
      </c>
      <c r="D421" s="295"/>
      <c r="E421" s="295"/>
      <c r="F421" s="295"/>
      <c r="G421" s="761"/>
      <c r="H421" s="761"/>
      <c r="I421" s="761"/>
      <c r="J421" s="761"/>
      <c r="K421" s="761"/>
      <c r="L421" s="761"/>
      <c r="M421" s="761"/>
      <c r="N421" s="295">
        <f>N420</f>
        <v>12</v>
      </c>
      <c r="O421" s="295"/>
      <c r="P421" s="295"/>
      <c r="Q421" s="295"/>
      <c r="R421" s="295"/>
      <c r="S421" s="761"/>
      <c r="T421" s="761"/>
      <c r="U421" s="761"/>
      <c r="V421" s="761"/>
      <c r="W421" s="761"/>
      <c r="X421" s="761"/>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outlineLevel="1">
      <c r="A422" s="531"/>
      <c r="B422" s="525"/>
      <c r="C422" s="312"/>
      <c r="D422" s="291"/>
      <c r="E422" s="291"/>
      <c r="F422" s="291"/>
      <c r="G422" s="318"/>
      <c r="H422" s="318"/>
      <c r="I422" s="318"/>
      <c r="J422" s="318"/>
      <c r="K422" s="318"/>
      <c r="L422" s="318"/>
      <c r="M422" s="318"/>
      <c r="N422" s="291"/>
      <c r="O422" s="291"/>
      <c r="P422" s="291"/>
      <c r="Q422" s="291"/>
      <c r="R422" s="291"/>
      <c r="S422" s="318"/>
      <c r="T422" s="318"/>
      <c r="U422" s="318"/>
      <c r="V422" s="318"/>
      <c r="W422" s="318"/>
      <c r="X422" s="318"/>
      <c r="Y422" s="416"/>
      <c r="Z422" s="416"/>
      <c r="AA422" s="416"/>
      <c r="AB422" s="416"/>
      <c r="AC422" s="416"/>
      <c r="AD422" s="416"/>
      <c r="AE422" s="416"/>
      <c r="AF422" s="416"/>
      <c r="AG422" s="416"/>
      <c r="AH422" s="416"/>
      <c r="AI422" s="416"/>
      <c r="AJ422" s="416"/>
      <c r="AK422" s="416"/>
      <c r="AL422" s="416"/>
      <c r="AM422" s="313"/>
    </row>
    <row r="423" spans="1:39" ht="30" outlineLevel="1">
      <c r="A423" s="531">
        <v>7</v>
      </c>
      <c r="B423" s="428" t="s">
        <v>100</v>
      </c>
      <c r="C423" s="291" t="s">
        <v>25</v>
      </c>
      <c r="D423" s="295"/>
      <c r="E423" s="295"/>
      <c r="F423" s="295"/>
      <c r="G423" s="761"/>
      <c r="H423" s="761"/>
      <c r="I423" s="761"/>
      <c r="J423" s="761"/>
      <c r="K423" s="761"/>
      <c r="L423" s="761"/>
      <c r="M423" s="761"/>
      <c r="N423" s="295">
        <v>12</v>
      </c>
      <c r="O423" s="295"/>
      <c r="P423" s="295"/>
      <c r="Q423" s="295"/>
      <c r="R423" s="295"/>
      <c r="S423" s="761"/>
      <c r="T423" s="761"/>
      <c r="U423" s="761"/>
      <c r="V423" s="761"/>
      <c r="W423" s="761"/>
      <c r="X423" s="761"/>
      <c r="Y423" s="415"/>
      <c r="Z423" s="410"/>
      <c r="AA423" s="410"/>
      <c r="AB423" s="410"/>
      <c r="AC423" s="410"/>
      <c r="AD423" s="410"/>
      <c r="AE423" s="410"/>
      <c r="AF423" s="415"/>
      <c r="AG423" s="415"/>
      <c r="AH423" s="415"/>
      <c r="AI423" s="415"/>
      <c r="AJ423" s="415"/>
      <c r="AK423" s="415"/>
      <c r="AL423" s="415"/>
      <c r="AM423" s="296">
        <f>SUM(Y423:AL423)</f>
        <v>0</v>
      </c>
    </row>
    <row r="424" spans="1:39" outlineLevel="1">
      <c r="A424" s="531"/>
      <c r="B424" s="431" t="s">
        <v>308</v>
      </c>
      <c r="C424" s="291" t="s">
        <v>163</v>
      </c>
      <c r="D424" s="295"/>
      <c r="E424" s="295"/>
      <c r="F424" s="295"/>
      <c r="G424" s="761"/>
      <c r="H424" s="761"/>
      <c r="I424" s="761"/>
      <c r="J424" s="761"/>
      <c r="K424" s="761"/>
      <c r="L424" s="761"/>
      <c r="M424" s="761"/>
      <c r="N424" s="295">
        <f>N423</f>
        <v>12</v>
      </c>
      <c r="O424" s="295"/>
      <c r="P424" s="295"/>
      <c r="Q424" s="295"/>
      <c r="R424" s="295"/>
      <c r="S424" s="761"/>
      <c r="T424" s="761"/>
      <c r="U424" s="761"/>
      <c r="V424" s="761"/>
      <c r="W424" s="761"/>
      <c r="X424" s="761"/>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outlineLevel="1">
      <c r="A425" s="531"/>
      <c r="B425" s="526"/>
      <c r="C425" s="312"/>
      <c r="D425" s="291"/>
      <c r="E425" s="291"/>
      <c r="F425" s="291"/>
      <c r="G425" s="318"/>
      <c r="H425" s="318"/>
      <c r="I425" s="318"/>
      <c r="J425" s="318"/>
      <c r="K425" s="318"/>
      <c r="L425" s="318"/>
      <c r="M425" s="318"/>
      <c r="N425" s="291"/>
      <c r="O425" s="291"/>
      <c r="P425" s="291"/>
      <c r="Q425" s="291"/>
      <c r="R425" s="291"/>
      <c r="S425" s="318"/>
      <c r="T425" s="318"/>
      <c r="U425" s="318"/>
      <c r="V425" s="318"/>
      <c r="W425" s="318"/>
      <c r="X425" s="318"/>
      <c r="Y425" s="416"/>
      <c r="Z425" s="417"/>
      <c r="AA425" s="416"/>
      <c r="AB425" s="416"/>
      <c r="AC425" s="416"/>
      <c r="AD425" s="416"/>
      <c r="AE425" s="416"/>
      <c r="AF425" s="416"/>
      <c r="AG425" s="416"/>
      <c r="AH425" s="416"/>
      <c r="AI425" s="416"/>
      <c r="AJ425" s="416"/>
      <c r="AK425" s="416"/>
      <c r="AL425" s="416"/>
      <c r="AM425" s="313"/>
    </row>
    <row r="426" spans="1:39" ht="30" outlineLevel="1">
      <c r="A426" s="531">
        <v>8</v>
      </c>
      <c r="B426" s="428" t="s">
        <v>101</v>
      </c>
      <c r="C426" s="291" t="s">
        <v>25</v>
      </c>
      <c r="D426" s="295"/>
      <c r="E426" s="295"/>
      <c r="F426" s="295"/>
      <c r="G426" s="761"/>
      <c r="H426" s="761"/>
      <c r="I426" s="761"/>
      <c r="J426" s="761"/>
      <c r="K426" s="761"/>
      <c r="L426" s="761"/>
      <c r="M426" s="761"/>
      <c r="N426" s="295">
        <v>12</v>
      </c>
      <c r="O426" s="295"/>
      <c r="P426" s="295"/>
      <c r="Q426" s="295"/>
      <c r="R426" s="295"/>
      <c r="S426" s="761"/>
      <c r="T426" s="761"/>
      <c r="U426" s="761"/>
      <c r="V426" s="761"/>
      <c r="W426" s="761"/>
      <c r="X426" s="761"/>
      <c r="Y426" s="415"/>
      <c r="Z426" s="410"/>
      <c r="AA426" s="410"/>
      <c r="AB426" s="410"/>
      <c r="AC426" s="410"/>
      <c r="AD426" s="410"/>
      <c r="AE426" s="410"/>
      <c r="AF426" s="415"/>
      <c r="AG426" s="415"/>
      <c r="AH426" s="415"/>
      <c r="AI426" s="415"/>
      <c r="AJ426" s="415"/>
      <c r="AK426" s="415"/>
      <c r="AL426" s="415"/>
      <c r="AM426" s="296">
        <f>SUM(Y426:AL426)</f>
        <v>0</v>
      </c>
    </row>
    <row r="427" spans="1:39" outlineLevel="1">
      <c r="A427" s="531"/>
      <c r="B427" s="431" t="s">
        <v>308</v>
      </c>
      <c r="C427" s="291" t="s">
        <v>163</v>
      </c>
      <c r="D427" s="295"/>
      <c r="E427" s="295"/>
      <c r="F427" s="295"/>
      <c r="G427" s="761"/>
      <c r="H427" s="761"/>
      <c r="I427" s="761"/>
      <c r="J427" s="761"/>
      <c r="K427" s="761"/>
      <c r="L427" s="761"/>
      <c r="M427" s="761"/>
      <c r="N427" s="295">
        <f>N426</f>
        <v>12</v>
      </c>
      <c r="O427" s="295"/>
      <c r="P427" s="295"/>
      <c r="Q427" s="295"/>
      <c r="R427" s="295"/>
      <c r="S427" s="761"/>
      <c r="T427" s="761"/>
      <c r="U427" s="761"/>
      <c r="V427" s="761"/>
      <c r="W427" s="761"/>
      <c r="X427" s="761"/>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outlineLevel="1">
      <c r="A428" s="531"/>
      <c r="B428" s="526"/>
      <c r="C428" s="312"/>
      <c r="D428" s="316"/>
      <c r="E428" s="316"/>
      <c r="F428" s="316"/>
      <c r="G428" s="766"/>
      <c r="H428" s="766"/>
      <c r="I428" s="766"/>
      <c r="J428" s="766"/>
      <c r="K428" s="766"/>
      <c r="L428" s="766"/>
      <c r="M428" s="766"/>
      <c r="N428" s="291"/>
      <c r="O428" s="316"/>
      <c r="P428" s="316"/>
      <c r="Q428" s="316"/>
      <c r="R428" s="316"/>
      <c r="S428" s="766"/>
      <c r="T428" s="766"/>
      <c r="U428" s="766"/>
      <c r="V428" s="766"/>
      <c r="W428" s="766"/>
      <c r="X428" s="766"/>
      <c r="Y428" s="416"/>
      <c r="Z428" s="417"/>
      <c r="AA428" s="416"/>
      <c r="AB428" s="416"/>
      <c r="AC428" s="416"/>
      <c r="AD428" s="416"/>
      <c r="AE428" s="416"/>
      <c r="AF428" s="416"/>
      <c r="AG428" s="416"/>
      <c r="AH428" s="416"/>
      <c r="AI428" s="416"/>
      <c r="AJ428" s="416"/>
      <c r="AK428" s="416"/>
      <c r="AL428" s="416"/>
      <c r="AM428" s="313"/>
    </row>
    <row r="429" spans="1:39" ht="30" outlineLevel="1">
      <c r="A429" s="531">
        <v>9</v>
      </c>
      <c r="B429" s="428" t="s">
        <v>102</v>
      </c>
      <c r="C429" s="291" t="s">
        <v>25</v>
      </c>
      <c r="D429" s="295"/>
      <c r="E429" s="295"/>
      <c r="F429" s="295"/>
      <c r="G429" s="761"/>
      <c r="H429" s="761"/>
      <c r="I429" s="761"/>
      <c r="J429" s="761"/>
      <c r="K429" s="761"/>
      <c r="L429" s="761"/>
      <c r="M429" s="761"/>
      <c r="N429" s="295">
        <v>12</v>
      </c>
      <c r="O429" s="295"/>
      <c r="P429" s="295"/>
      <c r="Q429" s="295"/>
      <c r="R429" s="295"/>
      <c r="S429" s="761"/>
      <c r="T429" s="761"/>
      <c r="U429" s="761"/>
      <c r="V429" s="761"/>
      <c r="W429" s="761"/>
      <c r="X429" s="761"/>
      <c r="Y429" s="415"/>
      <c r="Z429" s="410"/>
      <c r="AA429" s="410"/>
      <c r="AB429" s="410"/>
      <c r="AC429" s="410"/>
      <c r="AD429" s="410"/>
      <c r="AE429" s="410"/>
      <c r="AF429" s="415"/>
      <c r="AG429" s="415"/>
      <c r="AH429" s="415"/>
      <c r="AI429" s="415"/>
      <c r="AJ429" s="415"/>
      <c r="AK429" s="415"/>
      <c r="AL429" s="415"/>
      <c r="AM429" s="296">
        <f>SUM(Y429:AL429)</f>
        <v>0</v>
      </c>
    </row>
    <row r="430" spans="1:39" outlineLevel="1">
      <c r="A430" s="531"/>
      <c r="B430" s="431" t="s">
        <v>308</v>
      </c>
      <c r="C430" s="291" t="s">
        <v>163</v>
      </c>
      <c r="D430" s="295"/>
      <c r="E430" s="295"/>
      <c r="F430" s="295"/>
      <c r="G430" s="761"/>
      <c r="H430" s="761"/>
      <c r="I430" s="761"/>
      <c r="J430" s="761"/>
      <c r="K430" s="761"/>
      <c r="L430" s="761"/>
      <c r="M430" s="761"/>
      <c r="N430" s="295">
        <f>N429</f>
        <v>12</v>
      </c>
      <c r="O430" s="295"/>
      <c r="P430" s="295"/>
      <c r="Q430" s="295"/>
      <c r="R430" s="295"/>
      <c r="S430" s="761"/>
      <c r="T430" s="761"/>
      <c r="U430" s="761"/>
      <c r="V430" s="761"/>
      <c r="W430" s="761"/>
      <c r="X430" s="761"/>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outlineLevel="1">
      <c r="A431" s="531"/>
      <c r="B431" s="526"/>
      <c r="C431" s="312"/>
      <c r="D431" s="316"/>
      <c r="E431" s="316"/>
      <c r="F431" s="316"/>
      <c r="G431" s="766"/>
      <c r="H431" s="766"/>
      <c r="I431" s="766"/>
      <c r="J431" s="766"/>
      <c r="K431" s="766"/>
      <c r="L431" s="766"/>
      <c r="M431" s="766"/>
      <c r="N431" s="291"/>
      <c r="O431" s="316"/>
      <c r="P431" s="316"/>
      <c r="Q431" s="316"/>
      <c r="R431" s="316"/>
      <c r="S431" s="766"/>
      <c r="T431" s="766"/>
      <c r="U431" s="766"/>
      <c r="V431" s="766"/>
      <c r="W431" s="766"/>
      <c r="X431" s="766"/>
      <c r="Y431" s="416"/>
      <c r="Z431" s="416"/>
      <c r="AA431" s="416"/>
      <c r="AB431" s="416"/>
      <c r="AC431" s="416"/>
      <c r="AD431" s="416"/>
      <c r="AE431" s="416"/>
      <c r="AF431" s="416"/>
      <c r="AG431" s="416"/>
      <c r="AH431" s="416"/>
      <c r="AI431" s="416"/>
      <c r="AJ431" s="416"/>
      <c r="AK431" s="416"/>
      <c r="AL431" s="416"/>
      <c r="AM431" s="313"/>
    </row>
    <row r="432" spans="1:39" ht="30" outlineLevel="1">
      <c r="A432" s="531">
        <v>10</v>
      </c>
      <c r="B432" s="428" t="s">
        <v>103</v>
      </c>
      <c r="C432" s="291" t="s">
        <v>25</v>
      </c>
      <c r="D432" s="295"/>
      <c r="E432" s="295"/>
      <c r="F432" s="295"/>
      <c r="G432" s="761"/>
      <c r="H432" s="761"/>
      <c r="I432" s="761"/>
      <c r="J432" s="761"/>
      <c r="K432" s="761"/>
      <c r="L432" s="761"/>
      <c r="M432" s="761"/>
      <c r="N432" s="295">
        <v>3</v>
      </c>
      <c r="O432" s="295"/>
      <c r="P432" s="295"/>
      <c r="Q432" s="295"/>
      <c r="R432" s="295"/>
      <c r="S432" s="761"/>
      <c r="T432" s="761"/>
      <c r="U432" s="761"/>
      <c r="V432" s="761"/>
      <c r="W432" s="761"/>
      <c r="X432" s="761"/>
      <c r="Y432" s="415"/>
      <c r="Z432" s="410"/>
      <c r="AA432" s="410"/>
      <c r="AB432" s="410"/>
      <c r="AC432" s="410"/>
      <c r="AD432" s="410"/>
      <c r="AE432" s="410"/>
      <c r="AF432" s="415"/>
      <c r="AG432" s="415"/>
      <c r="AH432" s="415"/>
      <c r="AI432" s="415"/>
      <c r="AJ432" s="415"/>
      <c r="AK432" s="415"/>
      <c r="AL432" s="415"/>
      <c r="AM432" s="296">
        <f>SUM(Y432:AL432)</f>
        <v>0</v>
      </c>
    </row>
    <row r="433" spans="1:40" outlineLevel="1">
      <c r="A433" s="531"/>
      <c r="B433" s="431" t="s">
        <v>308</v>
      </c>
      <c r="C433" s="291" t="s">
        <v>163</v>
      </c>
      <c r="D433" s="295"/>
      <c r="E433" s="295"/>
      <c r="F433" s="295"/>
      <c r="G433" s="761"/>
      <c r="H433" s="761"/>
      <c r="I433" s="761"/>
      <c r="J433" s="761"/>
      <c r="K433" s="761"/>
      <c r="L433" s="761"/>
      <c r="M433" s="761"/>
      <c r="N433" s="295">
        <f>N432</f>
        <v>3</v>
      </c>
      <c r="O433" s="295"/>
      <c r="P433" s="295"/>
      <c r="Q433" s="295"/>
      <c r="R433" s="295"/>
      <c r="S433" s="761"/>
      <c r="T433" s="761"/>
      <c r="U433" s="761"/>
      <c r="V433" s="761"/>
      <c r="W433" s="761"/>
      <c r="X433" s="761"/>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outlineLevel="1">
      <c r="A434" s="531"/>
      <c r="B434" s="526"/>
      <c r="C434" s="312"/>
      <c r="D434" s="316"/>
      <c r="E434" s="316"/>
      <c r="F434" s="316"/>
      <c r="G434" s="766"/>
      <c r="H434" s="766"/>
      <c r="I434" s="766"/>
      <c r="J434" s="766"/>
      <c r="K434" s="766"/>
      <c r="L434" s="766"/>
      <c r="M434" s="766"/>
      <c r="N434" s="291"/>
      <c r="O434" s="316"/>
      <c r="P434" s="316"/>
      <c r="Q434" s="316"/>
      <c r="R434" s="316"/>
      <c r="S434" s="766"/>
      <c r="T434" s="766"/>
      <c r="U434" s="766"/>
      <c r="V434" s="766"/>
      <c r="W434" s="766"/>
      <c r="X434" s="766"/>
      <c r="Y434" s="416"/>
      <c r="Z434" s="417"/>
      <c r="AA434" s="416"/>
      <c r="AB434" s="416"/>
      <c r="AC434" s="416"/>
      <c r="AD434" s="416"/>
      <c r="AE434" s="416"/>
      <c r="AF434" s="416"/>
      <c r="AG434" s="416"/>
      <c r="AH434" s="416"/>
      <c r="AI434" s="416"/>
      <c r="AJ434" s="416"/>
      <c r="AK434" s="416"/>
      <c r="AL434" s="416"/>
      <c r="AM434" s="313"/>
    </row>
    <row r="435" spans="1:40" ht="15.75" outlineLevel="1">
      <c r="A435" s="531"/>
      <c r="B435" s="503" t="s">
        <v>10</v>
      </c>
      <c r="C435" s="289"/>
      <c r="D435" s="289"/>
      <c r="E435" s="289"/>
      <c r="F435" s="289"/>
      <c r="G435" s="765"/>
      <c r="H435" s="765"/>
      <c r="I435" s="765"/>
      <c r="J435" s="765"/>
      <c r="K435" s="765"/>
      <c r="L435" s="765"/>
      <c r="M435" s="765"/>
      <c r="N435" s="290"/>
      <c r="O435" s="289"/>
      <c r="P435" s="289"/>
      <c r="Q435" s="289"/>
      <c r="R435" s="289"/>
      <c r="S435" s="765"/>
      <c r="T435" s="765"/>
      <c r="U435" s="765"/>
      <c r="V435" s="765"/>
      <c r="W435" s="765"/>
      <c r="X435" s="765"/>
      <c r="Y435" s="414"/>
      <c r="Z435" s="414"/>
      <c r="AA435" s="414"/>
      <c r="AB435" s="414"/>
      <c r="AC435" s="414"/>
      <c r="AD435" s="414"/>
      <c r="AE435" s="414"/>
      <c r="AF435" s="414"/>
      <c r="AG435" s="414"/>
      <c r="AH435" s="414"/>
      <c r="AI435" s="414"/>
      <c r="AJ435" s="414"/>
      <c r="AK435" s="414"/>
      <c r="AL435" s="414"/>
      <c r="AM435" s="292"/>
    </row>
    <row r="436" spans="1:40" ht="30" outlineLevel="1">
      <c r="A436" s="531">
        <v>11</v>
      </c>
      <c r="B436" s="428" t="s">
        <v>104</v>
      </c>
      <c r="C436" s="291" t="s">
        <v>25</v>
      </c>
      <c r="D436" s="295"/>
      <c r="E436" s="295"/>
      <c r="F436" s="295"/>
      <c r="G436" s="761"/>
      <c r="H436" s="761"/>
      <c r="I436" s="761"/>
      <c r="J436" s="761"/>
      <c r="K436" s="761"/>
      <c r="L436" s="761"/>
      <c r="M436" s="761"/>
      <c r="N436" s="295">
        <v>12</v>
      </c>
      <c r="O436" s="295"/>
      <c r="P436" s="295"/>
      <c r="Q436" s="295"/>
      <c r="R436" s="295"/>
      <c r="S436" s="761"/>
      <c r="T436" s="761"/>
      <c r="U436" s="761"/>
      <c r="V436" s="761"/>
      <c r="W436" s="761"/>
      <c r="X436" s="761"/>
      <c r="Y436" s="426"/>
      <c r="Z436" s="410"/>
      <c r="AA436" s="410"/>
      <c r="AB436" s="410"/>
      <c r="AC436" s="410"/>
      <c r="AD436" s="410"/>
      <c r="AE436" s="410"/>
      <c r="AF436" s="415"/>
      <c r="AG436" s="415"/>
      <c r="AH436" s="415"/>
      <c r="AI436" s="415"/>
      <c r="AJ436" s="415"/>
      <c r="AK436" s="415"/>
      <c r="AL436" s="415"/>
      <c r="AM436" s="296">
        <f>SUM(Y436:AL436)</f>
        <v>0</v>
      </c>
    </row>
    <row r="437" spans="1:40" outlineLevel="1">
      <c r="A437" s="531"/>
      <c r="B437" s="431" t="s">
        <v>308</v>
      </c>
      <c r="C437" s="291" t="s">
        <v>163</v>
      </c>
      <c r="D437" s="295"/>
      <c r="E437" s="295"/>
      <c r="F437" s="295"/>
      <c r="G437" s="761"/>
      <c r="H437" s="761"/>
      <c r="I437" s="761"/>
      <c r="J437" s="761"/>
      <c r="K437" s="761"/>
      <c r="L437" s="761"/>
      <c r="M437" s="761"/>
      <c r="N437" s="295">
        <f>N436</f>
        <v>12</v>
      </c>
      <c r="O437" s="295"/>
      <c r="P437" s="295"/>
      <c r="Q437" s="295"/>
      <c r="R437" s="295"/>
      <c r="S437" s="761"/>
      <c r="T437" s="761"/>
      <c r="U437" s="761"/>
      <c r="V437" s="761"/>
      <c r="W437" s="761"/>
      <c r="X437" s="761"/>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outlineLevel="1">
      <c r="A438" s="531"/>
      <c r="B438" s="527"/>
      <c r="C438" s="305"/>
      <c r="D438" s="291"/>
      <c r="E438" s="291"/>
      <c r="F438" s="291"/>
      <c r="G438" s="318"/>
      <c r="H438" s="318"/>
      <c r="I438" s="318"/>
      <c r="J438" s="318"/>
      <c r="K438" s="318"/>
      <c r="L438" s="318"/>
      <c r="M438" s="318"/>
      <c r="N438" s="291"/>
      <c r="O438" s="291"/>
      <c r="P438" s="291"/>
      <c r="Q438" s="291"/>
      <c r="R438" s="291"/>
      <c r="S438" s="318"/>
      <c r="T438" s="318"/>
      <c r="U438" s="318"/>
      <c r="V438" s="318"/>
      <c r="W438" s="318"/>
      <c r="X438" s="318"/>
      <c r="Y438" s="412"/>
      <c r="Z438" s="421"/>
      <c r="AA438" s="421"/>
      <c r="AB438" s="421"/>
      <c r="AC438" s="421"/>
      <c r="AD438" s="421"/>
      <c r="AE438" s="421"/>
      <c r="AF438" s="421"/>
      <c r="AG438" s="421"/>
      <c r="AH438" s="421"/>
      <c r="AI438" s="421"/>
      <c r="AJ438" s="421"/>
      <c r="AK438" s="421"/>
      <c r="AL438" s="421"/>
      <c r="AM438" s="306"/>
    </row>
    <row r="439" spans="1:40" ht="45" outlineLevel="1">
      <c r="A439" s="531">
        <v>12</v>
      </c>
      <c r="B439" s="428" t="s">
        <v>105</v>
      </c>
      <c r="C439" s="291" t="s">
        <v>25</v>
      </c>
      <c r="D439" s="295"/>
      <c r="E439" s="295"/>
      <c r="F439" s="295"/>
      <c r="G439" s="761"/>
      <c r="H439" s="761"/>
      <c r="I439" s="761"/>
      <c r="J439" s="761"/>
      <c r="K439" s="761"/>
      <c r="L439" s="761"/>
      <c r="M439" s="761"/>
      <c r="N439" s="295">
        <v>12</v>
      </c>
      <c r="O439" s="295"/>
      <c r="P439" s="295"/>
      <c r="Q439" s="295"/>
      <c r="R439" s="295"/>
      <c r="S439" s="761"/>
      <c r="T439" s="761"/>
      <c r="U439" s="761"/>
      <c r="V439" s="761"/>
      <c r="W439" s="761"/>
      <c r="X439" s="761"/>
      <c r="Y439" s="410"/>
      <c r="Z439" s="410"/>
      <c r="AA439" s="410"/>
      <c r="AB439" s="410"/>
      <c r="AC439" s="410"/>
      <c r="AD439" s="410"/>
      <c r="AE439" s="410"/>
      <c r="AF439" s="415"/>
      <c r="AG439" s="415"/>
      <c r="AH439" s="415"/>
      <c r="AI439" s="415"/>
      <c r="AJ439" s="415"/>
      <c r="AK439" s="415"/>
      <c r="AL439" s="415"/>
      <c r="AM439" s="296">
        <f>SUM(Y439:AL439)</f>
        <v>0</v>
      </c>
    </row>
    <row r="440" spans="1:40" outlineLevel="1">
      <c r="A440" s="531"/>
      <c r="B440" s="431" t="s">
        <v>308</v>
      </c>
      <c r="C440" s="291" t="s">
        <v>163</v>
      </c>
      <c r="D440" s="295"/>
      <c r="E440" s="295"/>
      <c r="F440" s="295"/>
      <c r="G440" s="761"/>
      <c r="H440" s="761"/>
      <c r="I440" s="761"/>
      <c r="J440" s="761"/>
      <c r="K440" s="761"/>
      <c r="L440" s="761"/>
      <c r="M440" s="761"/>
      <c r="N440" s="295">
        <f>N439</f>
        <v>12</v>
      </c>
      <c r="O440" s="295"/>
      <c r="P440" s="295"/>
      <c r="Q440" s="295"/>
      <c r="R440" s="295"/>
      <c r="S440" s="761"/>
      <c r="T440" s="761"/>
      <c r="U440" s="761"/>
      <c r="V440" s="761"/>
      <c r="W440" s="761"/>
      <c r="X440" s="761"/>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outlineLevel="1">
      <c r="A441" s="531"/>
      <c r="B441" s="527"/>
      <c r="C441" s="305"/>
      <c r="D441" s="291"/>
      <c r="E441" s="291"/>
      <c r="F441" s="291"/>
      <c r="G441" s="318"/>
      <c r="H441" s="318"/>
      <c r="I441" s="318"/>
      <c r="J441" s="318"/>
      <c r="K441" s="318"/>
      <c r="L441" s="318"/>
      <c r="M441" s="318"/>
      <c r="N441" s="291"/>
      <c r="O441" s="291"/>
      <c r="P441" s="291"/>
      <c r="Q441" s="291"/>
      <c r="R441" s="291"/>
      <c r="S441" s="318"/>
      <c r="T441" s="318"/>
      <c r="U441" s="318"/>
      <c r="V441" s="318"/>
      <c r="W441" s="318"/>
      <c r="X441" s="318"/>
      <c r="Y441" s="422"/>
      <c r="Z441" s="422"/>
      <c r="AA441" s="412"/>
      <c r="AB441" s="412"/>
      <c r="AC441" s="412"/>
      <c r="AD441" s="412"/>
      <c r="AE441" s="412"/>
      <c r="AF441" s="412"/>
      <c r="AG441" s="412"/>
      <c r="AH441" s="412"/>
      <c r="AI441" s="412"/>
      <c r="AJ441" s="412"/>
      <c r="AK441" s="412"/>
      <c r="AL441" s="412"/>
      <c r="AM441" s="306"/>
    </row>
    <row r="442" spans="1:40" ht="30" outlineLevel="1">
      <c r="A442" s="531">
        <v>13</v>
      </c>
      <c r="B442" s="428" t="s">
        <v>106</v>
      </c>
      <c r="C442" s="291" t="s">
        <v>25</v>
      </c>
      <c r="D442" s="295"/>
      <c r="E442" s="295"/>
      <c r="F442" s="295"/>
      <c r="G442" s="761"/>
      <c r="H442" s="761"/>
      <c r="I442" s="761"/>
      <c r="J442" s="761"/>
      <c r="K442" s="761"/>
      <c r="L442" s="761"/>
      <c r="M442" s="761"/>
      <c r="N442" s="295">
        <v>12</v>
      </c>
      <c r="O442" s="295"/>
      <c r="P442" s="295"/>
      <c r="Q442" s="295"/>
      <c r="R442" s="295"/>
      <c r="S442" s="761"/>
      <c r="T442" s="761"/>
      <c r="U442" s="761"/>
      <c r="V442" s="761"/>
      <c r="W442" s="761"/>
      <c r="X442" s="761"/>
      <c r="Y442" s="410"/>
      <c r="Z442" s="410"/>
      <c r="AA442" s="410"/>
      <c r="AB442" s="410"/>
      <c r="AC442" s="410"/>
      <c r="AD442" s="410"/>
      <c r="AE442" s="410"/>
      <c r="AF442" s="415"/>
      <c r="AG442" s="415"/>
      <c r="AH442" s="415"/>
      <c r="AI442" s="415"/>
      <c r="AJ442" s="415"/>
      <c r="AK442" s="415"/>
      <c r="AL442" s="415"/>
      <c r="AM442" s="296">
        <f>SUM(Y442:AL442)</f>
        <v>0</v>
      </c>
    </row>
    <row r="443" spans="1:40" outlineLevel="1">
      <c r="A443" s="531"/>
      <c r="B443" s="431" t="s">
        <v>308</v>
      </c>
      <c r="C443" s="291" t="s">
        <v>163</v>
      </c>
      <c r="D443" s="295"/>
      <c r="E443" s="295"/>
      <c r="F443" s="295"/>
      <c r="G443" s="761"/>
      <c r="H443" s="761"/>
      <c r="I443" s="761"/>
      <c r="J443" s="761"/>
      <c r="K443" s="761"/>
      <c r="L443" s="761"/>
      <c r="M443" s="761"/>
      <c r="N443" s="295">
        <f>N442</f>
        <v>12</v>
      </c>
      <c r="O443" s="295"/>
      <c r="P443" s="295"/>
      <c r="Q443" s="295"/>
      <c r="R443" s="295"/>
      <c r="S443" s="761"/>
      <c r="T443" s="761"/>
      <c r="U443" s="761"/>
      <c r="V443" s="761"/>
      <c r="W443" s="761"/>
      <c r="X443" s="761"/>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outlineLevel="1">
      <c r="A444" s="531"/>
      <c r="B444" s="527"/>
      <c r="C444" s="305"/>
      <c r="D444" s="291"/>
      <c r="E444" s="291"/>
      <c r="F444" s="291"/>
      <c r="G444" s="318"/>
      <c r="H444" s="318"/>
      <c r="I444" s="318"/>
      <c r="J444" s="318"/>
      <c r="K444" s="318"/>
      <c r="L444" s="318"/>
      <c r="M444" s="318"/>
      <c r="N444" s="291"/>
      <c r="O444" s="291"/>
      <c r="P444" s="291"/>
      <c r="Q444" s="291"/>
      <c r="R444" s="291"/>
      <c r="S444" s="318"/>
      <c r="T444" s="318"/>
      <c r="U444" s="318"/>
      <c r="V444" s="318"/>
      <c r="W444" s="318"/>
      <c r="X444" s="318"/>
      <c r="Y444" s="412"/>
      <c r="Z444" s="412"/>
      <c r="AA444" s="412"/>
      <c r="AB444" s="412"/>
      <c r="AC444" s="412"/>
      <c r="AD444" s="412"/>
      <c r="AE444" s="412"/>
      <c r="AF444" s="412"/>
      <c r="AG444" s="412"/>
      <c r="AH444" s="412"/>
      <c r="AI444" s="412"/>
      <c r="AJ444" s="412"/>
      <c r="AK444" s="412"/>
      <c r="AL444" s="412"/>
      <c r="AM444" s="306"/>
    </row>
    <row r="445" spans="1:40" ht="15.75" outlineLevel="1">
      <c r="A445" s="531"/>
      <c r="B445" s="503" t="s">
        <v>107</v>
      </c>
      <c r="C445" s="289"/>
      <c r="D445" s="290"/>
      <c r="E445" s="290"/>
      <c r="F445" s="290"/>
      <c r="G445" s="767"/>
      <c r="H445" s="767"/>
      <c r="I445" s="767"/>
      <c r="J445" s="767"/>
      <c r="K445" s="767"/>
      <c r="L445" s="767"/>
      <c r="M445" s="767"/>
      <c r="N445" s="290"/>
      <c r="O445" s="290"/>
      <c r="P445" s="289"/>
      <c r="Q445" s="289"/>
      <c r="R445" s="289"/>
      <c r="S445" s="765"/>
      <c r="T445" s="765"/>
      <c r="U445" s="765"/>
      <c r="V445" s="765"/>
      <c r="W445" s="765"/>
      <c r="X445" s="765"/>
      <c r="Y445" s="414"/>
      <c r="Z445" s="414"/>
      <c r="AA445" s="414"/>
      <c r="AB445" s="414"/>
      <c r="AC445" s="414"/>
      <c r="AD445" s="414"/>
      <c r="AE445" s="414"/>
      <c r="AF445" s="414"/>
      <c r="AG445" s="414"/>
      <c r="AH445" s="414"/>
      <c r="AI445" s="414"/>
      <c r="AJ445" s="414"/>
      <c r="AK445" s="414"/>
      <c r="AL445" s="414"/>
      <c r="AM445" s="292"/>
    </row>
    <row r="446" spans="1:40" outlineLevel="1">
      <c r="A446" s="531">
        <v>14</v>
      </c>
      <c r="B446" s="527" t="s">
        <v>108</v>
      </c>
      <c r="C446" s="291" t="s">
        <v>25</v>
      </c>
      <c r="D446" s="295"/>
      <c r="E446" s="295"/>
      <c r="F446" s="295"/>
      <c r="G446" s="761"/>
      <c r="H446" s="761"/>
      <c r="I446" s="761"/>
      <c r="J446" s="761"/>
      <c r="K446" s="761"/>
      <c r="L446" s="761"/>
      <c r="M446" s="761"/>
      <c r="N446" s="295">
        <v>12</v>
      </c>
      <c r="O446" s="295"/>
      <c r="P446" s="295"/>
      <c r="Q446" s="295"/>
      <c r="R446" s="295"/>
      <c r="S446" s="761"/>
      <c r="T446" s="761"/>
      <c r="U446" s="761"/>
      <c r="V446" s="761"/>
      <c r="W446" s="761"/>
      <c r="X446" s="761"/>
      <c r="Y446" s="410"/>
      <c r="Z446" s="410"/>
      <c r="AA446" s="410"/>
      <c r="AB446" s="410"/>
      <c r="AC446" s="410"/>
      <c r="AD446" s="410"/>
      <c r="AE446" s="410"/>
      <c r="AF446" s="410"/>
      <c r="AG446" s="410"/>
      <c r="AH446" s="410"/>
      <c r="AI446" s="410"/>
      <c r="AJ446" s="410"/>
      <c r="AK446" s="410"/>
      <c r="AL446" s="410"/>
      <c r="AM446" s="296">
        <f>SUM(Y446:AL446)</f>
        <v>0</v>
      </c>
    </row>
    <row r="447" spans="1:40" outlineLevel="1">
      <c r="A447" s="531"/>
      <c r="B447" s="431" t="s">
        <v>308</v>
      </c>
      <c r="C447" s="291" t="s">
        <v>163</v>
      </c>
      <c r="D447" s="295"/>
      <c r="E447" s="295"/>
      <c r="F447" s="295"/>
      <c r="G447" s="761"/>
      <c r="H447" s="761"/>
      <c r="I447" s="761"/>
      <c r="J447" s="761"/>
      <c r="K447" s="761"/>
      <c r="L447" s="761"/>
      <c r="M447" s="761"/>
      <c r="N447" s="295">
        <f>N446</f>
        <v>12</v>
      </c>
      <c r="O447" s="295"/>
      <c r="P447" s="295"/>
      <c r="Q447" s="295"/>
      <c r="R447" s="295"/>
      <c r="S447" s="761"/>
      <c r="T447" s="761"/>
      <c r="U447" s="761"/>
      <c r="V447" s="761"/>
      <c r="W447" s="761"/>
      <c r="X447" s="761"/>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outlineLevel="1">
      <c r="A448" s="531"/>
      <c r="B448" s="527"/>
      <c r="C448" s="305"/>
      <c r="D448" s="291"/>
      <c r="E448" s="291"/>
      <c r="F448" s="291"/>
      <c r="G448" s="318"/>
      <c r="H448" s="318"/>
      <c r="I448" s="318"/>
      <c r="J448" s="318"/>
      <c r="K448" s="318"/>
      <c r="L448" s="318"/>
      <c r="M448" s="318"/>
      <c r="N448" s="468"/>
      <c r="O448" s="291"/>
      <c r="P448" s="291"/>
      <c r="Q448" s="291"/>
      <c r="R448" s="291"/>
      <c r="S448" s="318"/>
      <c r="T448" s="318"/>
      <c r="U448" s="318"/>
      <c r="V448" s="318"/>
      <c r="W448" s="318"/>
      <c r="X448" s="318"/>
      <c r="Y448" s="412"/>
      <c r="Z448" s="412"/>
      <c r="AA448" s="412"/>
      <c r="AB448" s="412"/>
      <c r="AC448" s="412"/>
      <c r="AD448" s="412"/>
      <c r="AE448" s="412"/>
      <c r="AF448" s="412"/>
      <c r="AG448" s="412"/>
      <c r="AH448" s="412"/>
      <c r="AI448" s="412"/>
      <c r="AJ448" s="412"/>
      <c r="AK448" s="412"/>
      <c r="AL448" s="412"/>
      <c r="AM448" s="301"/>
      <c r="AN448" s="629"/>
    </row>
    <row r="449" spans="1:40" s="309" customFormat="1" ht="15.75" outlineLevel="1">
      <c r="A449" s="531"/>
      <c r="B449" s="503" t="s">
        <v>490</v>
      </c>
      <c r="C449" s="291"/>
      <c r="D449" s="291"/>
      <c r="E449" s="291"/>
      <c r="F449" s="291"/>
      <c r="G449" s="318"/>
      <c r="H449" s="318"/>
      <c r="I449" s="318"/>
      <c r="J449" s="318"/>
      <c r="K449" s="318"/>
      <c r="L449" s="318"/>
      <c r="M449" s="318"/>
      <c r="N449" s="291"/>
      <c r="O449" s="291"/>
      <c r="P449" s="291"/>
      <c r="Q449" s="291"/>
      <c r="R449" s="291"/>
      <c r="S449" s="318"/>
      <c r="T449" s="318"/>
      <c r="U449" s="318"/>
      <c r="V449" s="318"/>
      <c r="W449" s="318"/>
      <c r="X449" s="318"/>
      <c r="Y449" s="412"/>
      <c r="Z449" s="412"/>
      <c r="AA449" s="412"/>
      <c r="AB449" s="412"/>
      <c r="AC449" s="412"/>
      <c r="AD449" s="412"/>
      <c r="AE449" s="416"/>
      <c r="AF449" s="416"/>
      <c r="AG449" s="416"/>
      <c r="AH449" s="416"/>
      <c r="AI449" s="416"/>
      <c r="AJ449" s="416"/>
      <c r="AK449" s="416"/>
      <c r="AL449" s="416"/>
      <c r="AM449" s="516"/>
      <c r="AN449" s="630"/>
    </row>
    <row r="450" spans="1:40" outlineLevel="1">
      <c r="A450" s="531">
        <v>15</v>
      </c>
      <c r="B450" s="431" t="s">
        <v>495</v>
      </c>
      <c r="C450" s="291" t="s">
        <v>25</v>
      </c>
      <c r="D450" s="295"/>
      <c r="E450" s="295"/>
      <c r="F450" s="295"/>
      <c r="G450" s="761"/>
      <c r="H450" s="761"/>
      <c r="I450" s="761"/>
      <c r="J450" s="761"/>
      <c r="K450" s="761"/>
      <c r="L450" s="761"/>
      <c r="M450" s="761"/>
      <c r="N450" s="295">
        <v>0</v>
      </c>
      <c r="O450" s="295"/>
      <c r="P450" s="295"/>
      <c r="Q450" s="295"/>
      <c r="R450" s="295"/>
      <c r="S450" s="761"/>
      <c r="T450" s="761"/>
      <c r="U450" s="761"/>
      <c r="V450" s="761"/>
      <c r="W450" s="761"/>
      <c r="X450" s="761"/>
      <c r="Y450" s="410"/>
      <c r="Z450" s="410"/>
      <c r="AA450" s="410"/>
      <c r="AB450" s="410"/>
      <c r="AC450" s="410"/>
      <c r="AD450" s="410"/>
      <c r="AE450" s="410"/>
      <c r="AF450" s="410"/>
      <c r="AG450" s="410"/>
      <c r="AH450" s="410"/>
      <c r="AI450" s="410"/>
      <c r="AJ450" s="410"/>
      <c r="AK450" s="410"/>
      <c r="AL450" s="410"/>
      <c r="AM450" s="296">
        <f>SUM(Y450:AL450)</f>
        <v>0</v>
      </c>
    </row>
    <row r="451" spans="1:40" outlineLevel="1">
      <c r="A451" s="531"/>
      <c r="B451" s="431" t="s">
        <v>308</v>
      </c>
      <c r="C451" s="291" t="s">
        <v>163</v>
      </c>
      <c r="D451" s="295"/>
      <c r="E451" s="295"/>
      <c r="F451" s="295"/>
      <c r="G451" s="761"/>
      <c r="H451" s="761"/>
      <c r="I451" s="761"/>
      <c r="J451" s="761"/>
      <c r="K451" s="761"/>
      <c r="L451" s="761"/>
      <c r="M451" s="761"/>
      <c r="N451" s="295">
        <f>N450</f>
        <v>0</v>
      </c>
      <c r="O451" s="295"/>
      <c r="P451" s="295"/>
      <c r="Q451" s="295"/>
      <c r="R451" s="295"/>
      <c r="S451" s="761"/>
      <c r="T451" s="761"/>
      <c r="U451" s="761"/>
      <c r="V451" s="761"/>
      <c r="W451" s="761"/>
      <c r="X451" s="761"/>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outlineLevel="1">
      <c r="A452" s="531"/>
      <c r="B452" s="527"/>
      <c r="C452" s="305"/>
      <c r="D452" s="291"/>
      <c r="E452" s="291"/>
      <c r="F452" s="291"/>
      <c r="G452" s="318"/>
      <c r="H452" s="318"/>
      <c r="I452" s="318"/>
      <c r="J452" s="318"/>
      <c r="K452" s="318"/>
      <c r="L452" s="318"/>
      <c r="M452" s="318"/>
      <c r="N452" s="291"/>
      <c r="O452" s="291"/>
      <c r="P452" s="291"/>
      <c r="Q452" s="291"/>
      <c r="R452" s="291"/>
      <c r="S452" s="318"/>
      <c r="T452" s="318"/>
      <c r="U452" s="318"/>
      <c r="V452" s="318"/>
      <c r="W452" s="318"/>
      <c r="X452" s="318"/>
      <c r="Y452" s="412"/>
      <c r="Z452" s="412"/>
      <c r="AA452" s="412"/>
      <c r="AB452" s="412"/>
      <c r="AC452" s="412"/>
      <c r="AD452" s="412"/>
      <c r="AE452" s="412"/>
      <c r="AF452" s="412"/>
      <c r="AG452" s="412"/>
      <c r="AH452" s="412"/>
      <c r="AI452" s="412"/>
      <c r="AJ452" s="412"/>
      <c r="AK452" s="412"/>
      <c r="AL452" s="412"/>
      <c r="AM452" s="306"/>
    </row>
    <row r="453" spans="1:40" s="283" customFormat="1" outlineLevel="1">
      <c r="A453" s="531">
        <v>16</v>
      </c>
      <c r="B453" s="528" t="s">
        <v>491</v>
      </c>
      <c r="C453" s="291" t="s">
        <v>25</v>
      </c>
      <c r="D453" s="295"/>
      <c r="E453" s="295"/>
      <c r="F453" s="295"/>
      <c r="G453" s="761"/>
      <c r="H453" s="761"/>
      <c r="I453" s="761"/>
      <c r="J453" s="761"/>
      <c r="K453" s="761"/>
      <c r="L453" s="761"/>
      <c r="M453" s="761"/>
      <c r="N453" s="295">
        <v>0</v>
      </c>
      <c r="O453" s="295"/>
      <c r="P453" s="295"/>
      <c r="Q453" s="295"/>
      <c r="R453" s="295"/>
      <c r="S453" s="761"/>
      <c r="T453" s="761"/>
      <c r="U453" s="761"/>
      <c r="V453" s="761"/>
      <c r="W453" s="761"/>
      <c r="X453" s="761"/>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1"/>
      <c r="B454" s="528" t="s">
        <v>308</v>
      </c>
      <c r="C454" s="291" t="s">
        <v>163</v>
      </c>
      <c r="D454" s="295"/>
      <c r="E454" s="295"/>
      <c r="F454" s="295"/>
      <c r="G454" s="761"/>
      <c r="H454" s="761"/>
      <c r="I454" s="761"/>
      <c r="J454" s="761"/>
      <c r="K454" s="761"/>
      <c r="L454" s="761"/>
      <c r="M454" s="761"/>
      <c r="N454" s="295">
        <f>N453</f>
        <v>0</v>
      </c>
      <c r="O454" s="295"/>
      <c r="P454" s="295"/>
      <c r="Q454" s="295"/>
      <c r="R454" s="295"/>
      <c r="S454" s="761"/>
      <c r="T454" s="761"/>
      <c r="U454" s="761"/>
      <c r="V454" s="761"/>
      <c r="W454" s="761"/>
      <c r="X454" s="761"/>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outlineLevel="1">
      <c r="A455" s="531"/>
      <c r="B455" s="528"/>
      <c r="C455" s="291"/>
      <c r="D455" s="291"/>
      <c r="E455" s="291"/>
      <c r="F455" s="291"/>
      <c r="G455" s="318"/>
      <c r="H455" s="318"/>
      <c r="I455" s="318"/>
      <c r="J455" s="318"/>
      <c r="K455" s="318"/>
      <c r="L455" s="318"/>
      <c r="M455" s="318"/>
      <c r="N455" s="291"/>
      <c r="O455" s="291"/>
      <c r="P455" s="291"/>
      <c r="Q455" s="291"/>
      <c r="R455" s="291"/>
      <c r="S455" s="318"/>
      <c r="T455" s="318"/>
      <c r="U455" s="318"/>
      <c r="V455" s="318"/>
      <c r="W455" s="318"/>
      <c r="X455" s="318"/>
      <c r="Y455" s="412"/>
      <c r="Z455" s="412"/>
      <c r="AA455" s="412"/>
      <c r="AB455" s="412"/>
      <c r="AC455" s="412"/>
      <c r="AD455" s="412"/>
      <c r="AE455" s="416"/>
      <c r="AF455" s="416"/>
      <c r="AG455" s="416"/>
      <c r="AH455" s="416"/>
      <c r="AI455" s="416"/>
      <c r="AJ455" s="416"/>
      <c r="AK455" s="416"/>
      <c r="AL455" s="416"/>
      <c r="AM455" s="313"/>
    </row>
    <row r="456" spans="1:40" ht="15.75" outlineLevel="1">
      <c r="A456" s="531"/>
      <c r="B456" s="529" t="s">
        <v>496</v>
      </c>
      <c r="C456" s="320"/>
      <c r="D456" s="290"/>
      <c r="E456" s="289"/>
      <c r="F456" s="289"/>
      <c r="G456" s="765"/>
      <c r="H456" s="765"/>
      <c r="I456" s="765"/>
      <c r="J456" s="765"/>
      <c r="K456" s="765"/>
      <c r="L456" s="765"/>
      <c r="M456" s="765"/>
      <c r="N456" s="290"/>
      <c r="O456" s="289"/>
      <c r="P456" s="289"/>
      <c r="Q456" s="289"/>
      <c r="R456" s="289"/>
      <c r="S456" s="765"/>
      <c r="T456" s="765"/>
      <c r="U456" s="765"/>
      <c r="V456" s="765"/>
      <c r="W456" s="765"/>
      <c r="X456" s="765"/>
      <c r="Y456" s="414"/>
      <c r="Z456" s="414"/>
      <c r="AA456" s="414"/>
      <c r="AB456" s="414"/>
      <c r="AC456" s="414"/>
      <c r="AD456" s="414"/>
      <c r="AE456" s="414"/>
      <c r="AF456" s="414"/>
      <c r="AG456" s="414"/>
      <c r="AH456" s="414"/>
      <c r="AI456" s="414"/>
      <c r="AJ456" s="414"/>
      <c r="AK456" s="414"/>
      <c r="AL456" s="414"/>
      <c r="AM456" s="292"/>
    </row>
    <row r="457" spans="1:40" outlineLevel="1">
      <c r="A457" s="531">
        <v>17</v>
      </c>
      <c r="B457" s="428" t="s">
        <v>112</v>
      </c>
      <c r="C457" s="291" t="s">
        <v>25</v>
      </c>
      <c r="D457" s="295"/>
      <c r="E457" s="295"/>
      <c r="F457" s="295"/>
      <c r="G457" s="761"/>
      <c r="H457" s="761"/>
      <c r="I457" s="761"/>
      <c r="J457" s="761"/>
      <c r="K457" s="761"/>
      <c r="L457" s="761"/>
      <c r="M457" s="761"/>
      <c r="N457" s="295">
        <v>12</v>
      </c>
      <c r="O457" s="295"/>
      <c r="P457" s="295"/>
      <c r="Q457" s="295"/>
      <c r="R457" s="295"/>
      <c r="S457" s="761"/>
      <c r="T457" s="761"/>
      <c r="U457" s="761"/>
      <c r="V457" s="761"/>
      <c r="W457" s="761"/>
      <c r="X457" s="761"/>
      <c r="Y457" s="426"/>
      <c r="Z457" s="410"/>
      <c r="AA457" s="410"/>
      <c r="AB457" s="410"/>
      <c r="AC457" s="410"/>
      <c r="AD457" s="410"/>
      <c r="AE457" s="410"/>
      <c r="AF457" s="415"/>
      <c r="AG457" s="415"/>
      <c r="AH457" s="415"/>
      <c r="AI457" s="415"/>
      <c r="AJ457" s="415"/>
      <c r="AK457" s="415"/>
      <c r="AL457" s="415"/>
      <c r="AM457" s="296">
        <f>SUM(Y457:AL457)</f>
        <v>0</v>
      </c>
    </row>
    <row r="458" spans="1:40" outlineLevel="1">
      <c r="A458" s="531"/>
      <c r="B458" s="431" t="s">
        <v>308</v>
      </c>
      <c r="C458" s="291" t="s">
        <v>163</v>
      </c>
      <c r="D458" s="295"/>
      <c r="E458" s="295"/>
      <c r="F458" s="295"/>
      <c r="G458" s="761"/>
      <c r="H458" s="761"/>
      <c r="I458" s="761"/>
      <c r="J458" s="761"/>
      <c r="K458" s="761"/>
      <c r="L458" s="761"/>
      <c r="M458" s="761"/>
      <c r="N458" s="295">
        <f>N457</f>
        <v>12</v>
      </c>
      <c r="O458" s="295"/>
      <c r="P458" s="295"/>
      <c r="Q458" s="295"/>
      <c r="R458" s="295"/>
      <c r="S458" s="761"/>
      <c r="T458" s="761"/>
      <c r="U458" s="761"/>
      <c r="V458" s="761"/>
      <c r="W458" s="761"/>
      <c r="X458" s="761"/>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outlineLevel="1">
      <c r="A459" s="531"/>
      <c r="B459" s="431"/>
      <c r="C459" s="291"/>
      <c r="D459" s="291"/>
      <c r="E459" s="291"/>
      <c r="F459" s="291"/>
      <c r="G459" s="318"/>
      <c r="H459" s="318"/>
      <c r="I459" s="318"/>
      <c r="J459" s="318"/>
      <c r="K459" s="318"/>
      <c r="L459" s="318"/>
      <c r="M459" s="318"/>
      <c r="N459" s="291"/>
      <c r="O459" s="291"/>
      <c r="P459" s="291"/>
      <c r="Q459" s="291"/>
      <c r="R459" s="291"/>
      <c r="S459" s="318"/>
      <c r="T459" s="318"/>
      <c r="U459" s="318"/>
      <c r="V459" s="318"/>
      <c r="W459" s="318"/>
      <c r="X459" s="318"/>
      <c r="Y459" s="422"/>
      <c r="Z459" s="425"/>
      <c r="AA459" s="425"/>
      <c r="AB459" s="425"/>
      <c r="AC459" s="425"/>
      <c r="AD459" s="425"/>
      <c r="AE459" s="425"/>
      <c r="AF459" s="425"/>
      <c r="AG459" s="425"/>
      <c r="AH459" s="425"/>
      <c r="AI459" s="425"/>
      <c r="AJ459" s="425"/>
      <c r="AK459" s="425"/>
      <c r="AL459" s="425"/>
      <c r="AM459" s="306"/>
    </row>
    <row r="460" spans="1:40" outlineLevel="1">
      <c r="A460" s="531">
        <v>18</v>
      </c>
      <c r="B460" s="428" t="s">
        <v>109</v>
      </c>
      <c r="C460" s="291" t="s">
        <v>25</v>
      </c>
      <c r="D460" s="295"/>
      <c r="E460" s="295"/>
      <c r="F460" s="295"/>
      <c r="G460" s="761"/>
      <c r="H460" s="761"/>
      <c r="I460" s="761"/>
      <c r="J460" s="761"/>
      <c r="K460" s="761"/>
      <c r="L460" s="761"/>
      <c r="M460" s="761"/>
      <c r="N460" s="295">
        <v>12</v>
      </c>
      <c r="O460" s="295"/>
      <c r="P460" s="295"/>
      <c r="Q460" s="295"/>
      <c r="R460" s="295"/>
      <c r="S460" s="761"/>
      <c r="T460" s="761"/>
      <c r="U460" s="761"/>
      <c r="V460" s="761"/>
      <c r="W460" s="761"/>
      <c r="X460" s="761"/>
      <c r="Y460" s="426"/>
      <c r="Z460" s="410"/>
      <c r="AA460" s="410"/>
      <c r="AB460" s="410"/>
      <c r="AC460" s="410"/>
      <c r="AD460" s="410"/>
      <c r="AE460" s="410"/>
      <c r="AF460" s="415"/>
      <c r="AG460" s="415"/>
      <c r="AH460" s="415"/>
      <c r="AI460" s="415"/>
      <c r="AJ460" s="415"/>
      <c r="AK460" s="415"/>
      <c r="AL460" s="415"/>
      <c r="AM460" s="296">
        <f>SUM(Y460:AL460)</f>
        <v>0</v>
      </c>
    </row>
    <row r="461" spans="1:40" outlineLevel="1">
      <c r="A461" s="531"/>
      <c r="B461" s="431" t="s">
        <v>308</v>
      </c>
      <c r="C461" s="291" t="s">
        <v>163</v>
      </c>
      <c r="D461" s="295"/>
      <c r="E461" s="295"/>
      <c r="F461" s="295"/>
      <c r="G461" s="761"/>
      <c r="H461" s="761"/>
      <c r="I461" s="761"/>
      <c r="J461" s="761"/>
      <c r="K461" s="761"/>
      <c r="L461" s="761"/>
      <c r="M461" s="761"/>
      <c r="N461" s="295">
        <f>N460</f>
        <v>12</v>
      </c>
      <c r="O461" s="295"/>
      <c r="P461" s="295"/>
      <c r="Q461" s="295"/>
      <c r="R461" s="295"/>
      <c r="S461" s="761"/>
      <c r="T461" s="761"/>
      <c r="U461" s="761"/>
      <c r="V461" s="761"/>
      <c r="W461" s="761"/>
      <c r="X461" s="761"/>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outlineLevel="1">
      <c r="A462" s="531"/>
      <c r="B462" s="430"/>
      <c r="C462" s="291"/>
      <c r="D462" s="291"/>
      <c r="E462" s="291"/>
      <c r="F462" s="291"/>
      <c r="G462" s="318"/>
      <c r="H462" s="318"/>
      <c r="I462" s="318"/>
      <c r="J462" s="318"/>
      <c r="K462" s="318"/>
      <c r="L462" s="318"/>
      <c r="M462" s="318"/>
      <c r="N462" s="291"/>
      <c r="O462" s="291"/>
      <c r="P462" s="291"/>
      <c r="Q462" s="291"/>
      <c r="R462" s="291"/>
      <c r="S462" s="318"/>
      <c r="T462" s="318"/>
      <c r="U462" s="318"/>
      <c r="V462" s="318"/>
      <c r="W462" s="318"/>
      <c r="X462" s="318"/>
      <c r="Y462" s="423"/>
      <c r="Z462" s="424"/>
      <c r="AA462" s="424"/>
      <c r="AB462" s="424"/>
      <c r="AC462" s="424"/>
      <c r="AD462" s="424"/>
      <c r="AE462" s="424"/>
      <c r="AF462" s="424"/>
      <c r="AG462" s="424"/>
      <c r="AH462" s="424"/>
      <c r="AI462" s="424"/>
      <c r="AJ462" s="424"/>
      <c r="AK462" s="424"/>
      <c r="AL462" s="424"/>
      <c r="AM462" s="297"/>
    </row>
    <row r="463" spans="1:40" outlineLevel="1">
      <c r="A463" s="531">
        <v>19</v>
      </c>
      <c r="B463" s="428" t="s">
        <v>111</v>
      </c>
      <c r="C463" s="291" t="s">
        <v>25</v>
      </c>
      <c r="D463" s="295"/>
      <c r="E463" s="295"/>
      <c r="F463" s="295"/>
      <c r="G463" s="761"/>
      <c r="H463" s="761"/>
      <c r="I463" s="761"/>
      <c r="J463" s="761"/>
      <c r="K463" s="761"/>
      <c r="L463" s="761"/>
      <c r="M463" s="761"/>
      <c r="N463" s="295">
        <v>12</v>
      </c>
      <c r="O463" s="295"/>
      <c r="P463" s="295"/>
      <c r="Q463" s="295"/>
      <c r="R463" s="295"/>
      <c r="S463" s="761"/>
      <c r="T463" s="761"/>
      <c r="U463" s="761"/>
      <c r="V463" s="761"/>
      <c r="W463" s="761"/>
      <c r="X463" s="761"/>
      <c r="Y463" s="426"/>
      <c r="Z463" s="410"/>
      <c r="AA463" s="410"/>
      <c r="AB463" s="410"/>
      <c r="AC463" s="410"/>
      <c r="AD463" s="410"/>
      <c r="AE463" s="410"/>
      <c r="AF463" s="415"/>
      <c r="AG463" s="415"/>
      <c r="AH463" s="415"/>
      <c r="AI463" s="415"/>
      <c r="AJ463" s="415"/>
      <c r="AK463" s="415"/>
      <c r="AL463" s="415"/>
      <c r="AM463" s="296">
        <f>SUM(Y463:AL463)</f>
        <v>0</v>
      </c>
    </row>
    <row r="464" spans="1:40" outlineLevel="1">
      <c r="A464" s="531"/>
      <c r="B464" s="431" t="s">
        <v>308</v>
      </c>
      <c r="C464" s="291" t="s">
        <v>163</v>
      </c>
      <c r="D464" s="295"/>
      <c r="E464" s="295"/>
      <c r="F464" s="295"/>
      <c r="G464" s="761"/>
      <c r="H464" s="761"/>
      <c r="I464" s="761"/>
      <c r="J464" s="761"/>
      <c r="K464" s="761"/>
      <c r="L464" s="761"/>
      <c r="M464" s="761"/>
      <c r="N464" s="295">
        <f>N463</f>
        <v>12</v>
      </c>
      <c r="O464" s="295"/>
      <c r="P464" s="295"/>
      <c r="Q464" s="295"/>
      <c r="R464" s="295"/>
      <c r="S464" s="761"/>
      <c r="T464" s="761"/>
      <c r="U464" s="761"/>
      <c r="V464" s="761"/>
      <c r="W464" s="761"/>
      <c r="X464" s="761"/>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outlineLevel="1">
      <c r="A465" s="531"/>
      <c r="B465" s="430"/>
      <c r="C465" s="291"/>
      <c r="D465" s="291"/>
      <c r="E465" s="291"/>
      <c r="F465" s="291"/>
      <c r="G465" s="318"/>
      <c r="H465" s="318"/>
      <c r="I465" s="318"/>
      <c r="J465" s="318"/>
      <c r="K465" s="318"/>
      <c r="L465" s="318"/>
      <c r="M465" s="318"/>
      <c r="N465" s="291"/>
      <c r="O465" s="291"/>
      <c r="P465" s="291"/>
      <c r="Q465" s="291"/>
      <c r="R465" s="291"/>
      <c r="S465" s="318"/>
      <c r="T465" s="318"/>
      <c r="U465" s="318"/>
      <c r="V465" s="318"/>
      <c r="W465" s="318"/>
      <c r="X465" s="318"/>
      <c r="Y465" s="412"/>
      <c r="Z465" s="412"/>
      <c r="AA465" s="412"/>
      <c r="AB465" s="412"/>
      <c r="AC465" s="412"/>
      <c r="AD465" s="412"/>
      <c r="AE465" s="412"/>
      <c r="AF465" s="412"/>
      <c r="AG465" s="412"/>
      <c r="AH465" s="412"/>
      <c r="AI465" s="412"/>
      <c r="AJ465" s="412"/>
      <c r="AK465" s="412"/>
      <c r="AL465" s="412"/>
      <c r="AM465" s="306"/>
    </row>
    <row r="466" spans="1:39" outlineLevel="1">
      <c r="A466" s="531">
        <v>20</v>
      </c>
      <c r="B466" s="428" t="s">
        <v>110</v>
      </c>
      <c r="C466" s="291" t="s">
        <v>25</v>
      </c>
      <c r="D466" s="295"/>
      <c r="E466" s="295"/>
      <c r="F466" s="295"/>
      <c r="G466" s="761"/>
      <c r="H466" s="761"/>
      <c r="I466" s="761"/>
      <c r="J466" s="761"/>
      <c r="K466" s="761"/>
      <c r="L466" s="761"/>
      <c r="M466" s="761"/>
      <c r="N466" s="295">
        <v>12</v>
      </c>
      <c r="O466" s="295"/>
      <c r="P466" s="295"/>
      <c r="Q466" s="295"/>
      <c r="R466" s="295"/>
      <c r="S466" s="761"/>
      <c r="T466" s="761"/>
      <c r="U466" s="761"/>
      <c r="V466" s="761"/>
      <c r="W466" s="761"/>
      <c r="X466" s="761"/>
      <c r="Y466" s="426"/>
      <c r="Z466" s="410"/>
      <c r="AA466" s="410"/>
      <c r="AB466" s="410"/>
      <c r="AC466" s="410"/>
      <c r="AD466" s="410"/>
      <c r="AE466" s="410"/>
      <c r="AF466" s="415"/>
      <c r="AG466" s="415"/>
      <c r="AH466" s="415"/>
      <c r="AI466" s="415"/>
      <c r="AJ466" s="415"/>
      <c r="AK466" s="415"/>
      <c r="AL466" s="415"/>
      <c r="AM466" s="296">
        <f>SUM(Y466:AL466)</f>
        <v>0</v>
      </c>
    </row>
    <row r="467" spans="1:39" outlineLevel="1">
      <c r="A467" s="531"/>
      <c r="B467" s="431" t="s">
        <v>308</v>
      </c>
      <c r="C467" s="291" t="s">
        <v>163</v>
      </c>
      <c r="D467" s="295"/>
      <c r="E467" s="295"/>
      <c r="F467" s="295"/>
      <c r="G467" s="761"/>
      <c r="H467" s="761"/>
      <c r="I467" s="761"/>
      <c r="J467" s="761"/>
      <c r="K467" s="761"/>
      <c r="L467" s="761"/>
      <c r="M467" s="761"/>
      <c r="N467" s="295">
        <f>N466</f>
        <v>12</v>
      </c>
      <c r="O467" s="295"/>
      <c r="P467" s="295"/>
      <c r="Q467" s="295"/>
      <c r="R467" s="295"/>
      <c r="S467" s="761"/>
      <c r="T467" s="761"/>
      <c r="U467" s="761"/>
      <c r="V467" s="761"/>
      <c r="W467" s="761"/>
      <c r="X467" s="761"/>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75" outlineLevel="1">
      <c r="A468" s="531"/>
      <c r="B468" s="530"/>
      <c r="C468" s="300"/>
      <c r="D468" s="291"/>
      <c r="E468" s="291"/>
      <c r="F468" s="291"/>
      <c r="G468" s="318"/>
      <c r="H468" s="318"/>
      <c r="I468" s="318"/>
      <c r="J468" s="318"/>
      <c r="K468" s="318"/>
      <c r="L468" s="318"/>
      <c r="M468" s="318"/>
      <c r="N468" s="300"/>
      <c r="O468" s="291"/>
      <c r="P468" s="291"/>
      <c r="Q468" s="291"/>
      <c r="R468" s="291"/>
      <c r="S468" s="318"/>
      <c r="T468" s="318"/>
      <c r="U468" s="318"/>
      <c r="V468" s="318"/>
      <c r="W468" s="318"/>
      <c r="X468" s="318"/>
      <c r="Y468" s="412"/>
      <c r="Z468" s="412"/>
      <c r="AA468" s="412"/>
      <c r="AB468" s="412"/>
      <c r="AC468" s="412"/>
      <c r="AD468" s="412"/>
      <c r="AE468" s="412"/>
      <c r="AF468" s="412"/>
      <c r="AG468" s="412"/>
      <c r="AH468" s="412"/>
      <c r="AI468" s="412"/>
      <c r="AJ468" s="412"/>
      <c r="AK468" s="412"/>
      <c r="AL468" s="412"/>
      <c r="AM468" s="306"/>
    </row>
    <row r="469" spans="1:39" ht="15.75" outlineLevel="1">
      <c r="A469" s="531"/>
      <c r="B469" s="523" t="s">
        <v>503</v>
      </c>
      <c r="C469" s="291"/>
      <c r="D469" s="291"/>
      <c r="E469" s="291"/>
      <c r="F469" s="291"/>
      <c r="G469" s="318"/>
      <c r="H469" s="318"/>
      <c r="I469" s="318"/>
      <c r="J469" s="318"/>
      <c r="K469" s="318"/>
      <c r="L469" s="318"/>
      <c r="M469" s="318"/>
      <c r="N469" s="291"/>
      <c r="O469" s="291"/>
      <c r="P469" s="291"/>
      <c r="Q469" s="291"/>
      <c r="R469" s="291"/>
      <c r="S469" s="318"/>
      <c r="T469" s="318"/>
      <c r="U469" s="318"/>
      <c r="V469" s="318"/>
      <c r="W469" s="318"/>
      <c r="X469" s="318"/>
      <c r="Y469" s="422"/>
      <c r="Z469" s="425"/>
      <c r="AA469" s="425"/>
      <c r="AB469" s="425"/>
      <c r="AC469" s="425"/>
      <c r="AD469" s="425"/>
      <c r="AE469" s="425"/>
      <c r="AF469" s="425"/>
      <c r="AG469" s="425"/>
      <c r="AH469" s="425"/>
      <c r="AI469" s="425"/>
      <c r="AJ469" s="425"/>
      <c r="AK469" s="425"/>
      <c r="AL469" s="425"/>
      <c r="AM469" s="306"/>
    </row>
    <row r="470" spans="1:39" ht="15.75" outlineLevel="1">
      <c r="A470" s="531"/>
      <c r="B470" s="503" t="s">
        <v>499</v>
      </c>
      <c r="C470" s="291"/>
      <c r="D470" s="291"/>
      <c r="E470" s="291"/>
      <c r="F470" s="291"/>
      <c r="G470" s="318"/>
      <c r="H470" s="318"/>
      <c r="I470" s="318"/>
      <c r="J470" s="318"/>
      <c r="K470" s="318"/>
      <c r="L470" s="318"/>
      <c r="M470" s="318"/>
      <c r="N470" s="291"/>
      <c r="O470" s="291"/>
      <c r="P470" s="291"/>
      <c r="Q470" s="291"/>
      <c r="R470" s="291"/>
      <c r="S470" s="318"/>
      <c r="T470" s="318"/>
      <c r="U470" s="318"/>
      <c r="V470" s="318"/>
      <c r="W470" s="318"/>
      <c r="X470" s="318"/>
      <c r="Y470" s="422"/>
      <c r="Z470" s="425"/>
      <c r="AA470" s="425"/>
      <c r="AB470" s="425"/>
      <c r="AC470" s="425"/>
      <c r="AD470" s="425"/>
      <c r="AE470" s="425"/>
      <c r="AF470" s="425"/>
      <c r="AG470" s="425"/>
      <c r="AH470" s="425"/>
      <c r="AI470" s="425"/>
      <c r="AJ470" s="425"/>
      <c r="AK470" s="425"/>
      <c r="AL470" s="425"/>
      <c r="AM470" s="306"/>
    </row>
    <row r="471" spans="1:39" outlineLevel="1">
      <c r="A471" s="531">
        <v>21</v>
      </c>
      <c r="B471" s="428" t="s">
        <v>113</v>
      </c>
      <c r="C471" s="291" t="s">
        <v>25</v>
      </c>
      <c r="D471" s="295">
        <v>107589</v>
      </c>
      <c r="E471" s="295">
        <v>86594</v>
      </c>
      <c r="F471" s="295">
        <v>86594</v>
      </c>
      <c r="G471" s="761">
        <v>86594</v>
      </c>
      <c r="H471" s="761">
        <v>86594</v>
      </c>
      <c r="I471" s="761">
        <v>86594</v>
      </c>
      <c r="J471" s="761">
        <v>86594</v>
      </c>
      <c r="K471" s="761">
        <v>86593</v>
      </c>
      <c r="L471" s="761">
        <v>86593</v>
      </c>
      <c r="M471" s="761">
        <v>86378</v>
      </c>
      <c r="N471" s="291"/>
      <c r="O471" s="295">
        <v>7</v>
      </c>
      <c r="P471" s="295">
        <v>6</v>
      </c>
      <c r="Q471" s="295">
        <v>6</v>
      </c>
      <c r="R471" s="295">
        <v>6</v>
      </c>
      <c r="S471" s="761">
        <v>6</v>
      </c>
      <c r="T471" s="761">
        <v>6</v>
      </c>
      <c r="U471" s="761">
        <v>6</v>
      </c>
      <c r="V471" s="761">
        <v>6</v>
      </c>
      <c r="W471" s="761">
        <v>6</v>
      </c>
      <c r="X471" s="761">
        <v>6</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1"/>
      <c r="B472" s="431" t="s">
        <v>308</v>
      </c>
      <c r="C472" s="291" t="s">
        <v>163</v>
      </c>
      <c r="D472" s="295"/>
      <c r="E472" s="295"/>
      <c r="F472" s="295"/>
      <c r="G472" s="761"/>
      <c r="H472" s="761"/>
      <c r="I472" s="761"/>
      <c r="J472" s="761"/>
      <c r="K472" s="761"/>
      <c r="L472" s="761"/>
      <c r="M472" s="761"/>
      <c r="N472" s="291"/>
      <c r="O472" s="295"/>
      <c r="P472" s="295"/>
      <c r="Q472" s="295"/>
      <c r="R472" s="295"/>
      <c r="S472" s="761"/>
      <c r="T472" s="761"/>
      <c r="U472" s="761"/>
      <c r="V472" s="761"/>
      <c r="W472" s="761"/>
      <c r="X472" s="761"/>
      <c r="Y472" s="411">
        <f>Y471</f>
        <v>1</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outlineLevel="1">
      <c r="A473" s="531"/>
      <c r="B473" s="431"/>
      <c r="C473" s="291"/>
      <c r="D473" s="291"/>
      <c r="E473" s="291"/>
      <c r="F473" s="291"/>
      <c r="G473" s="318"/>
      <c r="H473" s="318"/>
      <c r="I473" s="318"/>
      <c r="J473" s="318"/>
      <c r="K473" s="318"/>
      <c r="L473" s="318"/>
      <c r="M473" s="318"/>
      <c r="N473" s="291"/>
      <c r="O473" s="291"/>
      <c r="P473" s="291"/>
      <c r="Q473" s="291"/>
      <c r="R473" s="291"/>
      <c r="S473" s="318"/>
      <c r="T473" s="318"/>
      <c r="U473" s="318"/>
      <c r="V473" s="318"/>
      <c r="W473" s="318"/>
      <c r="X473" s="318"/>
      <c r="Y473" s="422"/>
      <c r="Z473" s="425"/>
      <c r="AA473" s="425"/>
      <c r="AB473" s="425"/>
      <c r="AC473" s="425"/>
      <c r="AD473" s="425"/>
      <c r="AE473" s="425"/>
      <c r="AF473" s="425"/>
      <c r="AG473" s="425"/>
      <c r="AH473" s="425"/>
      <c r="AI473" s="425"/>
      <c r="AJ473" s="425"/>
      <c r="AK473" s="425"/>
      <c r="AL473" s="425"/>
      <c r="AM473" s="306"/>
    </row>
    <row r="474" spans="1:39" ht="30" outlineLevel="1">
      <c r="A474" s="531">
        <v>22</v>
      </c>
      <c r="B474" s="428" t="s">
        <v>114</v>
      </c>
      <c r="C474" s="291" t="s">
        <v>25</v>
      </c>
      <c r="D474" s="295">
        <v>2113</v>
      </c>
      <c r="E474" s="295">
        <v>2113</v>
      </c>
      <c r="F474" s="295">
        <v>2113</v>
      </c>
      <c r="G474" s="761">
        <v>2113</v>
      </c>
      <c r="H474" s="761">
        <v>2113</v>
      </c>
      <c r="I474" s="761">
        <v>2113</v>
      </c>
      <c r="J474" s="761">
        <v>2113</v>
      </c>
      <c r="K474" s="761">
        <v>2113</v>
      </c>
      <c r="L474" s="761">
        <v>2113</v>
      </c>
      <c r="M474" s="761">
        <v>2113</v>
      </c>
      <c r="N474" s="291"/>
      <c r="O474" s="295">
        <v>1</v>
      </c>
      <c r="P474" s="295">
        <v>1</v>
      </c>
      <c r="Q474" s="295">
        <v>1</v>
      </c>
      <c r="R474" s="295">
        <v>1</v>
      </c>
      <c r="S474" s="761">
        <v>1</v>
      </c>
      <c r="T474" s="761">
        <v>1</v>
      </c>
      <c r="U474" s="761">
        <v>1</v>
      </c>
      <c r="V474" s="761">
        <v>1</v>
      </c>
      <c r="W474" s="761">
        <v>1</v>
      </c>
      <c r="X474" s="761">
        <v>1</v>
      </c>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1"/>
      <c r="B475" s="431" t="s">
        <v>308</v>
      </c>
      <c r="C475" s="291" t="s">
        <v>163</v>
      </c>
      <c r="D475" s="295"/>
      <c r="E475" s="295"/>
      <c r="F475" s="295"/>
      <c r="G475" s="761"/>
      <c r="H475" s="761"/>
      <c r="I475" s="761"/>
      <c r="J475" s="761"/>
      <c r="K475" s="761"/>
      <c r="L475" s="761"/>
      <c r="M475" s="761"/>
      <c r="N475" s="291"/>
      <c r="O475" s="295"/>
      <c r="P475" s="295"/>
      <c r="Q475" s="295"/>
      <c r="R475" s="295"/>
      <c r="S475" s="761"/>
      <c r="T475" s="761"/>
      <c r="U475" s="761"/>
      <c r="V475" s="761"/>
      <c r="W475" s="761"/>
      <c r="X475" s="761"/>
      <c r="Y475" s="411">
        <f>Y474</f>
        <v>1</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outlineLevel="1">
      <c r="A476" s="531"/>
      <c r="B476" s="431"/>
      <c r="C476" s="291"/>
      <c r="D476" s="291"/>
      <c r="E476" s="291"/>
      <c r="F476" s="291"/>
      <c r="G476" s="318"/>
      <c r="H476" s="318"/>
      <c r="I476" s="318"/>
      <c r="J476" s="318"/>
      <c r="K476" s="318"/>
      <c r="L476" s="318"/>
      <c r="M476" s="318"/>
      <c r="N476" s="291"/>
      <c r="O476" s="291"/>
      <c r="P476" s="291"/>
      <c r="Q476" s="291"/>
      <c r="R476" s="291"/>
      <c r="S476" s="318"/>
      <c r="T476" s="318"/>
      <c r="U476" s="318"/>
      <c r="V476" s="318"/>
      <c r="W476" s="318"/>
      <c r="X476" s="318"/>
      <c r="Y476" s="422"/>
      <c r="Z476" s="425"/>
      <c r="AA476" s="425"/>
      <c r="AB476" s="425"/>
      <c r="AC476" s="425"/>
      <c r="AD476" s="425"/>
      <c r="AE476" s="425"/>
      <c r="AF476" s="425"/>
      <c r="AG476" s="425"/>
      <c r="AH476" s="425"/>
      <c r="AI476" s="425"/>
      <c r="AJ476" s="425"/>
      <c r="AK476" s="425"/>
      <c r="AL476" s="425"/>
      <c r="AM476" s="306"/>
    </row>
    <row r="477" spans="1:39" outlineLevel="1">
      <c r="A477" s="531">
        <v>23</v>
      </c>
      <c r="B477" s="757" t="s">
        <v>762</v>
      </c>
      <c r="C477" s="291" t="s">
        <v>25</v>
      </c>
      <c r="D477" s="295">
        <v>101384</v>
      </c>
      <c r="E477" s="295">
        <v>73421</v>
      </c>
      <c r="F477" s="295">
        <v>73421</v>
      </c>
      <c r="G477" s="761">
        <v>73421</v>
      </c>
      <c r="H477" s="761">
        <v>73421</v>
      </c>
      <c r="I477" s="761">
        <v>73421</v>
      </c>
      <c r="J477" s="761">
        <v>73421</v>
      </c>
      <c r="K477" s="761">
        <v>73419</v>
      </c>
      <c r="L477" s="761">
        <v>73419</v>
      </c>
      <c r="M477" s="761">
        <v>73419</v>
      </c>
      <c r="N477" s="291"/>
      <c r="O477" s="295">
        <v>7</v>
      </c>
      <c r="P477" s="295">
        <v>5</v>
      </c>
      <c r="Q477" s="295">
        <v>5</v>
      </c>
      <c r="R477" s="295">
        <v>5</v>
      </c>
      <c r="S477" s="761">
        <v>5</v>
      </c>
      <c r="T477" s="761">
        <v>5</v>
      </c>
      <c r="U477" s="761">
        <v>5</v>
      </c>
      <c r="V477" s="761">
        <v>5</v>
      </c>
      <c r="W477" s="761">
        <v>5</v>
      </c>
      <c r="X477" s="761">
        <v>5</v>
      </c>
      <c r="Y477" s="410">
        <v>1</v>
      </c>
      <c r="Z477" s="410"/>
      <c r="AA477" s="410"/>
      <c r="AB477" s="410"/>
      <c r="AC477" s="410"/>
      <c r="AD477" s="410"/>
      <c r="AE477" s="410"/>
      <c r="AF477" s="410"/>
      <c r="AG477" s="410"/>
      <c r="AH477" s="410"/>
      <c r="AI477" s="410"/>
      <c r="AJ477" s="410"/>
      <c r="AK477" s="410"/>
      <c r="AL477" s="410"/>
      <c r="AM477" s="296">
        <f>SUM(Y477:AL477)</f>
        <v>1</v>
      </c>
    </row>
    <row r="478" spans="1:39" outlineLevel="1">
      <c r="A478" s="531"/>
      <c r="B478" s="431" t="s">
        <v>308</v>
      </c>
      <c r="C478" s="291" t="s">
        <v>163</v>
      </c>
      <c r="D478" s="295"/>
      <c r="E478" s="295"/>
      <c r="F478" s="295"/>
      <c r="G478" s="761"/>
      <c r="H478" s="761"/>
      <c r="I478" s="761"/>
      <c r="J478" s="761"/>
      <c r="K478" s="761"/>
      <c r="L478" s="761"/>
      <c r="M478" s="761"/>
      <c r="N478" s="291"/>
      <c r="O478" s="295"/>
      <c r="P478" s="295"/>
      <c r="Q478" s="295"/>
      <c r="R478" s="295"/>
      <c r="S478" s="761"/>
      <c r="T478" s="761"/>
      <c r="U478" s="761"/>
      <c r="V478" s="761"/>
      <c r="W478" s="761"/>
      <c r="X478" s="761"/>
      <c r="Y478" s="411">
        <f>Y477</f>
        <v>1</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outlineLevel="1">
      <c r="A479" s="531"/>
      <c r="B479" s="430"/>
      <c r="C479" s="291"/>
      <c r="D479" s="291"/>
      <c r="E479" s="291"/>
      <c r="F479" s="291"/>
      <c r="G479" s="318"/>
      <c r="H479" s="318"/>
      <c r="I479" s="318"/>
      <c r="J479" s="318"/>
      <c r="K479" s="318"/>
      <c r="L479" s="318"/>
      <c r="M479" s="318"/>
      <c r="N479" s="291"/>
      <c r="O479" s="291"/>
      <c r="P479" s="291"/>
      <c r="Q479" s="291"/>
      <c r="R479" s="291"/>
      <c r="S479" s="318"/>
      <c r="T479" s="318"/>
      <c r="U479" s="318"/>
      <c r="V479" s="318"/>
      <c r="W479" s="318"/>
      <c r="X479" s="318"/>
      <c r="Y479" s="422"/>
      <c r="Z479" s="425"/>
      <c r="AA479" s="425"/>
      <c r="AB479" s="425"/>
      <c r="AC479" s="425"/>
      <c r="AD479" s="425"/>
      <c r="AE479" s="425"/>
      <c r="AF479" s="425"/>
      <c r="AG479" s="425"/>
      <c r="AH479" s="425"/>
      <c r="AI479" s="425"/>
      <c r="AJ479" s="425"/>
      <c r="AK479" s="425"/>
      <c r="AL479" s="425"/>
      <c r="AM479" s="306"/>
    </row>
    <row r="480" spans="1:39" ht="30" outlineLevel="1">
      <c r="A480" s="531">
        <v>24</v>
      </c>
      <c r="B480" s="428" t="s">
        <v>116</v>
      </c>
      <c r="C480" s="291" t="s">
        <v>25</v>
      </c>
      <c r="D480" s="295">
        <v>9374</v>
      </c>
      <c r="E480" s="295">
        <v>9374</v>
      </c>
      <c r="F480" s="295">
        <v>9374</v>
      </c>
      <c r="G480" s="761">
        <v>9374</v>
      </c>
      <c r="H480" s="761">
        <v>9374</v>
      </c>
      <c r="I480" s="761">
        <v>9374</v>
      </c>
      <c r="J480" s="761">
        <v>9374</v>
      </c>
      <c r="K480" s="761">
        <v>9374</v>
      </c>
      <c r="L480" s="761">
        <v>9374</v>
      </c>
      <c r="M480" s="761">
        <v>9374</v>
      </c>
      <c r="N480" s="291"/>
      <c r="O480" s="295">
        <v>2</v>
      </c>
      <c r="P480" s="295">
        <v>2</v>
      </c>
      <c r="Q480" s="295">
        <v>2</v>
      </c>
      <c r="R480" s="295">
        <v>2</v>
      </c>
      <c r="S480" s="761">
        <v>2</v>
      </c>
      <c r="T480" s="761">
        <v>2</v>
      </c>
      <c r="U480" s="761">
        <v>2</v>
      </c>
      <c r="V480" s="761">
        <v>2</v>
      </c>
      <c r="W480" s="761">
        <v>2</v>
      </c>
      <c r="X480" s="761">
        <v>2</v>
      </c>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1"/>
      <c r="B481" s="431" t="s">
        <v>308</v>
      </c>
      <c r="C481" s="291" t="s">
        <v>163</v>
      </c>
      <c r="D481" s="295"/>
      <c r="E481" s="295"/>
      <c r="F481" s="295"/>
      <c r="G481" s="761"/>
      <c r="H481" s="761"/>
      <c r="I481" s="761"/>
      <c r="J481" s="761"/>
      <c r="K481" s="761"/>
      <c r="L481" s="761"/>
      <c r="M481" s="761"/>
      <c r="N481" s="291"/>
      <c r="O481" s="295"/>
      <c r="P481" s="295"/>
      <c r="Q481" s="295"/>
      <c r="R481" s="295"/>
      <c r="S481" s="761"/>
      <c r="T481" s="761"/>
      <c r="U481" s="761"/>
      <c r="V481" s="761"/>
      <c r="W481" s="761"/>
      <c r="X481" s="761"/>
      <c r="Y481" s="411">
        <f>Y480</f>
        <v>1</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outlineLevel="1">
      <c r="A482" s="531"/>
      <c r="B482" s="431"/>
      <c r="C482" s="291"/>
      <c r="D482" s="291"/>
      <c r="E482" s="291"/>
      <c r="F482" s="291"/>
      <c r="G482" s="318"/>
      <c r="H482" s="318"/>
      <c r="I482" s="318"/>
      <c r="J482" s="318"/>
      <c r="K482" s="318"/>
      <c r="L482" s="318"/>
      <c r="M482" s="318"/>
      <c r="N482" s="291"/>
      <c r="O482" s="291"/>
      <c r="P482" s="291"/>
      <c r="Q482" s="291"/>
      <c r="R482" s="291"/>
      <c r="S482" s="318"/>
      <c r="T482" s="318"/>
      <c r="U482" s="318"/>
      <c r="V482" s="318"/>
      <c r="W482" s="318"/>
      <c r="X482" s="318"/>
      <c r="Y482" s="412"/>
      <c r="Z482" s="425"/>
      <c r="AA482" s="425"/>
      <c r="AB482" s="425"/>
      <c r="AC482" s="425"/>
      <c r="AD482" s="425"/>
      <c r="AE482" s="425"/>
      <c r="AF482" s="425"/>
      <c r="AG482" s="425"/>
      <c r="AH482" s="425"/>
      <c r="AI482" s="425"/>
      <c r="AJ482" s="425"/>
      <c r="AK482" s="425"/>
      <c r="AL482" s="425"/>
      <c r="AM482" s="306"/>
    </row>
    <row r="483" spans="1:39" ht="15.75" outlineLevel="1">
      <c r="A483" s="531"/>
      <c r="B483" s="503" t="s">
        <v>500</v>
      </c>
      <c r="C483" s="291"/>
      <c r="D483" s="291"/>
      <c r="E483" s="291"/>
      <c r="F483" s="291"/>
      <c r="G483" s="318"/>
      <c r="H483" s="318"/>
      <c r="I483" s="318"/>
      <c r="J483" s="318"/>
      <c r="K483" s="318"/>
      <c r="L483" s="318"/>
      <c r="M483" s="318"/>
      <c r="N483" s="291"/>
      <c r="O483" s="291"/>
      <c r="P483" s="291"/>
      <c r="Q483" s="291"/>
      <c r="R483" s="291"/>
      <c r="S483" s="318"/>
      <c r="T483" s="318"/>
      <c r="U483" s="318"/>
      <c r="V483" s="318"/>
      <c r="W483" s="318"/>
      <c r="X483" s="318"/>
      <c r="Y483" s="412"/>
      <c r="Z483" s="425"/>
      <c r="AA483" s="425"/>
      <c r="AB483" s="425"/>
      <c r="AC483" s="425"/>
      <c r="AD483" s="425"/>
      <c r="AE483" s="425"/>
      <c r="AF483" s="425"/>
      <c r="AG483" s="425"/>
      <c r="AH483" s="425"/>
      <c r="AI483" s="425"/>
      <c r="AJ483" s="425"/>
      <c r="AK483" s="425"/>
      <c r="AL483" s="425"/>
      <c r="AM483" s="306"/>
    </row>
    <row r="484" spans="1:39" outlineLevel="1">
      <c r="A484" s="531">
        <v>25</v>
      </c>
      <c r="B484" s="428" t="s">
        <v>117</v>
      </c>
      <c r="C484" s="291" t="s">
        <v>25</v>
      </c>
      <c r="D484" s="295"/>
      <c r="E484" s="295"/>
      <c r="F484" s="295"/>
      <c r="G484" s="761"/>
      <c r="H484" s="761"/>
      <c r="I484" s="761"/>
      <c r="J484" s="761"/>
      <c r="K484" s="761"/>
      <c r="L484" s="761"/>
      <c r="M484" s="761"/>
      <c r="N484" s="295">
        <v>12</v>
      </c>
      <c r="O484" s="295"/>
      <c r="P484" s="295"/>
      <c r="Q484" s="295"/>
      <c r="R484" s="295"/>
      <c r="S484" s="761"/>
      <c r="T484" s="761"/>
      <c r="U484" s="761"/>
      <c r="V484" s="761"/>
      <c r="W484" s="761"/>
      <c r="X484" s="761"/>
      <c r="Y484" s="426"/>
      <c r="Z484" s="410"/>
      <c r="AA484" s="410"/>
      <c r="AB484" s="410"/>
      <c r="AC484" s="410"/>
      <c r="AD484" s="410"/>
      <c r="AE484" s="410"/>
      <c r="AF484" s="415"/>
      <c r="AG484" s="415"/>
      <c r="AH484" s="415"/>
      <c r="AI484" s="415"/>
      <c r="AJ484" s="415"/>
      <c r="AK484" s="415"/>
      <c r="AL484" s="415"/>
      <c r="AM484" s="296">
        <f>SUM(Y484:AL484)</f>
        <v>0</v>
      </c>
    </row>
    <row r="485" spans="1:39" outlineLevel="1">
      <c r="A485" s="531"/>
      <c r="B485" s="431" t="s">
        <v>308</v>
      </c>
      <c r="C485" s="291" t="s">
        <v>163</v>
      </c>
      <c r="D485" s="295"/>
      <c r="E485" s="295"/>
      <c r="F485" s="295"/>
      <c r="G485" s="761"/>
      <c r="H485" s="761"/>
      <c r="I485" s="761"/>
      <c r="J485" s="761"/>
      <c r="K485" s="761"/>
      <c r="L485" s="761"/>
      <c r="M485" s="761"/>
      <c r="N485" s="295">
        <f>N484</f>
        <v>12</v>
      </c>
      <c r="O485" s="295"/>
      <c r="P485" s="295"/>
      <c r="Q485" s="295"/>
      <c r="R485" s="295"/>
      <c r="S485" s="761"/>
      <c r="T485" s="761"/>
      <c r="U485" s="761"/>
      <c r="V485" s="761"/>
      <c r="W485" s="761"/>
      <c r="X485" s="761"/>
      <c r="Y485" s="411">
        <f>Y484</f>
        <v>0</v>
      </c>
      <c r="Z485" s="411">
        <f t="shared" ref="Z485" si="1374">Z484</f>
        <v>0</v>
      </c>
      <c r="AA485" s="411">
        <f t="shared" ref="AA485" si="1375">AA484</f>
        <v>0</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outlineLevel="1">
      <c r="A486" s="531"/>
      <c r="B486" s="431"/>
      <c r="C486" s="291"/>
      <c r="D486" s="291"/>
      <c r="E486" s="291"/>
      <c r="F486" s="291"/>
      <c r="G486" s="318"/>
      <c r="H486" s="318"/>
      <c r="I486" s="318"/>
      <c r="J486" s="318"/>
      <c r="K486" s="318"/>
      <c r="L486" s="318"/>
      <c r="M486" s="318"/>
      <c r="N486" s="291"/>
      <c r="O486" s="291"/>
      <c r="P486" s="291"/>
      <c r="Q486" s="291"/>
      <c r="R486" s="291"/>
      <c r="S486" s="318"/>
      <c r="T486" s="318"/>
      <c r="U486" s="318"/>
      <c r="V486" s="318"/>
      <c r="W486" s="318"/>
      <c r="X486" s="318"/>
      <c r="Y486" s="412"/>
      <c r="Z486" s="425"/>
      <c r="AA486" s="425"/>
      <c r="AB486" s="425"/>
      <c r="AC486" s="425"/>
      <c r="AD486" s="425"/>
      <c r="AE486" s="425"/>
      <c r="AF486" s="425"/>
      <c r="AG486" s="425"/>
      <c r="AH486" s="425"/>
      <c r="AI486" s="425"/>
      <c r="AJ486" s="425"/>
      <c r="AK486" s="425"/>
      <c r="AL486" s="425"/>
      <c r="AM486" s="306"/>
    </row>
    <row r="487" spans="1:39" outlineLevel="1">
      <c r="A487" s="531">
        <v>26</v>
      </c>
      <c r="B487" s="428" t="s">
        <v>118</v>
      </c>
      <c r="C487" s="291" t="s">
        <v>25</v>
      </c>
      <c r="D487" s="295">
        <v>107226</v>
      </c>
      <c r="E487" s="295">
        <v>107226</v>
      </c>
      <c r="F487" s="295">
        <v>107226</v>
      </c>
      <c r="G487" s="761">
        <v>107226</v>
      </c>
      <c r="H487" s="761">
        <v>107226</v>
      </c>
      <c r="I487" s="761">
        <v>107226</v>
      </c>
      <c r="J487" s="761">
        <v>107226</v>
      </c>
      <c r="K487" s="761">
        <v>107226</v>
      </c>
      <c r="L487" s="761">
        <v>107226</v>
      </c>
      <c r="M487" s="761">
        <v>107226</v>
      </c>
      <c r="N487" s="295">
        <v>12</v>
      </c>
      <c r="O487" s="295">
        <v>31</v>
      </c>
      <c r="P487" s="295">
        <v>31</v>
      </c>
      <c r="Q487" s="295">
        <v>31</v>
      </c>
      <c r="R487" s="295">
        <v>31</v>
      </c>
      <c r="S487" s="761">
        <v>31</v>
      </c>
      <c r="T487" s="761">
        <v>31</v>
      </c>
      <c r="U487" s="761">
        <v>31</v>
      </c>
      <c r="V487" s="761">
        <v>31</v>
      </c>
      <c r="W487" s="761">
        <v>31</v>
      </c>
      <c r="X487" s="761">
        <v>31</v>
      </c>
      <c r="Y487" s="426"/>
      <c r="Z487" s="410">
        <v>1</v>
      </c>
      <c r="AA487" s="410"/>
      <c r="AB487" s="410"/>
      <c r="AC487" s="410"/>
      <c r="AD487" s="410"/>
      <c r="AE487" s="410"/>
      <c r="AF487" s="415"/>
      <c r="AG487" s="415"/>
      <c r="AH487" s="415"/>
      <c r="AI487" s="415"/>
      <c r="AJ487" s="415"/>
      <c r="AK487" s="415"/>
      <c r="AL487" s="415"/>
      <c r="AM487" s="296">
        <f>SUM(Y487:AL487)</f>
        <v>1</v>
      </c>
    </row>
    <row r="488" spans="1:39" outlineLevel="1">
      <c r="A488" s="531"/>
      <c r="B488" s="431" t="s">
        <v>308</v>
      </c>
      <c r="C488" s="291" t="s">
        <v>163</v>
      </c>
      <c r="D488" s="295"/>
      <c r="E488" s="295"/>
      <c r="F488" s="295"/>
      <c r="G488" s="761"/>
      <c r="H488" s="761"/>
      <c r="I488" s="761"/>
      <c r="J488" s="761"/>
      <c r="K488" s="761"/>
      <c r="L488" s="761"/>
      <c r="M488" s="761"/>
      <c r="N488" s="295">
        <f>N487</f>
        <v>12</v>
      </c>
      <c r="O488" s="295"/>
      <c r="P488" s="295"/>
      <c r="Q488" s="295"/>
      <c r="R488" s="295"/>
      <c r="S488" s="761"/>
      <c r="T488" s="761"/>
      <c r="U488" s="761"/>
      <c r="V488" s="761"/>
      <c r="W488" s="761"/>
      <c r="X488" s="761"/>
      <c r="Y488" s="411">
        <f>Y487</f>
        <v>0</v>
      </c>
      <c r="Z488" s="411">
        <f t="shared" ref="Z488" si="1387">Z487</f>
        <v>1</v>
      </c>
      <c r="AA488" s="411">
        <f t="shared" ref="AA488" si="1388">AA487</f>
        <v>0</v>
      </c>
      <c r="AB488" s="411">
        <f t="shared" ref="AB488" si="1389">AB487</f>
        <v>0</v>
      </c>
      <c r="AC488" s="411">
        <f t="shared" ref="AC488" si="1390">AC487</f>
        <v>0</v>
      </c>
      <c r="AD488" s="411">
        <f t="shared" ref="AD488" si="1391">AD487</f>
        <v>0</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outlineLevel="1">
      <c r="A489" s="531"/>
      <c r="B489" s="431"/>
      <c r="C489" s="291"/>
      <c r="D489" s="291"/>
      <c r="E489" s="291"/>
      <c r="F489" s="291"/>
      <c r="G489" s="318"/>
      <c r="H489" s="318"/>
      <c r="I489" s="318"/>
      <c r="J489" s="318"/>
      <c r="K489" s="318"/>
      <c r="L489" s="318"/>
      <c r="M489" s="318"/>
      <c r="N489" s="291"/>
      <c r="O489" s="291"/>
      <c r="P489" s="291"/>
      <c r="Q489" s="291"/>
      <c r="R489" s="291"/>
      <c r="S489" s="318"/>
      <c r="T489" s="318"/>
      <c r="U489" s="318"/>
      <c r="V489" s="318"/>
      <c r="W489" s="318"/>
      <c r="X489" s="318"/>
      <c r="Y489" s="412"/>
      <c r="Z489" s="425"/>
      <c r="AA489" s="425"/>
      <c r="AB489" s="425"/>
      <c r="AC489" s="425"/>
      <c r="AD489" s="425"/>
      <c r="AE489" s="425"/>
      <c r="AF489" s="425"/>
      <c r="AG489" s="425"/>
      <c r="AH489" s="425"/>
      <c r="AI489" s="425"/>
      <c r="AJ489" s="425"/>
      <c r="AK489" s="425"/>
      <c r="AL489" s="425"/>
      <c r="AM489" s="306"/>
    </row>
    <row r="490" spans="1:39" ht="30" outlineLevel="1">
      <c r="A490" s="531">
        <v>27</v>
      </c>
      <c r="B490" s="428" t="s">
        <v>119</v>
      </c>
      <c r="C490" s="291" t="s">
        <v>25</v>
      </c>
      <c r="D490" s="295">
        <v>57390</v>
      </c>
      <c r="E490" s="295">
        <v>57390</v>
      </c>
      <c r="F490" s="295">
        <v>57390</v>
      </c>
      <c r="G490" s="761">
        <v>57390</v>
      </c>
      <c r="H490" s="761">
        <v>57390</v>
      </c>
      <c r="I490" s="761">
        <v>32463</v>
      </c>
      <c r="J490" s="761">
        <v>25330</v>
      </c>
      <c r="K490" s="761">
        <v>25330</v>
      </c>
      <c r="L490" s="761">
        <v>25330</v>
      </c>
      <c r="M490" s="761">
        <v>25330</v>
      </c>
      <c r="N490" s="295">
        <v>12</v>
      </c>
      <c r="O490" s="295">
        <v>12</v>
      </c>
      <c r="P490" s="295">
        <v>12</v>
      </c>
      <c r="Q490" s="295">
        <v>12</v>
      </c>
      <c r="R490" s="295">
        <v>12</v>
      </c>
      <c r="S490" s="761">
        <v>12</v>
      </c>
      <c r="T490" s="761">
        <v>9</v>
      </c>
      <c r="U490" s="761">
        <v>8</v>
      </c>
      <c r="V490" s="761">
        <v>8</v>
      </c>
      <c r="W490" s="761">
        <v>8</v>
      </c>
      <c r="X490" s="761">
        <v>8</v>
      </c>
      <c r="Y490" s="426"/>
      <c r="Z490" s="410">
        <v>1</v>
      </c>
      <c r="AA490" s="410"/>
      <c r="AB490" s="410"/>
      <c r="AC490" s="410"/>
      <c r="AD490" s="410"/>
      <c r="AE490" s="410"/>
      <c r="AF490" s="415"/>
      <c r="AG490" s="415"/>
      <c r="AH490" s="415"/>
      <c r="AI490" s="415"/>
      <c r="AJ490" s="415"/>
      <c r="AK490" s="415"/>
      <c r="AL490" s="415"/>
      <c r="AM490" s="296">
        <f>SUM(Y490:AL490)</f>
        <v>1</v>
      </c>
    </row>
    <row r="491" spans="1:39" outlineLevel="1">
      <c r="A491" s="531"/>
      <c r="B491" s="431" t="s">
        <v>308</v>
      </c>
      <c r="C491" s="291" t="s">
        <v>163</v>
      </c>
      <c r="D491" s="295"/>
      <c r="E491" s="295"/>
      <c r="F491" s="295"/>
      <c r="G491" s="761"/>
      <c r="H491" s="761"/>
      <c r="I491" s="761"/>
      <c r="J491" s="761"/>
      <c r="K491" s="761"/>
      <c r="L491" s="761"/>
      <c r="M491" s="761"/>
      <c r="N491" s="295">
        <f>N490</f>
        <v>12</v>
      </c>
      <c r="O491" s="295"/>
      <c r="P491" s="295"/>
      <c r="Q491" s="295"/>
      <c r="R491" s="295"/>
      <c r="S491" s="761"/>
      <c r="T491" s="761"/>
      <c r="U491" s="761"/>
      <c r="V491" s="761"/>
      <c r="W491" s="761"/>
      <c r="X491" s="761"/>
      <c r="Y491" s="411">
        <f>Y490</f>
        <v>0</v>
      </c>
      <c r="Z491" s="411">
        <f t="shared" ref="Z491" si="1400">Z490</f>
        <v>1</v>
      </c>
      <c r="AA491" s="411">
        <f t="shared" ref="AA491" si="1401">AA490</f>
        <v>0</v>
      </c>
      <c r="AB491" s="411">
        <f t="shared" ref="AB491" si="1402">AB490</f>
        <v>0</v>
      </c>
      <c r="AC491" s="411">
        <f t="shared" ref="AC491" si="1403">AC490</f>
        <v>0</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outlineLevel="1">
      <c r="A492" s="531"/>
      <c r="B492" s="431"/>
      <c r="C492" s="291"/>
      <c r="D492" s="291"/>
      <c r="E492" s="291"/>
      <c r="F492" s="291"/>
      <c r="G492" s="318"/>
      <c r="H492" s="318"/>
      <c r="I492" s="318"/>
      <c r="J492" s="318"/>
      <c r="K492" s="318"/>
      <c r="L492" s="318"/>
      <c r="M492" s="318"/>
      <c r="N492" s="291"/>
      <c r="O492" s="291"/>
      <c r="P492" s="291"/>
      <c r="Q492" s="291"/>
      <c r="R492" s="291"/>
      <c r="S492" s="318"/>
      <c r="T492" s="318"/>
      <c r="U492" s="318"/>
      <c r="V492" s="318"/>
      <c r="W492" s="318"/>
      <c r="X492" s="318"/>
      <c r="Y492" s="412"/>
      <c r="Z492" s="425"/>
      <c r="AA492" s="425"/>
      <c r="AB492" s="425"/>
      <c r="AC492" s="425"/>
      <c r="AD492" s="425"/>
      <c r="AE492" s="425"/>
      <c r="AF492" s="425"/>
      <c r="AG492" s="425"/>
      <c r="AH492" s="425"/>
      <c r="AI492" s="425"/>
      <c r="AJ492" s="425"/>
      <c r="AK492" s="425"/>
      <c r="AL492" s="425"/>
      <c r="AM492" s="306"/>
    </row>
    <row r="493" spans="1:39" ht="30" outlineLevel="1">
      <c r="A493" s="531">
        <v>28</v>
      </c>
      <c r="B493" s="758" t="s">
        <v>120</v>
      </c>
      <c r="C493" s="291" t="s">
        <v>25</v>
      </c>
      <c r="D493" s="295"/>
      <c r="E493" s="295"/>
      <c r="F493" s="295"/>
      <c r="G493" s="761"/>
      <c r="H493" s="761"/>
      <c r="I493" s="761"/>
      <c r="J493" s="761"/>
      <c r="K493" s="761"/>
      <c r="L493" s="761"/>
      <c r="M493" s="761"/>
      <c r="N493" s="295">
        <v>12</v>
      </c>
      <c r="O493" s="295"/>
      <c r="P493" s="295"/>
      <c r="Q493" s="295"/>
      <c r="R493" s="295"/>
      <c r="S493" s="761"/>
      <c r="T493" s="761"/>
      <c r="U493" s="761"/>
      <c r="V493" s="761"/>
      <c r="W493" s="761"/>
      <c r="X493" s="761"/>
      <c r="Y493" s="426"/>
      <c r="Z493" s="410"/>
      <c r="AA493" s="410"/>
      <c r="AB493" s="410"/>
      <c r="AC493" s="410"/>
      <c r="AD493" s="410"/>
      <c r="AE493" s="410"/>
      <c r="AF493" s="415"/>
      <c r="AG493" s="415"/>
      <c r="AH493" s="415"/>
      <c r="AI493" s="415"/>
      <c r="AJ493" s="415"/>
      <c r="AK493" s="415"/>
      <c r="AL493" s="415"/>
      <c r="AM493" s="296">
        <f>SUM(Y493:AL493)</f>
        <v>0</v>
      </c>
    </row>
    <row r="494" spans="1:39" outlineLevel="1">
      <c r="A494" s="531"/>
      <c r="B494" s="759" t="s">
        <v>308</v>
      </c>
      <c r="C494" s="291" t="s">
        <v>163</v>
      </c>
      <c r="D494" s="295"/>
      <c r="E494" s="295"/>
      <c r="F494" s="295"/>
      <c r="G494" s="761"/>
      <c r="H494" s="761"/>
      <c r="I494" s="761"/>
      <c r="J494" s="761"/>
      <c r="K494" s="761"/>
      <c r="L494" s="761"/>
      <c r="M494" s="761"/>
      <c r="N494" s="295">
        <f>N493</f>
        <v>12</v>
      </c>
      <c r="O494" s="295"/>
      <c r="P494" s="295"/>
      <c r="Q494" s="295"/>
      <c r="R494" s="295"/>
      <c r="S494" s="761"/>
      <c r="T494" s="761"/>
      <c r="U494" s="761"/>
      <c r="V494" s="761"/>
      <c r="W494" s="761"/>
      <c r="X494" s="761"/>
      <c r="Y494" s="411">
        <f>Y493</f>
        <v>0</v>
      </c>
      <c r="Z494" s="411">
        <f t="shared" ref="Z494" si="1413">Z493</f>
        <v>0</v>
      </c>
      <c r="AA494" s="411">
        <f t="shared" ref="AA494" si="1414">AA493</f>
        <v>0</v>
      </c>
      <c r="AB494" s="411">
        <f t="shared" ref="AB494" si="1415">AB493</f>
        <v>0</v>
      </c>
      <c r="AC494" s="411">
        <f t="shared" ref="AC494" si="1416">AC493</f>
        <v>0</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outlineLevel="1">
      <c r="A495" s="531"/>
      <c r="B495" s="759"/>
      <c r="C495" s="291"/>
      <c r="D495" s="291"/>
      <c r="E495" s="291"/>
      <c r="F495" s="291"/>
      <c r="G495" s="318"/>
      <c r="H495" s="318"/>
      <c r="I495" s="318"/>
      <c r="J495" s="318"/>
      <c r="K495" s="318"/>
      <c r="L495" s="318"/>
      <c r="M495" s="318"/>
      <c r="N495" s="291"/>
      <c r="O495" s="291"/>
      <c r="P495" s="291"/>
      <c r="Q495" s="291"/>
      <c r="R495" s="291"/>
      <c r="S495" s="318"/>
      <c r="T495" s="318"/>
      <c r="U495" s="318"/>
      <c r="V495" s="318"/>
      <c r="W495" s="318"/>
      <c r="X495" s="318"/>
      <c r="Y495" s="412"/>
      <c r="Z495" s="425"/>
      <c r="AA495" s="425"/>
      <c r="AB495" s="425"/>
      <c r="AC495" s="425"/>
      <c r="AD495" s="425"/>
      <c r="AE495" s="425"/>
      <c r="AF495" s="425"/>
      <c r="AG495" s="425"/>
      <c r="AH495" s="425"/>
      <c r="AI495" s="425"/>
      <c r="AJ495" s="425"/>
      <c r="AK495" s="425"/>
      <c r="AL495" s="425"/>
      <c r="AM495" s="306"/>
    </row>
    <row r="496" spans="1:39" ht="30" outlineLevel="1">
      <c r="A496" s="531">
        <v>29</v>
      </c>
      <c r="B496" s="758" t="s">
        <v>121</v>
      </c>
      <c r="C496" s="291" t="s">
        <v>25</v>
      </c>
      <c r="D496" s="295"/>
      <c r="E496" s="295"/>
      <c r="F496" s="295"/>
      <c r="G496" s="761"/>
      <c r="H496" s="761"/>
      <c r="I496" s="761"/>
      <c r="J496" s="761"/>
      <c r="K496" s="761"/>
      <c r="L496" s="761"/>
      <c r="M496" s="761"/>
      <c r="N496" s="295">
        <v>3</v>
      </c>
      <c r="O496" s="295"/>
      <c r="P496" s="295"/>
      <c r="Q496" s="295"/>
      <c r="R496" s="295"/>
      <c r="S496" s="761"/>
      <c r="T496" s="761"/>
      <c r="U496" s="761"/>
      <c r="V496" s="761"/>
      <c r="W496" s="761"/>
      <c r="X496" s="761"/>
      <c r="Y496" s="426"/>
      <c r="Z496" s="410"/>
      <c r="AA496" s="410"/>
      <c r="AB496" s="410"/>
      <c r="AC496" s="410"/>
      <c r="AD496" s="410"/>
      <c r="AE496" s="410"/>
      <c r="AF496" s="415"/>
      <c r="AG496" s="415"/>
      <c r="AH496" s="415"/>
      <c r="AI496" s="415"/>
      <c r="AJ496" s="415"/>
      <c r="AK496" s="415"/>
      <c r="AL496" s="415"/>
      <c r="AM496" s="296">
        <f>SUM(Y496:AL496)</f>
        <v>0</v>
      </c>
    </row>
    <row r="497" spans="1:39" outlineLevel="1">
      <c r="A497" s="531"/>
      <c r="B497" s="759" t="s">
        <v>308</v>
      </c>
      <c r="C497" s="291" t="s">
        <v>163</v>
      </c>
      <c r="D497" s="295"/>
      <c r="E497" s="295"/>
      <c r="F497" s="295"/>
      <c r="G497" s="761"/>
      <c r="H497" s="761"/>
      <c r="I497" s="761"/>
      <c r="J497" s="761"/>
      <c r="K497" s="761"/>
      <c r="L497" s="761"/>
      <c r="M497" s="761"/>
      <c r="N497" s="295">
        <f>N496</f>
        <v>3</v>
      </c>
      <c r="O497" s="295"/>
      <c r="P497" s="295"/>
      <c r="Q497" s="295"/>
      <c r="R497" s="295"/>
      <c r="S497" s="761"/>
      <c r="T497" s="761"/>
      <c r="U497" s="761"/>
      <c r="V497" s="761"/>
      <c r="W497" s="761"/>
      <c r="X497" s="761"/>
      <c r="Y497" s="411">
        <f>Y496</f>
        <v>0</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outlineLevel="1">
      <c r="A498" s="531"/>
      <c r="B498" s="759"/>
      <c r="C498" s="291"/>
      <c r="D498" s="291"/>
      <c r="E498" s="291"/>
      <c r="F498" s="291"/>
      <c r="G498" s="318"/>
      <c r="H498" s="318"/>
      <c r="I498" s="318"/>
      <c r="J498" s="318"/>
      <c r="K498" s="318"/>
      <c r="L498" s="318"/>
      <c r="M498" s="318"/>
      <c r="N498" s="291"/>
      <c r="O498" s="291"/>
      <c r="P498" s="291"/>
      <c r="Q498" s="291"/>
      <c r="R498" s="291"/>
      <c r="S498" s="318"/>
      <c r="T498" s="318"/>
      <c r="U498" s="318"/>
      <c r="V498" s="318"/>
      <c r="W498" s="318"/>
      <c r="X498" s="318"/>
      <c r="Y498" s="412"/>
      <c r="Z498" s="425"/>
      <c r="AA498" s="425"/>
      <c r="AB498" s="425"/>
      <c r="AC498" s="425"/>
      <c r="AD498" s="425"/>
      <c r="AE498" s="425"/>
      <c r="AF498" s="425"/>
      <c r="AG498" s="425"/>
      <c r="AH498" s="425"/>
      <c r="AI498" s="425"/>
      <c r="AJ498" s="425"/>
      <c r="AK498" s="425"/>
      <c r="AL498" s="425"/>
      <c r="AM498" s="306"/>
    </row>
    <row r="499" spans="1:39" ht="30" outlineLevel="1">
      <c r="A499" s="531">
        <v>30</v>
      </c>
      <c r="B499" s="428" t="s">
        <v>122</v>
      </c>
      <c r="C499" s="291" t="s">
        <v>25</v>
      </c>
      <c r="D499" s="295"/>
      <c r="E499" s="295"/>
      <c r="F499" s="295"/>
      <c r="G499" s="761"/>
      <c r="H499" s="761"/>
      <c r="I499" s="761"/>
      <c r="J499" s="761"/>
      <c r="K499" s="761"/>
      <c r="L499" s="761"/>
      <c r="M499" s="761"/>
      <c r="N499" s="295">
        <v>12</v>
      </c>
      <c r="O499" s="295"/>
      <c r="P499" s="295"/>
      <c r="Q499" s="295"/>
      <c r="R499" s="295"/>
      <c r="S499" s="761"/>
      <c r="T499" s="761"/>
      <c r="U499" s="761"/>
      <c r="V499" s="761"/>
      <c r="W499" s="761"/>
      <c r="X499" s="761"/>
      <c r="Y499" s="426"/>
      <c r="Z499" s="410"/>
      <c r="AA499" s="410"/>
      <c r="AB499" s="410"/>
      <c r="AC499" s="410"/>
      <c r="AD499" s="410"/>
      <c r="AE499" s="410"/>
      <c r="AF499" s="415"/>
      <c r="AG499" s="415"/>
      <c r="AH499" s="415"/>
      <c r="AI499" s="415"/>
      <c r="AJ499" s="415"/>
      <c r="AK499" s="415"/>
      <c r="AL499" s="415"/>
      <c r="AM499" s="296">
        <f>SUM(Y499:AL499)</f>
        <v>0</v>
      </c>
    </row>
    <row r="500" spans="1:39" outlineLevel="1">
      <c r="A500" s="531"/>
      <c r="B500" s="431" t="s">
        <v>308</v>
      </c>
      <c r="C500" s="291" t="s">
        <v>163</v>
      </c>
      <c r="D500" s="295"/>
      <c r="E500" s="295"/>
      <c r="F500" s="295"/>
      <c r="G500" s="761"/>
      <c r="H500" s="761"/>
      <c r="I500" s="761"/>
      <c r="J500" s="761"/>
      <c r="K500" s="761"/>
      <c r="L500" s="761"/>
      <c r="M500" s="761"/>
      <c r="N500" s="295">
        <f>N499</f>
        <v>12</v>
      </c>
      <c r="O500" s="295"/>
      <c r="P500" s="295"/>
      <c r="Q500" s="295"/>
      <c r="R500" s="295"/>
      <c r="S500" s="761"/>
      <c r="T500" s="761"/>
      <c r="U500" s="761"/>
      <c r="V500" s="761"/>
      <c r="W500" s="761"/>
      <c r="X500" s="761"/>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outlineLevel="1">
      <c r="A501" s="531"/>
      <c r="B501" s="431"/>
      <c r="C501" s="291"/>
      <c r="D501" s="291"/>
      <c r="E501" s="291"/>
      <c r="F501" s="291"/>
      <c r="G501" s="318"/>
      <c r="H501" s="318"/>
      <c r="I501" s="318"/>
      <c r="J501" s="318"/>
      <c r="K501" s="318"/>
      <c r="L501" s="318"/>
      <c r="M501" s="318"/>
      <c r="N501" s="291"/>
      <c r="O501" s="291"/>
      <c r="P501" s="291"/>
      <c r="Q501" s="291"/>
      <c r="R501" s="291"/>
      <c r="S501" s="318"/>
      <c r="T501" s="318"/>
      <c r="U501" s="318"/>
      <c r="V501" s="318"/>
      <c r="W501" s="318"/>
      <c r="X501" s="318"/>
      <c r="Y501" s="412"/>
      <c r="Z501" s="425"/>
      <c r="AA501" s="425"/>
      <c r="AB501" s="425"/>
      <c r="AC501" s="425"/>
      <c r="AD501" s="425"/>
      <c r="AE501" s="425"/>
      <c r="AF501" s="425"/>
      <c r="AG501" s="425"/>
      <c r="AH501" s="425"/>
      <c r="AI501" s="425"/>
      <c r="AJ501" s="425"/>
      <c r="AK501" s="425"/>
      <c r="AL501" s="425"/>
      <c r="AM501" s="306"/>
    </row>
    <row r="502" spans="1:39" ht="30" outlineLevel="1">
      <c r="A502" s="531">
        <v>31</v>
      </c>
      <c r="B502" s="428" t="s">
        <v>123</v>
      </c>
      <c r="C502" s="291" t="s">
        <v>25</v>
      </c>
      <c r="D502" s="295"/>
      <c r="E502" s="295"/>
      <c r="F502" s="295"/>
      <c r="G502" s="761"/>
      <c r="H502" s="761"/>
      <c r="I502" s="761"/>
      <c r="J502" s="761"/>
      <c r="K502" s="761"/>
      <c r="L502" s="761"/>
      <c r="M502" s="761"/>
      <c r="N502" s="295">
        <v>12</v>
      </c>
      <c r="O502" s="295"/>
      <c r="P502" s="295"/>
      <c r="Q502" s="295"/>
      <c r="R502" s="295"/>
      <c r="S502" s="761"/>
      <c r="T502" s="761"/>
      <c r="U502" s="761"/>
      <c r="V502" s="761"/>
      <c r="W502" s="761"/>
      <c r="X502" s="761"/>
      <c r="Y502" s="426"/>
      <c r="Z502" s="410"/>
      <c r="AA502" s="410"/>
      <c r="AB502" s="410"/>
      <c r="AC502" s="410"/>
      <c r="AD502" s="410"/>
      <c r="AE502" s="410"/>
      <c r="AF502" s="415"/>
      <c r="AG502" s="415"/>
      <c r="AH502" s="415"/>
      <c r="AI502" s="415"/>
      <c r="AJ502" s="415"/>
      <c r="AK502" s="415"/>
      <c r="AL502" s="415"/>
      <c r="AM502" s="296">
        <f>SUM(Y502:AL502)</f>
        <v>0</v>
      </c>
    </row>
    <row r="503" spans="1:39" outlineLevel="1">
      <c r="A503" s="531"/>
      <c r="B503" s="431" t="s">
        <v>308</v>
      </c>
      <c r="C503" s="291" t="s">
        <v>163</v>
      </c>
      <c r="D503" s="295"/>
      <c r="E503" s="295"/>
      <c r="F503" s="295"/>
      <c r="G503" s="761"/>
      <c r="H503" s="761"/>
      <c r="I503" s="761"/>
      <c r="J503" s="761"/>
      <c r="K503" s="761"/>
      <c r="L503" s="761"/>
      <c r="M503" s="761"/>
      <c r="N503" s="295">
        <f>N502</f>
        <v>12</v>
      </c>
      <c r="O503" s="295"/>
      <c r="P503" s="295"/>
      <c r="Q503" s="295"/>
      <c r="R503" s="295"/>
      <c r="S503" s="761"/>
      <c r="T503" s="761"/>
      <c r="U503" s="761"/>
      <c r="V503" s="761"/>
      <c r="W503" s="761"/>
      <c r="X503" s="761"/>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outlineLevel="1">
      <c r="A504" s="531"/>
      <c r="B504" s="428"/>
      <c r="C504" s="291"/>
      <c r="D504" s="291"/>
      <c r="E504" s="291"/>
      <c r="F504" s="291"/>
      <c r="G504" s="318"/>
      <c r="H504" s="318"/>
      <c r="I504" s="318"/>
      <c r="J504" s="318"/>
      <c r="K504" s="318"/>
      <c r="L504" s="318"/>
      <c r="M504" s="318"/>
      <c r="N504" s="291"/>
      <c r="O504" s="291"/>
      <c r="P504" s="291"/>
      <c r="Q504" s="291"/>
      <c r="R504" s="291"/>
      <c r="S504" s="318"/>
      <c r="T504" s="318"/>
      <c r="U504" s="318"/>
      <c r="V504" s="318"/>
      <c r="W504" s="318"/>
      <c r="X504" s="318"/>
      <c r="Y504" s="412"/>
      <c r="Z504" s="425"/>
      <c r="AA504" s="425"/>
      <c r="AB504" s="425"/>
      <c r="AC504" s="425"/>
      <c r="AD504" s="425"/>
      <c r="AE504" s="425"/>
      <c r="AF504" s="425"/>
      <c r="AG504" s="425"/>
      <c r="AH504" s="425"/>
      <c r="AI504" s="425"/>
      <c r="AJ504" s="425"/>
      <c r="AK504" s="425"/>
      <c r="AL504" s="425"/>
      <c r="AM504" s="306"/>
    </row>
    <row r="505" spans="1:39" ht="30" outlineLevel="1">
      <c r="A505" s="531">
        <v>32</v>
      </c>
      <c r="B505" s="428" t="s">
        <v>124</v>
      </c>
      <c r="C505" s="291" t="s">
        <v>25</v>
      </c>
      <c r="D505" s="295"/>
      <c r="E505" s="295"/>
      <c r="F505" s="295"/>
      <c r="G505" s="761"/>
      <c r="H505" s="761"/>
      <c r="I505" s="761"/>
      <c r="J505" s="761"/>
      <c r="K505" s="761"/>
      <c r="L505" s="761"/>
      <c r="M505" s="761"/>
      <c r="N505" s="295">
        <v>12</v>
      </c>
      <c r="O505" s="295"/>
      <c r="P505" s="295"/>
      <c r="Q505" s="295"/>
      <c r="R505" s="295"/>
      <c r="S505" s="761"/>
      <c r="T505" s="761"/>
      <c r="U505" s="761"/>
      <c r="V505" s="761"/>
      <c r="W505" s="761"/>
      <c r="X505" s="761"/>
      <c r="Y505" s="426"/>
      <c r="Z505" s="410"/>
      <c r="AA505" s="410"/>
      <c r="AB505" s="410"/>
      <c r="AC505" s="410"/>
      <c r="AD505" s="410"/>
      <c r="AE505" s="410"/>
      <c r="AF505" s="415"/>
      <c r="AG505" s="415"/>
      <c r="AH505" s="415"/>
      <c r="AI505" s="415"/>
      <c r="AJ505" s="415"/>
      <c r="AK505" s="415"/>
      <c r="AL505" s="415"/>
      <c r="AM505" s="296">
        <f>SUM(Y505:AL505)</f>
        <v>0</v>
      </c>
    </row>
    <row r="506" spans="1:39" outlineLevel="1">
      <c r="A506" s="531"/>
      <c r="B506" s="431" t="s">
        <v>308</v>
      </c>
      <c r="C506" s="291" t="s">
        <v>163</v>
      </c>
      <c r="D506" s="295"/>
      <c r="E506" s="295"/>
      <c r="F506" s="295"/>
      <c r="G506" s="761"/>
      <c r="H506" s="761"/>
      <c r="I506" s="761"/>
      <c r="J506" s="761"/>
      <c r="K506" s="761"/>
      <c r="L506" s="761"/>
      <c r="M506" s="761"/>
      <c r="N506" s="295">
        <f>N505</f>
        <v>12</v>
      </c>
      <c r="O506" s="295"/>
      <c r="P506" s="295"/>
      <c r="Q506" s="295"/>
      <c r="R506" s="295"/>
      <c r="S506" s="761"/>
      <c r="T506" s="761"/>
      <c r="U506" s="761"/>
      <c r="V506" s="761"/>
      <c r="W506" s="761"/>
      <c r="X506" s="761"/>
      <c r="Y506" s="411">
        <f>Y505</f>
        <v>0</v>
      </c>
      <c r="Z506" s="411">
        <f t="shared" ref="Z506" si="1465">Z505</f>
        <v>0</v>
      </c>
      <c r="AA506" s="411">
        <f t="shared" ref="AA506" si="1466">AA505</f>
        <v>0</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outlineLevel="1">
      <c r="A507" s="531"/>
      <c r="B507" s="428"/>
      <c r="C507" s="291"/>
      <c r="D507" s="291"/>
      <c r="E507" s="291"/>
      <c r="F507" s="291"/>
      <c r="G507" s="318"/>
      <c r="H507" s="318"/>
      <c r="I507" s="318"/>
      <c r="J507" s="318"/>
      <c r="K507" s="318"/>
      <c r="L507" s="318"/>
      <c r="M507" s="318"/>
      <c r="N507" s="291"/>
      <c r="O507" s="291"/>
      <c r="P507" s="291"/>
      <c r="Q507" s="291"/>
      <c r="R507" s="291"/>
      <c r="S507" s="318"/>
      <c r="T507" s="318"/>
      <c r="U507" s="318"/>
      <c r="V507" s="318"/>
      <c r="W507" s="318"/>
      <c r="X507" s="318"/>
      <c r="Y507" s="412"/>
      <c r="Z507" s="425"/>
      <c r="AA507" s="425"/>
      <c r="AB507" s="425"/>
      <c r="AC507" s="425"/>
      <c r="AD507" s="425"/>
      <c r="AE507" s="425"/>
      <c r="AF507" s="425"/>
      <c r="AG507" s="425"/>
      <c r="AH507" s="425"/>
      <c r="AI507" s="425"/>
      <c r="AJ507" s="425"/>
      <c r="AK507" s="425"/>
      <c r="AL507" s="425"/>
      <c r="AM507" s="306"/>
    </row>
    <row r="508" spans="1:39" ht="15.75" outlineLevel="1">
      <c r="A508" s="531"/>
      <c r="B508" s="503" t="s">
        <v>501</v>
      </c>
      <c r="C508" s="291"/>
      <c r="D508" s="291"/>
      <c r="E508" s="291"/>
      <c r="F508" s="291"/>
      <c r="G508" s="318"/>
      <c r="H508" s="318"/>
      <c r="I508" s="318"/>
      <c r="J508" s="318"/>
      <c r="K508" s="318"/>
      <c r="L508" s="318"/>
      <c r="M508" s="318"/>
      <c r="N508" s="291"/>
      <c r="O508" s="291"/>
      <c r="P508" s="291"/>
      <c r="Q508" s="291"/>
      <c r="R508" s="291"/>
      <c r="S508" s="318"/>
      <c r="T508" s="318"/>
      <c r="U508" s="318"/>
      <c r="V508" s="318"/>
      <c r="W508" s="318"/>
      <c r="X508" s="318"/>
      <c r="Y508" s="412"/>
      <c r="Z508" s="425"/>
      <c r="AA508" s="425"/>
      <c r="AB508" s="425"/>
      <c r="AC508" s="425"/>
      <c r="AD508" s="425"/>
      <c r="AE508" s="425"/>
      <c r="AF508" s="425"/>
      <c r="AG508" s="425"/>
      <c r="AH508" s="425"/>
      <c r="AI508" s="425"/>
      <c r="AJ508" s="425"/>
      <c r="AK508" s="425"/>
      <c r="AL508" s="425"/>
      <c r="AM508" s="306"/>
    </row>
    <row r="509" spans="1:39" ht="30" outlineLevel="1">
      <c r="A509" s="531">
        <v>33</v>
      </c>
      <c r="B509" s="757" t="s">
        <v>763</v>
      </c>
      <c r="C509" s="291" t="s">
        <v>25</v>
      </c>
      <c r="D509" s="295">
        <v>25093</v>
      </c>
      <c r="E509" s="295">
        <v>25093</v>
      </c>
      <c r="F509" s="295">
        <v>25093</v>
      </c>
      <c r="G509" s="761">
        <v>25093</v>
      </c>
      <c r="H509" s="761">
        <v>25093</v>
      </c>
      <c r="I509" s="761">
        <v>25093</v>
      </c>
      <c r="J509" s="761">
        <v>25093</v>
      </c>
      <c r="K509" s="761">
        <v>25093</v>
      </c>
      <c r="L509" s="761">
        <v>25093</v>
      </c>
      <c r="M509" s="761">
        <v>25093</v>
      </c>
      <c r="N509" s="295">
        <v>0</v>
      </c>
      <c r="O509" s="295"/>
      <c r="P509" s="295"/>
      <c r="Q509" s="295"/>
      <c r="R509" s="295"/>
      <c r="S509" s="761"/>
      <c r="T509" s="761"/>
      <c r="U509" s="761"/>
      <c r="V509" s="761"/>
      <c r="W509" s="761"/>
      <c r="X509" s="761"/>
      <c r="Y509" s="426">
        <v>1</v>
      </c>
      <c r="Z509" s="410"/>
      <c r="AA509" s="410"/>
      <c r="AB509" s="410"/>
      <c r="AC509" s="410"/>
      <c r="AD509" s="410"/>
      <c r="AE509" s="410"/>
      <c r="AF509" s="415"/>
      <c r="AG509" s="415"/>
      <c r="AH509" s="415"/>
      <c r="AI509" s="415"/>
      <c r="AJ509" s="415"/>
      <c r="AK509" s="415"/>
      <c r="AL509" s="415"/>
      <c r="AM509" s="296">
        <f>SUM(Y509:AL509)</f>
        <v>1</v>
      </c>
    </row>
    <row r="510" spans="1:39" outlineLevel="1">
      <c r="A510" s="531"/>
      <c r="B510" s="431" t="s">
        <v>308</v>
      </c>
      <c r="C510" s="291" t="s">
        <v>163</v>
      </c>
      <c r="D510" s="295"/>
      <c r="E510" s="295"/>
      <c r="F510" s="295"/>
      <c r="G510" s="761"/>
      <c r="H510" s="761"/>
      <c r="I510" s="761"/>
      <c r="J510" s="761"/>
      <c r="K510" s="761"/>
      <c r="L510" s="761"/>
      <c r="M510" s="761"/>
      <c r="N510" s="295">
        <f>N509</f>
        <v>0</v>
      </c>
      <c r="O510" s="295"/>
      <c r="P510" s="295"/>
      <c r="Q510" s="295"/>
      <c r="R510" s="295"/>
      <c r="S510" s="761"/>
      <c r="T510" s="761"/>
      <c r="U510" s="761"/>
      <c r="V510" s="761"/>
      <c r="W510" s="761"/>
      <c r="X510" s="761"/>
      <c r="Y510" s="411">
        <f>Y509</f>
        <v>1</v>
      </c>
      <c r="Z510" s="411">
        <f t="shared" ref="Z510" si="1478">Z509</f>
        <v>0</v>
      </c>
      <c r="AA510" s="411">
        <f t="shared" ref="AA510" si="1479">AA509</f>
        <v>0</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outlineLevel="1">
      <c r="A511" s="531"/>
      <c r="B511" s="428"/>
      <c r="C511" s="291"/>
      <c r="D511" s="291"/>
      <c r="E511" s="291"/>
      <c r="F511" s="291"/>
      <c r="G511" s="318"/>
      <c r="H511" s="318"/>
      <c r="I511" s="318"/>
      <c r="J511" s="318"/>
      <c r="K511" s="318"/>
      <c r="L511" s="318"/>
      <c r="M511" s="318"/>
      <c r="N511" s="291"/>
      <c r="O511" s="291"/>
      <c r="P511" s="291"/>
      <c r="Q511" s="291"/>
      <c r="R511" s="291"/>
      <c r="S511" s="318"/>
      <c r="T511" s="318"/>
      <c r="U511" s="318"/>
      <c r="V511" s="318"/>
      <c r="W511" s="318"/>
      <c r="X511" s="318"/>
      <c r="Y511" s="412"/>
      <c r="Z511" s="425"/>
      <c r="AA511" s="425"/>
      <c r="AB511" s="425"/>
      <c r="AC511" s="425"/>
      <c r="AD511" s="425"/>
      <c r="AE511" s="425"/>
      <c r="AF511" s="425"/>
      <c r="AG511" s="425"/>
      <c r="AH511" s="425"/>
      <c r="AI511" s="425"/>
      <c r="AJ511" s="425"/>
      <c r="AK511" s="425"/>
      <c r="AL511" s="425"/>
      <c r="AM511" s="306"/>
    </row>
    <row r="512" spans="1:39" outlineLevel="1">
      <c r="A512" s="531">
        <v>34</v>
      </c>
      <c r="B512" s="757" t="s">
        <v>764</v>
      </c>
      <c r="C512" s="291" t="s">
        <v>25</v>
      </c>
      <c r="D512" s="295">
        <v>8026</v>
      </c>
      <c r="E512" s="295">
        <v>8026</v>
      </c>
      <c r="F512" s="295">
        <v>8026</v>
      </c>
      <c r="G512" s="761">
        <v>8026</v>
      </c>
      <c r="H512" s="761">
        <v>7884</v>
      </c>
      <c r="I512" s="761">
        <v>7884</v>
      </c>
      <c r="J512" s="761">
        <v>7884</v>
      </c>
      <c r="K512" s="761">
        <v>7884</v>
      </c>
      <c r="L512" s="761">
        <v>7884</v>
      </c>
      <c r="M512" s="761">
        <v>7884</v>
      </c>
      <c r="N512" s="295">
        <v>0</v>
      </c>
      <c r="O512" s="295">
        <v>1</v>
      </c>
      <c r="P512" s="295">
        <v>1</v>
      </c>
      <c r="Q512" s="295">
        <v>1</v>
      </c>
      <c r="R512" s="295">
        <v>1</v>
      </c>
      <c r="S512" s="761">
        <v>1</v>
      </c>
      <c r="T512" s="761">
        <v>1</v>
      </c>
      <c r="U512" s="761">
        <v>1</v>
      </c>
      <c r="V512" s="761">
        <v>1</v>
      </c>
      <c r="W512" s="761">
        <v>1</v>
      </c>
      <c r="X512" s="761">
        <v>1</v>
      </c>
      <c r="Y512" s="426">
        <v>1</v>
      </c>
      <c r="Z512" s="410"/>
      <c r="AA512" s="410"/>
      <c r="AB512" s="410"/>
      <c r="AC512" s="410"/>
      <c r="AD512" s="410"/>
      <c r="AE512" s="410"/>
      <c r="AF512" s="415"/>
      <c r="AG512" s="415"/>
      <c r="AH512" s="415"/>
      <c r="AI512" s="415"/>
      <c r="AJ512" s="415"/>
      <c r="AK512" s="415"/>
      <c r="AL512" s="415"/>
      <c r="AM512" s="296">
        <f>SUM(Y512:AL512)</f>
        <v>1</v>
      </c>
    </row>
    <row r="513" spans="1:39" outlineLevel="1">
      <c r="A513" s="531"/>
      <c r="B513" s="431" t="s">
        <v>308</v>
      </c>
      <c r="C513" s="291" t="s">
        <v>163</v>
      </c>
      <c r="D513" s="295"/>
      <c r="E513" s="295"/>
      <c r="F513" s="295"/>
      <c r="G513" s="761"/>
      <c r="H513" s="761"/>
      <c r="I513" s="761"/>
      <c r="J513" s="761"/>
      <c r="K513" s="761"/>
      <c r="L513" s="761"/>
      <c r="M513" s="761"/>
      <c r="N513" s="295">
        <f>N512</f>
        <v>0</v>
      </c>
      <c r="O513" s="295"/>
      <c r="P513" s="295"/>
      <c r="Q513" s="295"/>
      <c r="R513" s="295"/>
      <c r="S513" s="761"/>
      <c r="T513" s="761"/>
      <c r="U513" s="761"/>
      <c r="V513" s="761"/>
      <c r="W513" s="761"/>
      <c r="X513" s="761"/>
      <c r="Y513" s="411">
        <f>Y512</f>
        <v>1</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outlineLevel="1">
      <c r="A514" s="531"/>
      <c r="B514" s="428"/>
      <c r="C514" s="291"/>
      <c r="D514" s="291"/>
      <c r="E514" s="291"/>
      <c r="F514" s="291"/>
      <c r="G514" s="318"/>
      <c r="H514" s="318"/>
      <c r="I514" s="318"/>
      <c r="J514" s="318"/>
      <c r="K514" s="318"/>
      <c r="L514" s="318"/>
      <c r="M514" s="318"/>
      <c r="N514" s="291"/>
      <c r="O514" s="291"/>
      <c r="P514" s="291"/>
      <c r="Q514" s="291"/>
      <c r="R514" s="291"/>
      <c r="S514" s="318"/>
      <c r="T514" s="318"/>
      <c r="U514" s="318"/>
      <c r="V514" s="318"/>
      <c r="W514" s="318"/>
      <c r="X514" s="318"/>
      <c r="Y514" s="412"/>
      <c r="Z514" s="425"/>
      <c r="AA514" s="425"/>
      <c r="AB514" s="425"/>
      <c r="AC514" s="425"/>
      <c r="AD514" s="425"/>
      <c r="AE514" s="425"/>
      <c r="AF514" s="425"/>
      <c r="AG514" s="425"/>
      <c r="AH514" s="425"/>
      <c r="AI514" s="425"/>
      <c r="AJ514" s="425"/>
      <c r="AK514" s="425"/>
      <c r="AL514" s="425"/>
      <c r="AM514" s="306"/>
    </row>
    <row r="515" spans="1:39" outlineLevel="1">
      <c r="A515" s="531">
        <v>35</v>
      </c>
      <c r="B515" s="428" t="s">
        <v>127</v>
      </c>
      <c r="C515" s="291" t="s">
        <v>25</v>
      </c>
      <c r="D515" s="295"/>
      <c r="E515" s="295"/>
      <c r="F515" s="295"/>
      <c r="G515" s="761"/>
      <c r="H515" s="761"/>
      <c r="I515" s="761"/>
      <c r="J515" s="761"/>
      <c r="K515" s="761"/>
      <c r="L515" s="761"/>
      <c r="M515" s="761"/>
      <c r="N515" s="295">
        <v>0</v>
      </c>
      <c r="O515" s="295"/>
      <c r="P515" s="295"/>
      <c r="Q515" s="295"/>
      <c r="R515" s="295"/>
      <c r="S515" s="761"/>
      <c r="T515" s="761"/>
      <c r="U515" s="761"/>
      <c r="V515" s="761"/>
      <c r="W515" s="761"/>
      <c r="X515" s="761"/>
      <c r="Y515" s="426"/>
      <c r="Z515" s="410"/>
      <c r="AA515" s="410"/>
      <c r="AB515" s="410"/>
      <c r="AC515" s="410"/>
      <c r="AD515" s="410"/>
      <c r="AE515" s="410"/>
      <c r="AF515" s="415"/>
      <c r="AG515" s="415"/>
      <c r="AH515" s="415"/>
      <c r="AI515" s="415"/>
      <c r="AJ515" s="415"/>
      <c r="AK515" s="415"/>
      <c r="AL515" s="415"/>
      <c r="AM515" s="296">
        <f>SUM(Y515:AL515)</f>
        <v>0</v>
      </c>
    </row>
    <row r="516" spans="1:39" outlineLevel="1">
      <c r="A516" s="531"/>
      <c r="B516" s="431" t="s">
        <v>308</v>
      </c>
      <c r="C516" s="291" t="s">
        <v>163</v>
      </c>
      <c r="D516" s="295"/>
      <c r="E516" s="295"/>
      <c r="F516" s="295"/>
      <c r="G516" s="761"/>
      <c r="H516" s="761"/>
      <c r="I516" s="761"/>
      <c r="J516" s="761"/>
      <c r="K516" s="761"/>
      <c r="L516" s="761"/>
      <c r="M516" s="761"/>
      <c r="N516" s="295">
        <f>N515</f>
        <v>0</v>
      </c>
      <c r="O516" s="295"/>
      <c r="P516" s="295"/>
      <c r="Q516" s="295"/>
      <c r="R516" s="295"/>
      <c r="S516" s="761"/>
      <c r="T516" s="761"/>
      <c r="U516" s="761"/>
      <c r="V516" s="761"/>
      <c r="W516" s="761"/>
      <c r="X516" s="761"/>
      <c r="Y516" s="411">
        <f>Y515</f>
        <v>0</v>
      </c>
      <c r="Z516" s="411">
        <f t="shared" ref="Z516" si="1504">Z515</f>
        <v>0</v>
      </c>
      <c r="AA516" s="411">
        <f t="shared" ref="AA516" si="1505">AA515</f>
        <v>0</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outlineLevel="1">
      <c r="A517" s="531"/>
      <c r="B517" s="431"/>
      <c r="C517" s="291"/>
      <c r="D517" s="291"/>
      <c r="E517" s="291"/>
      <c r="F517" s="291"/>
      <c r="G517" s="318"/>
      <c r="H517" s="318"/>
      <c r="I517" s="318"/>
      <c r="J517" s="318"/>
      <c r="K517" s="318"/>
      <c r="L517" s="318"/>
      <c r="M517" s="318"/>
      <c r="N517" s="291"/>
      <c r="O517" s="291"/>
      <c r="P517" s="291"/>
      <c r="Q517" s="291"/>
      <c r="R517" s="291"/>
      <c r="S517" s="318"/>
      <c r="T517" s="318"/>
      <c r="U517" s="318"/>
      <c r="V517" s="318"/>
      <c r="W517" s="318"/>
      <c r="X517" s="318"/>
      <c r="Y517" s="412"/>
      <c r="Z517" s="425"/>
      <c r="AA517" s="425"/>
      <c r="AB517" s="425"/>
      <c r="AC517" s="425"/>
      <c r="AD517" s="425"/>
      <c r="AE517" s="425"/>
      <c r="AF517" s="425"/>
      <c r="AG517" s="425"/>
      <c r="AH517" s="425"/>
      <c r="AI517" s="425"/>
      <c r="AJ517" s="425"/>
      <c r="AK517" s="425"/>
      <c r="AL517" s="425"/>
      <c r="AM517" s="306"/>
    </row>
    <row r="518" spans="1:39" ht="15.75" outlineLevel="1">
      <c r="A518" s="531"/>
      <c r="B518" s="503" t="s">
        <v>502</v>
      </c>
      <c r="C518" s="291"/>
      <c r="D518" s="291"/>
      <c r="E518" s="291"/>
      <c r="F518" s="291"/>
      <c r="G518" s="318"/>
      <c r="H518" s="318"/>
      <c r="I518" s="318"/>
      <c r="J518" s="318"/>
      <c r="K518" s="318"/>
      <c r="L518" s="318"/>
      <c r="M518" s="318"/>
      <c r="N518" s="291"/>
      <c r="O518" s="291"/>
      <c r="P518" s="291"/>
      <c r="Q518" s="291"/>
      <c r="R518" s="291"/>
      <c r="S518" s="318"/>
      <c r="T518" s="318"/>
      <c r="U518" s="318"/>
      <c r="V518" s="318"/>
      <c r="W518" s="318"/>
      <c r="X518" s="318"/>
      <c r="Y518" s="412"/>
      <c r="Z518" s="425"/>
      <c r="AA518" s="425"/>
      <c r="AB518" s="425"/>
      <c r="AC518" s="425"/>
      <c r="AD518" s="425"/>
      <c r="AE518" s="425"/>
      <c r="AF518" s="425"/>
      <c r="AG518" s="425"/>
      <c r="AH518" s="425"/>
      <c r="AI518" s="425"/>
      <c r="AJ518" s="425"/>
      <c r="AK518" s="425"/>
      <c r="AL518" s="425"/>
      <c r="AM518" s="306"/>
    </row>
    <row r="519" spans="1:39" ht="45" outlineLevel="1">
      <c r="A519" s="531">
        <v>36</v>
      </c>
      <c r="B519" s="428" t="s">
        <v>128</v>
      </c>
      <c r="C519" s="291" t="s">
        <v>25</v>
      </c>
      <c r="D519" s="295"/>
      <c r="E519" s="295"/>
      <c r="F519" s="295"/>
      <c r="G519" s="761"/>
      <c r="H519" s="761"/>
      <c r="I519" s="761"/>
      <c r="J519" s="761"/>
      <c r="K519" s="761"/>
      <c r="L519" s="761"/>
      <c r="M519" s="761"/>
      <c r="N519" s="295">
        <v>12</v>
      </c>
      <c r="O519" s="295"/>
      <c r="P519" s="295"/>
      <c r="Q519" s="295"/>
      <c r="R519" s="295"/>
      <c r="S519" s="761"/>
      <c r="T519" s="761"/>
      <c r="U519" s="761"/>
      <c r="V519" s="761"/>
      <c r="W519" s="761"/>
      <c r="X519" s="761"/>
      <c r="Y519" s="426"/>
      <c r="Z519" s="410"/>
      <c r="AA519" s="410"/>
      <c r="AB519" s="410"/>
      <c r="AC519" s="410"/>
      <c r="AD519" s="410"/>
      <c r="AE519" s="410"/>
      <c r="AF519" s="415"/>
      <c r="AG519" s="415"/>
      <c r="AH519" s="415"/>
      <c r="AI519" s="415"/>
      <c r="AJ519" s="415"/>
      <c r="AK519" s="415"/>
      <c r="AL519" s="415"/>
      <c r="AM519" s="296">
        <f>SUM(Y519:AL519)</f>
        <v>0</v>
      </c>
    </row>
    <row r="520" spans="1:39" outlineLevel="1">
      <c r="A520" s="531"/>
      <c r="B520" s="431" t="s">
        <v>308</v>
      </c>
      <c r="C520" s="291" t="s">
        <v>163</v>
      </c>
      <c r="D520" s="295"/>
      <c r="E520" s="295"/>
      <c r="F520" s="295"/>
      <c r="G520" s="761"/>
      <c r="H520" s="761"/>
      <c r="I520" s="761"/>
      <c r="J520" s="761"/>
      <c r="K520" s="761"/>
      <c r="L520" s="761"/>
      <c r="M520" s="761"/>
      <c r="N520" s="295">
        <f>N519</f>
        <v>12</v>
      </c>
      <c r="O520" s="295"/>
      <c r="P520" s="295"/>
      <c r="Q520" s="295"/>
      <c r="R520" s="295"/>
      <c r="S520" s="761"/>
      <c r="T520" s="761"/>
      <c r="U520" s="761"/>
      <c r="V520" s="761"/>
      <c r="W520" s="761"/>
      <c r="X520" s="761"/>
      <c r="Y520" s="411">
        <f>Y519</f>
        <v>0</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outlineLevel="1">
      <c r="A521" s="531"/>
      <c r="B521" s="428"/>
      <c r="C521" s="291"/>
      <c r="D521" s="291"/>
      <c r="E521" s="291"/>
      <c r="F521" s="291"/>
      <c r="G521" s="318"/>
      <c r="H521" s="318"/>
      <c r="I521" s="318"/>
      <c r="J521" s="318"/>
      <c r="K521" s="318"/>
      <c r="L521" s="318"/>
      <c r="M521" s="318"/>
      <c r="N521" s="291"/>
      <c r="O521" s="291"/>
      <c r="P521" s="291"/>
      <c r="Q521" s="291"/>
      <c r="R521" s="291"/>
      <c r="S521" s="318"/>
      <c r="T521" s="318"/>
      <c r="U521" s="318"/>
      <c r="V521" s="318"/>
      <c r="W521" s="318"/>
      <c r="X521" s="318"/>
      <c r="Y521" s="412"/>
      <c r="Z521" s="425"/>
      <c r="AA521" s="425"/>
      <c r="AB521" s="425"/>
      <c r="AC521" s="425"/>
      <c r="AD521" s="425"/>
      <c r="AE521" s="425"/>
      <c r="AF521" s="425"/>
      <c r="AG521" s="425"/>
      <c r="AH521" s="425"/>
      <c r="AI521" s="425"/>
      <c r="AJ521" s="425"/>
      <c r="AK521" s="425"/>
      <c r="AL521" s="425"/>
      <c r="AM521" s="306"/>
    </row>
    <row r="522" spans="1:39" ht="30" outlineLevel="1">
      <c r="A522" s="531">
        <v>37</v>
      </c>
      <c r="B522" s="428" t="s">
        <v>129</v>
      </c>
      <c r="C522" s="291" t="s">
        <v>25</v>
      </c>
      <c r="D522" s="295"/>
      <c r="E522" s="295"/>
      <c r="F522" s="295"/>
      <c r="G522" s="761"/>
      <c r="H522" s="761"/>
      <c r="I522" s="761"/>
      <c r="J522" s="761"/>
      <c r="K522" s="761"/>
      <c r="L522" s="761"/>
      <c r="M522" s="761"/>
      <c r="N522" s="295">
        <v>12</v>
      </c>
      <c r="O522" s="295"/>
      <c r="P522" s="295"/>
      <c r="Q522" s="295"/>
      <c r="R522" s="295"/>
      <c r="S522" s="761"/>
      <c r="T522" s="761"/>
      <c r="U522" s="761"/>
      <c r="V522" s="761"/>
      <c r="W522" s="761"/>
      <c r="X522" s="761"/>
      <c r="Y522" s="426"/>
      <c r="Z522" s="410"/>
      <c r="AA522" s="410"/>
      <c r="AB522" s="410"/>
      <c r="AC522" s="410"/>
      <c r="AD522" s="410"/>
      <c r="AE522" s="410"/>
      <c r="AF522" s="415"/>
      <c r="AG522" s="415"/>
      <c r="AH522" s="415"/>
      <c r="AI522" s="415"/>
      <c r="AJ522" s="415"/>
      <c r="AK522" s="415"/>
      <c r="AL522" s="415"/>
      <c r="AM522" s="296">
        <f>SUM(Y522:AL522)</f>
        <v>0</v>
      </c>
    </row>
    <row r="523" spans="1:39" outlineLevel="1">
      <c r="A523" s="531"/>
      <c r="B523" s="431" t="s">
        <v>308</v>
      </c>
      <c r="C523" s="291" t="s">
        <v>163</v>
      </c>
      <c r="D523" s="295"/>
      <c r="E523" s="295"/>
      <c r="F523" s="295"/>
      <c r="G523" s="761"/>
      <c r="H523" s="761"/>
      <c r="I523" s="761"/>
      <c r="J523" s="761"/>
      <c r="K523" s="761"/>
      <c r="L523" s="761"/>
      <c r="M523" s="761"/>
      <c r="N523" s="295">
        <f>N522</f>
        <v>12</v>
      </c>
      <c r="O523" s="295"/>
      <c r="P523" s="295"/>
      <c r="Q523" s="295"/>
      <c r="R523" s="295"/>
      <c r="S523" s="761"/>
      <c r="T523" s="761"/>
      <c r="U523" s="761"/>
      <c r="V523" s="761"/>
      <c r="W523" s="761"/>
      <c r="X523" s="761"/>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outlineLevel="1">
      <c r="A524" s="531"/>
      <c r="B524" s="428"/>
      <c r="C524" s="291"/>
      <c r="D524" s="291"/>
      <c r="E524" s="291"/>
      <c r="F524" s="291"/>
      <c r="G524" s="318"/>
      <c r="H524" s="318"/>
      <c r="I524" s="318"/>
      <c r="J524" s="318"/>
      <c r="K524" s="318"/>
      <c r="L524" s="318"/>
      <c r="M524" s="318"/>
      <c r="N524" s="291"/>
      <c r="O524" s="291"/>
      <c r="P524" s="291"/>
      <c r="Q524" s="291"/>
      <c r="R524" s="291"/>
      <c r="S524" s="318"/>
      <c r="T524" s="318"/>
      <c r="U524" s="318"/>
      <c r="V524" s="318"/>
      <c r="W524" s="318"/>
      <c r="X524" s="318"/>
      <c r="Y524" s="412"/>
      <c r="Z524" s="425"/>
      <c r="AA524" s="425"/>
      <c r="AB524" s="425"/>
      <c r="AC524" s="425"/>
      <c r="AD524" s="425"/>
      <c r="AE524" s="425"/>
      <c r="AF524" s="425"/>
      <c r="AG524" s="425"/>
      <c r="AH524" s="425"/>
      <c r="AI524" s="425"/>
      <c r="AJ524" s="425"/>
      <c r="AK524" s="425"/>
      <c r="AL524" s="425"/>
      <c r="AM524" s="306"/>
    </row>
    <row r="525" spans="1:39" outlineLevel="1">
      <c r="A525" s="531">
        <v>38</v>
      </c>
      <c r="B525" s="428" t="s">
        <v>130</v>
      </c>
      <c r="C525" s="291" t="s">
        <v>25</v>
      </c>
      <c r="D525" s="295"/>
      <c r="E525" s="295"/>
      <c r="F525" s="295"/>
      <c r="G525" s="761"/>
      <c r="H525" s="761"/>
      <c r="I525" s="761"/>
      <c r="J525" s="761"/>
      <c r="K525" s="761"/>
      <c r="L525" s="761"/>
      <c r="M525" s="761"/>
      <c r="N525" s="295">
        <v>12</v>
      </c>
      <c r="O525" s="295"/>
      <c r="P525" s="295"/>
      <c r="Q525" s="295"/>
      <c r="R525" s="295"/>
      <c r="S525" s="761"/>
      <c r="T525" s="761"/>
      <c r="U525" s="761"/>
      <c r="V525" s="761"/>
      <c r="W525" s="761"/>
      <c r="X525" s="761"/>
      <c r="Y525" s="426"/>
      <c r="Z525" s="410"/>
      <c r="AA525" s="410"/>
      <c r="AB525" s="410"/>
      <c r="AC525" s="410"/>
      <c r="AD525" s="410"/>
      <c r="AE525" s="410"/>
      <c r="AF525" s="415"/>
      <c r="AG525" s="415"/>
      <c r="AH525" s="415"/>
      <c r="AI525" s="415"/>
      <c r="AJ525" s="415"/>
      <c r="AK525" s="415"/>
      <c r="AL525" s="415"/>
      <c r="AM525" s="296">
        <f>SUM(Y525:AL525)</f>
        <v>0</v>
      </c>
    </row>
    <row r="526" spans="1:39" outlineLevel="1">
      <c r="A526" s="531"/>
      <c r="B526" s="431" t="s">
        <v>308</v>
      </c>
      <c r="C526" s="291" t="s">
        <v>163</v>
      </c>
      <c r="D526" s="295"/>
      <c r="E526" s="295"/>
      <c r="F526" s="295"/>
      <c r="G526" s="761"/>
      <c r="H526" s="761"/>
      <c r="I526" s="761"/>
      <c r="J526" s="761"/>
      <c r="K526" s="761"/>
      <c r="L526" s="761"/>
      <c r="M526" s="761"/>
      <c r="N526" s="295">
        <f>N525</f>
        <v>12</v>
      </c>
      <c r="O526" s="295"/>
      <c r="P526" s="295"/>
      <c r="Q526" s="295"/>
      <c r="R526" s="295"/>
      <c r="S526" s="761"/>
      <c r="T526" s="761"/>
      <c r="U526" s="761"/>
      <c r="V526" s="761"/>
      <c r="W526" s="761"/>
      <c r="X526" s="761"/>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outlineLevel="1">
      <c r="A527" s="531"/>
      <c r="B527" s="428"/>
      <c r="C527" s="291"/>
      <c r="D527" s="291"/>
      <c r="E527" s="291"/>
      <c r="F527" s="291"/>
      <c r="G527" s="318"/>
      <c r="H527" s="318"/>
      <c r="I527" s="318"/>
      <c r="J527" s="318"/>
      <c r="K527" s="318"/>
      <c r="L527" s="318"/>
      <c r="M527" s="318"/>
      <c r="N527" s="291"/>
      <c r="O527" s="291"/>
      <c r="P527" s="291"/>
      <c r="Q527" s="291"/>
      <c r="R527" s="291"/>
      <c r="S527" s="318"/>
      <c r="T527" s="318"/>
      <c r="U527" s="318"/>
      <c r="V527" s="318"/>
      <c r="W527" s="318"/>
      <c r="X527" s="318"/>
      <c r="Y527" s="412"/>
      <c r="Z527" s="425"/>
      <c r="AA527" s="425"/>
      <c r="AB527" s="425"/>
      <c r="AC527" s="425"/>
      <c r="AD527" s="425"/>
      <c r="AE527" s="425"/>
      <c r="AF527" s="425"/>
      <c r="AG527" s="425"/>
      <c r="AH527" s="425"/>
      <c r="AI527" s="425"/>
      <c r="AJ527" s="425"/>
      <c r="AK527" s="425"/>
      <c r="AL527" s="425"/>
      <c r="AM527" s="306"/>
    </row>
    <row r="528" spans="1:39" ht="30" outlineLevel="1">
      <c r="A528" s="531">
        <v>39</v>
      </c>
      <c r="B528" s="428" t="s">
        <v>131</v>
      </c>
      <c r="C528" s="291" t="s">
        <v>25</v>
      </c>
      <c r="D528" s="295"/>
      <c r="E528" s="295"/>
      <c r="F528" s="295"/>
      <c r="G528" s="761"/>
      <c r="H528" s="761"/>
      <c r="I528" s="761"/>
      <c r="J528" s="761"/>
      <c r="K528" s="761"/>
      <c r="L528" s="761"/>
      <c r="M528" s="761"/>
      <c r="N528" s="295">
        <v>12</v>
      </c>
      <c r="O528" s="295"/>
      <c r="P528" s="295"/>
      <c r="Q528" s="295"/>
      <c r="R528" s="295"/>
      <c r="S528" s="761"/>
      <c r="T528" s="761"/>
      <c r="U528" s="761"/>
      <c r="V528" s="761"/>
      <c r="W528" s="761"/>
      <c r="X528" s="761"/>
      <c r="Y528" s="426"/>
      <c r="Z528" s="410"/>
      <c r="AA528" s="410"/>
      <c r="AB528" s="410"/>
      <c r="AC528" s="410"/>
      <c r="AD528" s="410"/>
      <c r="AE528" s="410"/>
      <c r="AF528" s="415"/>
      <c r="AG528" s="415"/>
      <c r="AH528" s="415"/>
      <c r="AI528" s="415"/>
      <c r="AJ528" s="415"/>
      <c r="AK528" s="415"/>
      <c r="AL528" s="415"/>
      <c r="AM528" s="296">
        <f>SUM(Y528:AL528)</f>
        <v>0</v>
      </c>
    </row>
    <row r="529" spans="1:39" outlineLevel="1">
      <c r="A529" s="531"/>
      <c r="B529" s="431" t="s">
        <v>308</v>
      </c>
      <c r="C529" s="291" t="s">
        <v>163</v>
      </c>
      <c r="D529" s="295"/>
      <c r="E529" s="295"/>
      <c r="F529" s="295"/>
      <c r="G529" s="761"/>
      <c r="H529" s="761"/>
      <c r="I529" s="761"/>
      <c r="J529" s="761"/>
      <c r="K529" s="761"/>
      <c r="L529" s="761"/>
      <c r="M529" s="761"/>
      <c r="N529" s="295">
        <f>N528</f>
        <v>12</v>
      </c>
      <c r="O529" s="295"/>
      <c r="P529" s="295"/>
      <c r="Q529" s="295"/>
      <c r="R529" s="295"/>
      <c r="S529" s="761"/>
      <c r="T529" s="761"/>
      <c r="U529" s="761"/>
      <c r="V529" s="761"/>
      <c r="W529" s="761"/>
      <c r="X529" s="761"/>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outlineLevel="1">
      <c r="A530" s="531"/>
      <c r="B530" s="428"/>
      <c r="C530" s="291"/>
      <c r="D530" s="291"/>
      <c r="E530" s="291"/>
      <c r="F530" s="291"/>
      <c r="G530" s="318"/>
      <c r="H530" s="318"/>
      <c r="I530" s="318"/>
      <c r="J530" s="318"/>
      <c r="K530" s="318"/>
      <c r="L530" s="318"/>
      <c r="M530" s="318"/>
      <c r="N530" s="291"/>
      <c r="O530" s="291"/>
      <c r="P530" s="291"/>
      <c r="Q530" s="291"/>
      <c r="R530" s="291"/>
      <c r="S530" s="318"/>
      <c r="T530" s="318"/>
      <c r="U530" s="318"/>
      <c r="V530" s="318"/>
      <c r="W530" s="318"/>
      <c r="X530" s="318"/>
      <c r="Y530" s="412"/>
      <c r="Z530" s="425"/>
      <c r="AA530" s="425"/>
      <c r="AB530" s="425"/>
      <c r="AC530" s="425"/>
      <c r="AD530" s="425"/>
      <c r="AE530" s="425"/>
      <c r="AF530" s="425"/>
      <c r="AG530" s="425"/>
      <c r="AH530" s="425"/>
      <c r="AI530" s="425"/>
      <c r="AJ530" s="425"/>
      <c r="AK530" s="425"/>
      <c r="AL530" s="425"/>
      <c r="AM530" s="306"/>
    </row>
    <row r="531" spans="1:39" ht="30" outlineLevel="1">
      <c r="A531" s="531">
        <v>40</v>
      </c>
      <c r="B531" s="428" t="s">
        <v>132</v>
      </c>
      <c r="C531" s="291" t="s">
        <v>25</v>
      </c>
      <c r="D531" s="295"/>
      <c r="E531" s="295"/>
      <c r="F531" s="295"/>
      <c r="G531" s="761"/>
      <c r="H531" s="761"/>
      <c r="I531" s="761"/>
      <c r="J531" s="761"/>
      <c r="K531" s="761"/>
      <c r="L531" s="761"/>
      <c r="M531" s="761"/>
      <c r="N531" s="295">
        <v>12</v>
      </c>
      <c r="O531" s="295"/>
      <c r="P531" s="295"/>
      <c r="Q531" s="295"/>
      <c r="R531" s="295"/>
      <c r="S531" s="761"/>
      <c r="T531" s="761"/>
      <c r="U531" s="761"/>
      <c r="V531" s="761"/>
      <c r="W531" s="761"/>
      <c r="X531" s="761"/>
      <c r="Y531" s="426"/>
      <c r="Z531" s="410"/>
      <c r="AA531" s="410"/>
      <c r="AB531" s="410"/>
      <c r="AC531" s="410"/>
      <c r="AD531" s="410"/>
      <c r="AE531" s="410"/>
      <c r="AF531" s="415"/>
      <c r="AG531" s="415"/>
      <c r="AH531" s="415"/>
      <c r="AI531" s="415"/>
      <c r="AJ531" s="415"/>
      <c r="AK531" s="415"/>
      <c r="AL531" s="415"/>
      <c r="AM531" s="296">
        <f>SUM(Y531:AL531)</f>
        <v>0</v>
      </c>
    </row>
    <row r="532" spans="1:39" outlineLevel="1">
      <c r="A532" s="531"/>
      <c r="B532" s="431" t="s">
        <v>308</v>
      </c>
      <c r="C532" s="291" t="s">
        <v>163</v>
      </c>
      <c r="D532" s="295"/>
      <c r="E532" s="295"/>
      <c r="F532" s="295"/>
      <c r="G532" s="761"/>
      <c r="H532" s="761"/>
      <c r="I532" s="761"/>
      <c r="J532" s="761"/>
      <c r="K532" s="761"/>
      <c r="L532" s="761"/>
      <c r="M532" s="761"/>
      <c r="N532" s="295">
        <f>N531</f>
        <v>12</v>
      </c>
      <c r="O532" s="295"/>
      <c r="P532" s="295"/>
      <c r="Q532" s="295"/>
      <c r="R532" s="295"/>
      <c r="S532" s="761"/>
      <c r="T532" s="761"/>
      <c r="U532" s="761"/>
      <c r="V532" s="761"/>
      <c r="W532" s="761"/>
      <c r="X532" s="761"/>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outlineLevel="1">
      <c r="A533" s="531"/>
      <c r="B533" s="428"/>
      <c r="C533" s="291"/>
      <c r="D533" s="291"/>
      <c r="E533" s="291"/>
      <c r="F533" s="291"/>
      <c r="G533" s="318"/>
      <c r="H533" s="318"/>
      <c r="I533" s="318"/>
      <c r="J533" s="318"/>
      <c r="K533" s="318"/>
      <c r="L533" s="318"/>
      <c r="M533" s="318"/>
      <c r="N533" s="291"/>
      <c r="O533" s="291"/>
      <c r="P533" s="291"/>
      <c r="Q533" s="291"/>
      <c r="R533" s="291"/>
      <c r="S533" s="318"/>
      <c r="T533" s="318"/>
      <c r="U533" s="318"/>
      <c r="V533" s="318"/>
      <c r="W533" s="318"/>
      <c r="X533" s="318"/>
      <c r="Y533" s="412"/>
      <c r="Z533" s="425"/>
      <c r="AA533" s="425"/>
      <c r="AB533" s="425"/>
      <c r="AC533" s="425"/>
      <c r="AD533" s="425"/>
      <c r="AE533" s="425"/>
      <c r="AF533" s="425"/>
      <c r="AG533" s="425"/>
      <c r="AH533" s="425"/>
      <c r="AI533" s="425"/>
      <c r="AJ533" s="425"/>
      <c r="AK533" s="425"/>
      <c r="AL533" s="425"/>
      <c r="AM533" s="306"/>
    </row>
    <row r="534" spans="1:39" ht="45" outlineLevel="1">
      <c r="A534" s="531">
        <v>41</v>
      </c>
      <c r="B534" s="428" t="s">
        <v>133</v>
      </c>
      <c r="C534" s="291" t="s">
        <v>25</v>
      </c>
      <c r="D534" s="295"/>
      <c r="E534" s="295"/>
      <c r="F534" s="295"/>
      <c r="G534" s="761"/>
      <c r="H534" s="761"/>
      <c r="I534" s="761"/>
      <c r="J534" s="761"/>
      <c r="K534" s="761"/>
      <c r="L534" s="761"/>
      <c r="M534" s="761"/>
      <c r="N534" s="295">
        <v>12</v>
      </c>
      <c r="O534" s="295"/>
      <c r="P534" s="295"/>
      <c r="Q534" s="295"/>
      <c r="R534" s="295"/>
      <c r="S534" s="761"/>
      <c r="T534" s="761"/>
      <c r="U534" s="761"/>
      <c r="V534" s="761"/>
      <c r="W534" s="761"/>
      <c r="X534" s="761"/>
      <c r="Y534" s="426"/>
      <c r="Z534" s="410"/>
      <c r="AA534" s="410"/>
      <c r="AB534" s="410"/>
      <c r="AC534" s="410"/>
      <c r="AD534" s="410"/>
      <c r="AE534" s="410"/>
      <c r="AF534" s="415"/>
      <c r="AG534" s="415"/>
      <c r="AH534" s="415"/>
      <c r="AI534" s="415"/>
      <c r="AJ534" s="415"/>
      <c r="AK534" s="415"/>
      <c r="AL534" s="415"/>
      <c r="AM534" s="296">
        <f>SUM(Y534:AL534)</f>
        <v>0</v>
      </c>
    </row>
    <row r="535" spans="1:39" outlineLevel="1">
      <c r="A535" s="531"/>
      <c r="B535" s="431" t="s">
        <v>308</v>
      </c>
      <c r="C535" s="291" t="s">
        <v>163</v>
      </c>
      <c r="D535" s="295"/>
      <c r="E535" s="295"/>
      <c r="F535" s="295"/>
      <c r="G535" s="761"/>
      <c r="H535" s="761"/>
      <c r="I535" s="761"/>
      <c r="J535" s="761"/>
      <c r="K535" s="761"/>
      <c r="L535" s="761"/>
      <c r="M535" s="761"/>
      <c r="N535" s="295">
        <f>N534</f>
        <v>12</v>
      </c>
      <c r="O535" s="295"/>
      <c r="P535" s="295"/>
      <c r="Q535" s="295"/>
      <c r="R535" s="295"/>
      <c r="S535" s="761"/>
      <c r="T535" s="761"/>
      <c r="U535" s="761"/>
      <c r="V535" s="761"/>
      <c r="W535" s="761"/>
      <c r="X535" s="761"/>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outlineLevel="1">
      <c r="A536" s="531"/>
      <c r="B536" s="428"/>
      <c r="C536" s="291"/>
      <c r="D536" s="291"/>
      <c r="E536" s="291"/>
      <c r="F536" s="291"/>
      <c r="G536" s="318"/>
      <c r="H536" s="318"/>
      <c r="I536" s="318"/>
      <c r="J536" s="318"/>
      <c r="K536" s="318"/>
      <c r="L536" s="318"/>
      <c r="M536" s="318"/>
      <c r="N536" s="291"/>
      <c r="O536" s="291"/>
      <c r="P536" s="291"/>
      <c r="Q536" s="291"/>
      <c r="R536" s="291"/>
      <c r="S536" s="318"/>
      <c r="T536" s="318"/>
      <c r="U536" s="318"/>
      <c r="V536" s="318"/>
      <c r="W536" s="318"/>
      <c r="X536" s="318"/>
      <c r="Y536" s="412"/>
      <c r="Z536" s="425"/>
      <c r="AA536" s="425"/>
      <c r="AB536" s="425"/>
      <c r="AC536" s="425"/>
      <c r="AD536" s="425"/>
      <c r="AE536" s="425"/>
      <c r="AF536" s="425"/>
      <c r="AG536" s="425"/>
      <c r="AH536" s="425"/>
      <c r="AI536" s="425"/>
      <c r="AJ536" s="425"/>
      <c r="AK536" s="425"/>
      <c r="AL536" s="425"/>
      <c r="AM536" s="306"/>
    </row>
    <row r="537" spans="1:39" ht="45" outlineLevel="1">
      <c r="A537" s="531">
        <v>42</v>
      </c>
      <c r="B537" s="428" t="s">
        <v>134</v>
      </c>
      <c r="C537" s="291" t="s">
        <v>25</v>
      </c>
      <c r="D537" s="295"/>
      <c r="E537" s="295"/>
      <c r="F537" s="295"/>
      <c r="G537" s="761"/>
      <c r="H537" s="761"/>
      <c r="I537" s="761"/>
      <c r="J537" s="761"/>
      <c r="K537" s="761"/>
      <c r="L537" s="761"/>
      <c r="M537" s="761"/>
      <c r="N537" s="291"/>
      <c r="O537" s="295"/>
      <c r="P537" s="295"/>
      <c r="Q537" s="295"/>
      <c r="R537" s="295"/>
      <c r="S537" s="761"/>
      <c r="T537" s="761"/>
      <c r="U537" s="761"/>
      <c r="V537" s="761"/>
      <c r="W537" s="761"/>
      <c r="X537" s="761"/>
      <c r="Y537" s="426"/>
      <c r="Z537" s="410"/>
      <c r="AA537" s="410"/>
      <c r="AB537" s="410"/>
      <c r="AC537" s="410"/>
      <c r="AD537" s="410"/>
      <c r="AE537" s="410"/>
      <c r="AF537" s="415"/>
      <c r="AG537" s="415"/>
      <c r="AH537" s="415"/>
      <c r="AI537" s="415"/>
      <c r="AJ537" s="415"/>
      <c r="AK537" s="415"/>
      <c r="AL537" s="415"/>
      <c r="AM537" s="296">
        <f>SUM(Y537:AL537)</f>
        <v>0</v>
      </c>
    </row>
    <row r="538" spans="1:39" outlineLevel="1">
      <c r="A538" s="531"/>
      <c r="B538" s="431" t="s">
        <v>308</v>
      </c>
      <c r="C538" s="291" t="s">
        <v>163</v>
      </c>
      <c r="D538" s="295"/>
      <c r="E538" s="295"/>
      <c r="F538" s="295"/>
      <c r="G538" s="761"/>
      <c r="H538" s="761"/>
      <c r="I538" s="761"/>
      <c r="J538" s="761"/>
      <c r="K538" s="761"/>
      <c r="L538" s="761"/>
      <c r="M538" s="761"/>
      <c r="N538" s="468"/>
      <c r="O538" s="295"/>
      <c r="P538" s="295"/>
      <c r="Q538" s="295"/>
      <c r="R538" s="295"/>
      <c r="S538" s="761"/>
      <c r="T538" s="761"/>
      <c r="U538" s="761"/>
      <c r="V538" s="761"/>
      <c r="W538" s="761"/>
      <c r="X538" s="761"/>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outlineLevel="1">
      <c r="A539" s="531"/>
      <c r="B539" s="428"/>
      <c r="C539" s="291"/>
      <c r="D539" s="291"/>
      <c r="E539" s="291"/>
      <c r="F539" s="291"/>
      <c r="G539" s="318"/>
      <c r="H539" s="318"/>
      <c r="I539" s="318"/>
      <c r="J539" s="318"/>
      <c r="K539" s="318"/>
      <c r="L539" s="318"/>
      <c r="M539" s="318"/>
      <c r="N539" s="291"/>
      <c r="O539" s="291"/>
      <c r="P539" s="291"/>
      <c r="Q539" s="291"/>
      <c r="R539" s="291"/>
      <c r="S539" s="318"/>
      <c r="T539" s="318"/>
      <c r="U539" s="318"/>
      <c r="V539" s="318"/>
      <c r="W539" s="318"/>
      <c r="X539" s="318"/>
      <c r="Y539" s="412"/>
      <c r="Z539" s="425"/>
      <c r="AA539" s="425"/>
      <c r="AB539" s="425"/>
      <c r="AC539" s="425"/>
      <c r="AD539" s="425"/>
      <c r="AE539" s="425"/>
      <c r="AF539" s="425"/>
      <c r="AG539" s="425"/>
      <c r="AH539" s="425"/>
      <c r="AI539" s="425"/>
      <c r="AJ539" s="425"/>
      <c r="AK539" s="425"/>
      <c r="AL539" s="425"/>
      <c r="AM539" s="306"/>
    </row>
    <row r="540" spans="1:39" ht="30" outlineLevel="1">
      <c r="A540" s="531">
        <v>43</v>
      </c>
      <c r="B540" s="428" t="s">
        <v>135</v>
      </c>
      <c r="C540" s="291" t="s">
        <v>25</v>
      </c>
      <c r="D540" s="295"/>
      <c r="E540" s="295"/>
      <c r="F540" s="295"/>
      <c r="G540" s="761"/>
      <c r="H540" s="761"/>
      <c r="I540" s="761"/>
      <c r="J540" s="761"/>
      <c r="K540" s="761"/>
      <c r="L540" s="761"/>
      <c r="M540" s="761"/>
      <c r="N540" s="295">
        <v>12</v>
      </c>
      <c r="O540" s="295"/>
      <c r="P540" s="295"/>
      <c r="Q540" s="295"/>
      <c r="R540" s="295"/>
      <c r="S540" s="761"/>
      <c r="T540" s="761"/>
      <c r="U540" s="761"/>
      <c r="V540" s="761"/>
      <c r="W540" s="761"/>
      <c r="X540" s="761"/>
      <c r="Y540" s="426"/>
      <c r="Z540" s="410"/>
      <c r="AA540" s="410"/>
      <c r="AB540" s="410"/>
      <c r="AC540" s="410"/>
      <c r="AD540" s="410"/>
      <c r="AE540" s="410"/>
      <c r="AF540" s="415"/>
      <c r="AG540" s="415"/>
      <c r="AH540" s="415"/>
      <c r="AI540" s="415"/>
      <c r="AJ540" s="415"/>
      <c r="AK540" s="415"/>
      <c r="AL540" s="415"/>
      <c r="AM540" s="296">
        <f>SUM(Y540:AL540)</f>
        <v>0</v>
      </c>
    </row>
    <row r="541" spans="1:39" outlineLevel="1">
      <c r="A541" s="531"/>
      <c r="B541" s="431" t="s">
        <v>308</v>
      </c>
      <c r="C541" s="291" t="s">
        <v>163</v>
      </c>
      <c r="D541" s="295"/>
      <c r="E541" s="295"/>
      <c r="F541" s="295"/>
      <c r="G541" s="761"/>
      <c r="H541" s="761"/>
      <c r="I541" s="761"/>
      <c r="J541" s="761"/>
      <c r="K541" s="761"/>
      <c r="L541" s="761"/>
      <c r="M541" s="761"/>
      <c r="N541" s="295">
        <f>N540</f>
        <v>12</v>
      </c>
      <c r="O541" s="295"/>
      <c r="P541" s="295"/>
      <c r="Q541" s="295"/>
      <c r="R541" s="295"/>
      <c r="S541" s="761"/>
      <c r="T541" s="761"/>
      <c r="U541" s="761"/>
      <c r="V541" s="761"/>
      <c r="W541" s="761"/>
      <c r="X541" s="761"/>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outlineLevel="1">
      <c r="A542" s="531"/>
      <c r="B542" s="428"/>
      <c r="C542" s="291"/>
      <c r="D542" s="291"/>
      <c r="E542" s="291"/>
      <c r="F542" s="291"/>
      <c r="G542" s="318"/>
      <c r="H542" s="318"/>
      <c r="I542" s="318"/>
      <c r="J542" s="318"/>
      <c r="K542" s="318"/>
      <c r="L542" s="318"/>
      <c r="M542" s="318"/>
      <c r="N542" s="291"/>
      <c r="O542" s="291"/>
      <c r="P542" s="291"/>
      <c r="Q542" s="291"/>
      <c r="R542" s="291"/>
      <c r="S542" s="318"/>
      <c r="T542" s="318"/>
      <c r="U542" s="318"/>
      <c r="V542" s="318"/>
      <c r="W542" s="318"/>
      <c r="X542" s="318"/>
      <c r="Y542" s="412"/>
      <c r="Z542" s="425"/>
      <c r="AA542" s="425"/>
      <c r="AB542" s="425"/>
      <c r="AC542" s="425"/>
      <c r="AD542" s="425"/>
      <c r="AE542" s="425"/>
      <c r="AF542" s="425"/>
      <c r="AG542" s="425"/>
      <c r="AH542" s="425"/>
      <c r="AI542" s="425"/>
      <c r="AJ542" s="425"/>
      <c r="AK542" s="425"/>
      <c r="AL542" s="425"/>
      <c r="AM542" s="306"/>
    </row>
    <row r="543" spans="1:39" ht="45" outlineLevel="1">
      <c r="A543" s="531">
        <v>44</v>
      </c>
      <c r="B543" s="428" t="s">
        <v>136</v>
      </c>
      <c r="C543" s="291" t="s">
        <v>25</v>
      </c>
      <c r="D543" s="295"/>
      <c r="E543" s="295"/>
      <c r="F543" s="295"/>
      <c r="G543" s="761"/>
      <c r="H543" s="761"/>
      <c r="I543" s="761"/>
      <c r="J543" s="761"/>
      <c r="K543" s="761"/>
      <c r="L543" s="761"/>
      <c r="M543" s="761"/>
      <c r="N543" s="295">
        <v>12</v>
      </c>
      <c r="O543" s="295"/>
      <c r="P543" s="295"/>
      <c r="Q543" s="295"/>
      <c r="R543" s="295"/>
      <c r="S543" s="761"/>
      <c r="T543" s="761"/>
      <c r="U543" s="761"/>
      <c r="V543" s="761"/>
      <c r="W543" s="761"/>
      <c r="X543" s="761"/>
      <c r="Y543" s="426"/>
      <c r="Z543" s="410"/>
      <c r="AA543" s="410"/>
      <c r="AB543" s="410"/>
      <c r="AC543" s="410"/>
      <c r="AD543" s="410"/>
      <c r="AE543" s="410"/>
      <c r="AF543" s="415"/>
      <c r="AG543" s="415"/>
      <c r="AH543" s="415"/>
      <c r="AI543" s="415"/>
      <c r="AJ543" s="415"/>
      <c r="AK543" s="415"/>
      <c r="AL543" s="415"/>
      <c r="AM543" s="296">
        <f>SUM(Y543:AL543)</f>
        <v>0</v>
      </c>
    </row>
    <row r="544" spans="1:39" outlineLevel="1">
      <c r="A544" s="531"/>
      <c r="B544" s="431" t="s">
        <v>308</v>
      </c>
      <c r="C544" s="291" t="s">
        <v>163</v>
      </c>
      <c r="D544" s="295"/>
      <c r="E544" s="295"/>
      <c r="F544" s="295"/>
      <c r="G544" s="761"/>
      <c r="H544" s="761"/>
      <c r="I544" s="761"/>
      <c r="J544" s="761"/>
      <c r="K544" s="761"/>
      <c r="L544" s="761"/>
      <c r="M544" s="761"/>
      <c r="N544" s="295">
        <f>N543</f>
        <v>12</v>
      </c>
      <c r="O544" s="295"/>
      <c r="P544" s="295"/>
      <c r="Q544" s="295"/>
      <c r="R544" s="295"/>
      <c r="S544" s="761"/>
      <c r="T544" s="761"/>
      <c r="U544" s="761"/>
      <c r="V544" s="761"/>
      <c r="W544" s="761"/>
      <c r="X544" s="761"/>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outlineLevel="1">
      <c r="A545" s="531"/>
      <c r="B545" s="428"/>
      <c r="C545" s="291"/>
      <c r="D545" s="291"/>
      <c r="E545" s="291"/>
      <c r="F545" s="291"/>
      <c r="G545" s="318"/>
      <c r="H545" s="318"/>
      <c r="I545" s="318"/>
      <c r="J545" s="318"/>
      <c r="K545" s="318"/>
      <c r="L545" s="318"/>
      <c r="M545" s="318"/>
      <c r="N545" s="291"/>
      <c r="O545" s="291"/>
      <c r="P545" s="291"/>
      <c r="Q545" s="291"/>
      <c r="R545" s="291"/>
      <c r="S545" s="318"/>
      <c r="T545" s="318"/>
      <c r="U545" s="318"/>
      <c r="V545" s="318"/>
      <c r="W545" s="318"/>
      <c r="X545" s="318"/>
      <c r="Y545" s="412"/>
      <c r="Z545" s="425"/>
      <c r="AA545" s="425"/>
      <c r="AB545" s="425"/>
      <c r="AC545" s="425"/>
      <c r="AD545" s="425"/>
      <c r="AE545" s="425"/>
      <c r="AF545" s="425"/>
      <c r="AG545" s="425"/>
      <c r="AH545" s="425"/>
      <c r="AI545" s="425"/>
      <c r="AJ545" s="425"/>
      <c r="AK545" s="425"/>
      <c r="AL545" s="425"/>
      <c r="AM545" s="306"/>
    </row>
    <row r="546" spans="1:39" ht="30" outlineLevel="1">
      <c r="A546" s="531">
        <v>45</v>
      </c>
      <c r="B546" s="428" t="s">
        <v>137</v>
      </c>
      <c r="C546" s="291" t="s">
        <v>25</v>
      </c>
      <c r="D546" s="295"/>
      <c r="E546" s="295"/>
      <c r="F546" s="295"/>
      <c r="G546" s="761"/>
      <c r="H546" s="761"/>
      <c r="I546" s="761"/>
      <c r="J546" s="761"/>
      <c r="K546" s="761"/>
      <c r="L546" s="761"/>
      <c r="M546" s="761"/>
      <c r="N546" s="295">
        <v>12</v>
      </c>
      <c r="O546" s="295"/>
      <c r="P546" s="295"/>
      <c r="Q546" s="295"/>
      <c r="R546" s="295"/>
      <c r="S546" s="761"/>
      <c r="T546" s="761"/>
      <c r="U546" s="761"/>
      <c r="V546" s="761"/>
      <c r="W546" s="761"/>
      <c r="X546" s="761"/>
      <c r="Y546" s="426"/>
      <c r="Z546" s="410"/>
      <c r="AA546" s="410"/>
      <c r="AB546" s="410"/>
      <c r="AC546" s="410"/>
      <c r="AD546" s="410"/>
      <c r="AE546" s="410"/>
      <c r="AF546" s="415"/>
      <c r="AG546" s="415"/>
      <c r="AH546" s="415"/>
      <c r="AI546" s="415"/>
      <c r="AJ546" s="415"/>
      <c r="AK546" s="415"/>
      <c r="AL546" s="415"/>
      <c r="AM546" s="296">
        <f>SUM(Y546:AL546)</f>
        <v>0</v>
      </c>
    </row>
    <row r="547" spans="1:39" outlineLevel="1">
      <c r="A547" s="531"/>
      <c r="B547" s="431" t="s">
        <v>308</v>
      </c>
      <c r="C547" s="291" t="s">
        <v>163</v>
      </c>
      <c r="D547" s="295"/>
      <c r="E547" s="295"/>
      <c r="F547" s="295"/>
      <c r="G547" s="761"/>
      <c r="H547" s="761"/>
      <c r="I547" s="761"/>
      <c r="J547" s="761"/>
      <c r="K547" s="761"/>
      <c r="L547" s="761"/>
      <c r="M547" s="761"/>
      <c r="N547" s="295">
        <f>N546</f>
        <v>12</v>
      </c>
      <c r="O547" s="295"/>
      <c r="P547" s="295"/>
      <c r="Q547" s="295"/>
      <c r="R547" s="295"/>
      <c r="S547" s="761"/>
      <c r="T547" s="761"/>
      <c r="U547" s="761"/>
      <c r="V547" s="761"/>
      <c r="W547" s="761"/>
      <c r="X547" s="761"/>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outlineLevel="1">
      <c r="A548" s="531"/>
      <c r="B548" s="428"/>
      <c r="C548" s="291"/>
      <c r="D548" s="291"/>
      <c r="E548" s="291"/>
      <c r="F548" s="291"/>
      <c r="G548" s="318"/>
      <c r="H548" s="318"/>
      <c r="I548" s="318"/>
      <c r="J548" s="318"/>
      <c r="K548" s="318"/>
      <c r="L548" s="318"/>
      <c r="M548" s="318"/>
      <c r="N548" s="291"/>
      <c r="O548" s="291"/>
      <c r="P548" s="291"/>
      <c r="Q548" s="291"/>
      <c r="R548" s="291"/>
      <c r="S548" s="318"/>
      <c r="T548" s="318"/>
      <c r="U548" s="318"/>
      <c r="V548" s="318"/>
      <c r="W548" s="318"/>
      <c r="X548" s="318"/>
      <c r="Y548" s="412"/>
      <c r="Z548" s="425"/>
      <c r="AA548" s="425"/>
      <c r="AB548" s="425"/>
      <c r="AC548" s="425"/>
      <c r="AD548" s="425"/>
      <c r="AE548" s="425"/>
      <c r="AF548" s="425"/>
      <c r="AG548" s="425"/>
      <c r="AH548" s="425"/>
      <c r="AI548" s="425"/>
      <c r="AJ548" s="425"/>
      <c r="AK548" s="425"/>
      <c r="AL548" s="425"/>
      <c r="AM548" s="306"/>
    </row>
    <row r="549" spans="1:39" ht="30" outlineLevel="1">
      <c r="A549" s="531">
        <v>46</v>
      </c>
      <c r="B549" s="428" t="s">
        <v>138</v>
      </c>
      <c r="C549" s="291" t="s">
        <v>25</v>
      </c>
      <c r="D549" s="295"/>
      <c r="E549" s="295"/>
      <c r="F549" s="295"/>
      <c r="G549" s="761"/>
      <c r="H549" s="761"/>
      <c r="I549" s="761"/>
      <c r="J549" s="761"/>
      <c r="K549" s="761"/>
      <c r="L549" s="761"/>
      <c r="M549" s="761"/>
      <c r="N549" s="295">
        <v>12</v>
      </c>
      <c r="O549" s="295"/>
      <c r="P549" s="295"/>
      <c r="Q549" s="295"/>
      <c r="R549" s="295"/>
      <c r="S549" s="761"/>
      <c r="T549" s="761"/>
      <c r="U549" s="761"/>
      <c r="V549" s="761"/>
      <c r="W549" s="761"/>
      <c r="X549" s="761"/>
      <c r="Y549" s="426"/>
      <c r="Z549" s="410"/>
      <c r="AA549" s="410"/>
      <c r="AB549" s="410"/>
      <c r="AC549" s="410"/>
      <c r="AD549" s="410"/>
      <c r="AE549" s="410"/>
      <c r="AF549" s="415"/>
      <c r="AG549" s="415"/>
      <c r="AH549" s="415"/>
      <c r="AI549" s="415"/>
      <c r="AJ549" s="415"/>
      <c r="AK549" s="415"/>
      <c r="AL549" s="415"/>
      <c r="AM549" s="296">
        <f>SUM(Y549:AL549)</f>
        <v>0</v>
      </c>
    </row>
    <row r="550" spans="1:39" outlineLevel="1">
      <c r="A550" s="531"/>
      <c r="B550" s="431" t="s">
        <v>308</v>
      </c>
      <c r="C550" s="291" t="s">
        <v>163</v>
      </c>
      <c r="D550" s="295"/>
      <c r="E550" s="295"/>
      <c r="F550" s="295"/>
      <c r="G550" s="761"/>
      <c r="H550" s="761"/>
      <c r="I550" s="761"/>
      <c r="J550" s="761"/>
      <c r="K550" s="761"/>
      <c r="L550" s="761"/>
      <c r="M550" s="761"/>
      <c r="N550" s="295">
        <f>N549</f>
        <v>12</v>
      </c>
      <c r="O550" s="295"/>
      <c r="P550" s="295"/>
      <c r="Q550" s="295"/>
      <c r="R550" s="295"/>
      <c r="S550" s="761"/>
      <c r="T550" s="761"/>
      <c r="U550" s="761"/>
      <c r="V550" s="761"/>
      <c r="W550" s="761"/>
      <c r="X550" s="761"/>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outlineLevel="1">
      <c r="A551" s="531"/>
      <c r="B551" s="428"/>
      <c r="C551" s="291"/>
      <c r="D551" s="291"/>
      <c r="E551" s="291"/>
      <c r="F551" s="291"/>
      <c r="G551" s="318"/>
      <c r="H551" s="318"/>
      <c r="I551" s="318"/>
      <c r="J551" s="318"/>
      <c r="K551" s="318"/>
      <c r="L551" s="318"/>
      <c r="M551" s="318"/>
      <c r="N551" s="291"/>
      <c r="O551" s="291"/>
      <c r="P551" s="291"/>
      <c r="Q551" s="291"/>
      <c r="R551" s="291"/>
      <c r="S551" s="318"/>
      <c r="T551" s="318"/>
      <c r="U551" s="318"/>
      <c r="V551" s="318"/>
      <c r="W551" s="318"/>
      <c r="X551" s="318"/>
      <c r="Y551" s="412"/>
      <c r="Z551" s="425"/>
      <c r="AA551" s="425"/>
      <c r="AB551" s="425"/>
      <c r="AC551" s="425"/>
      <c r="AD551" s="425"/>
      <c r="AE551" s="425"/>
      <c r="AF551" s="425"/>
      <c r="AG551" s="425"/>
      <c r="AH551" s="425"/>
      <c r="AI551" s="425"/>
      <c r="AJ551" s="425"/>
      <c r="AK551" s="425"/>
      <c r="AL551" s="425"/>
      <c r="AM551" s="306"/>
    </row>
    <row r="552" spans="1:39" ht="30" outlineLevel="1">
      <c r="A552" s="531">
        <v>47</v>
      </c>
      <c r="B552" s="428" t="s">
        <v>139</v>
      </c>
      <c r="C552" s="291" t="s">
        <v>25</v>
      </c>
      <c r="D552" s="295"/>
      <c r="E552" s="295"/>
      <c r="F552" s="295"/>
      <c r="G552" s="761"/>
      <c r="H552" s="761"/>
      <c r="I552" s="761"/>
      <c r="J552" s="761"/>
      <c r="K552" s="761"/>
      <c r="L552" s="761"/>
      <c r="M552" s="761"/>
      <c r="N552" s="295">
        <v>12</v>
      </c>
      <c r="O552" s="295"/>
      <c r="P552" s="295"/>
      <c r="Q552" s="295"/>
      <c r="R552" s="295"/>
      <c r="S552" s="761"/>
      <c r="T552" s="761"/>
      <c r="U552" s="761"/>
      <c r="V552" s="761"/>
      <c r="W552" s="761"/>
      <c r="X552" s="761"/>
      <c r="Y552" s="426"/>
      <c r="Z552" s="410"/>
      <c r="AA552" s="410"/>
      <c r="AB552" s="410"/>
      <c r="AC552" s="410"/>
      <c r="AD552" s="410"/>
      <c r="AE552" s="410"/>
      <c r="AF552" s="415"/>
      <c r="AG552" s="415"/>
      <c r="AH552" s="415"/>
      <c r="AI552" s="415"/>
      <c r="AJ552" s="415"/>
      <c r="AK552" s="415"/>
      <c r="AL552" s="415"/>
      <c r="AM552" s="296">
        <f>SUM(Y552:AL552)</f>
        <v>0</v>
      </c>
    </row>
    <row r="553" spans="1:39" outlineLevel="1">
      <c r="A553" s="531"/>
      <c r="B553" s="431" t="s">
        <v>308</v>
      </c>
      <c r="C553" s="291" t="s">
        <v>163</v>
      </c>
      <c r="D553" s="295"/>
      <c r="E553" s="295"/>
      <c r="F553" s="295"/>
      <c r="G553" s="761"/>
      <c r="H553" s="761"/>
      <c r="I553" s="761"/>
      <c r="J553" s="761"/>
      <c r="K553" s="761"/>
      <c r="L553" s="761"/>
      <c r="M553" s="761"/>
      <c r="N553" s="295">
        <f>N552</f>
        <v>12</v>
      </c>
      <c r="O553" s="295"/>
      <c r="P553" s="295"/>
      <c r="Q553" s="295"/>
      <c r="R553" s="295"/>
      <c r="S553" s="761"/>
      <c r="T553" s="761"/>
      <c r="U553" s="761"/>
      <c r="V553" s="761"/>
      <c r="W553" s="761"/>
      <c r="X553" s="761"/>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outlineLevel="1">
      <c r="A554" s="531"/>
      <c r="B554" s="428"/>
      <c r="C554" s="291"/>
      <c r="D554" s="291"/>
      <c r="E554" s="291"/>
      <c r="F554" s="291"/>
      <c r="G554" s="318"/>
      <c r="H554" s="318"/>
      <c r="I554" s="318"/>
      <c r="J554" s="318"/>
      <c r="K554" s="318"/>
      <c r="L554" s="318"/>
      <c r="M554" s="318"/>
      <c r="N554" s="291"/>
      <c r="O554" s="291"/>
      <c r="P554" s="291"/>
      <c r="Q554" s="291"/>
      <c r="R554" s="291"/>
      <c r="S554" s="318"/>
      <c r="T554" s="318"/>
      <c r="U554" s="318"/>
      <c r="V554" s="318"/>
      <c r="W554" s="318"/>
      <c r="X554" s="318"/>
      <c r="Y554" s="412"/>
      <c r="Z554" s="425"/>
      <c r="AA554" s="425"/>
      <c r="AB554" s="425"/>
      <c r="AC554" s="425"/>
      <c r="AD554" s="425"/>
      <c r="AE554" s="425"/>
      <c r="AF554" s="425"/>
      <c r="AG554" s="425"/>
      <c r="AH554" s="425"/>
      <c r="AI554" s="425"/>
      <c r="AJ554" s="425"/>
      <c r="AK554" s="425"/>
      <c r="AL554" s="425"/>
      <c r="AM554" s="306"/>
    </row>
    <row r="555" spans="1:39" ht="45" outlineLevel="1">
      <c r="A555" s="531">
        <v>48</v>
      </c>
      <c r="B555" s="428" t="s">
        <v>140</v>
      </c>
      <c r="C555" s="291" t="s">
        <v>25</v>
      </c>
      <c r="D555" s="295"/>
      <c r="E555" s="295"/>
      <c r="F555" s="295"/>
      <c r="G555" s="761"/>
      <c r="H555" s="761"/>
      <c r="I555" s="761"/>
      <c r="J555" s="761"/>
      <c r="K555" s="761"/>
      <c r="L555" s="761"/>
      <c r="M555" s="761"/>
      <c r="N555" s="295">
        <v>12</v>
      </c>
      <c r="O555" s="295"/>
      <c r="P555" s="295"/>
      <c r="Q555" s="295"/>
      <c r="R555" s="295"/>
      <c r="S555" s="761"/>
      <c r="T555" s="761"/>
      <c r="U555" s="761"/>
      <c r="V555" s="761"/>
      <c r="W555" s="761"/>
      <c r="X555" s="761"/>
      <c r="Y555" s="426"/>
      <c r="Z555" s="410"/>
      <c r="AA555" s="410"/>
      <c r="AB555" s="410"/>
      <c r="AC555" s="410"/>
      <c r="AD555" s="410"/>
      <c r="AE555" s="410"/>
      <c r="AF555" s="415"/>
      <c r="AG555" s="415"/>
      <c r="AH555" s="415"/>
      <c r="AI555" s="415"/>
      <c r="AJ555" s="415"/>
      <c r="AK555" s="415"/>
      <c r="AL555" s="415"/>
      <c r="AM555" s="296">
        <f>SUM(Y555:AL555)</f>
        <v>0</v>
      </c>
    </row>
    <row r="556" spans="1:39" outlineLevel="1">
      <c r="A556" s="531"/>
      <c r="B556" s="431" t="s">
        <v>308</v>
      </c>
      <c r="C556" s="291" t="s">
        <v>163</v>
      </c>
      <c r="D556" s="295"/>
      <c r="E556" s="295"/>
      <c r="F556" s="295"/>
      <c r="G556" s="761"/>
      <c r="H556" s="761"/>
      <c r="I556" s="761"/>
      <c r="J556" s="761"/>
      <c r="K556" s="761"/>
      <c r="L556" s="761"/>
      <c r="M556" s="761"/>
      <c r="N556" s="295">
        <f>N555</f>
        <v>12</v>
      </c>
      <c r="O556" s="295"/>
      <c r="P556" s="295"/>
      <c r="Q556" s="295"/>
      <c r="R556" s="295"/>
      <c r="S556" s="761"/>
      <c r="T556" s="761"/>
      <c r="U556" s="761"/>
      <c r="V556" s="761"/>
      <c r="W556" s="761"/>
      <c r="X556" s="761"/>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outlineLevel="1">
      <c r="A557" s="531"/>
      <c r="B557" s="428"/>
      <c r="C557" s="291"/>
      <c r="D557" s="291"/>
      <c r="E557" s="291"/>
      <c r="F557" s="291"/>
      <c r="G557" s="318"/>
      <c r="H557" s="318"/>
      <c r="I557" s="318"/>
      <c r="J557" s="318"/>
      <c r="K557" s="318"/>
      <c r="L557" s="318"/>
      <c r="M557" s="318"/>
      <c r="N557" s="291"/>
      <c r="O557" s="291"/>
      <c r="P557" s="291"/>
      <c r="Q557" s="291"/>
      <c r="R557" s="291"/>
      <c r="S557" s="318"/>
      <c r="T557" s="318"/>
      <c r="U557" s="318"/>
      <c r="V557" s="318"/>
      <c r="W557" s="318"/>
      <c r="X557" s="318"/>
      <c r="Y557" s="412"/>
      <c r="Z557" s="425"/>
      <c r="AA557" s="425"/>
      <c r="AB557" s="425"/>
      <c r="AC557" s="425"/>
      <c r="AD557" s="425"/>
      <c r="AE557" s="425"/>
      <c r="AF557" s="425"/>
      <c r="AG557" s="425"/>
      <c r="AH557" s="425"/>
      <c r="AI557" s="425"/>
      <c r="AJ557" s="425"/>
      <c r="AK557" s="425"/>
      <c r="AL557" s="425"/>
      <c r="AM557" s="306"/>
    </row>
    <row r="558" spans="1:39" ht="30" outlineLevel="1">
      <c r="A558" s="531">
        <v>49</v>
      </c>
      <c r="B558" s="428" t="s">
        <v>141</v>
      </c>
      <c r="C558" s="291" t="s">
        <v>25</v>
      </c>
      <c r="D558" s="295"/>
      <c r="E558" s="295"/>
      <c r="F558" s="295"/>
      <c r="G558" s="761"/>
      <c r="H558" s="761"/>
      <c r="I558" s="761"/>
      <c r="J558" s="761"/>
      <c r="K558" s="761"/>
      <c r="L558" s="761"/>
      <c r="M558" s="761"/>
      <c r="N558" s="295">
        <v>12</v>
      </c>
      <c r="O558" s="295"/>
      <c r="P558" s="295"/>
      <c r="Q558" s="295"/>
      <c r="R558" s="295"/>
      <c r="S558" s="761"/>
      <c r="T558" s="761"/>
      <c r="U558" s="761"/>
      <c r="V558" s="761"/>
      <c r="W558" s="761"/>
      <c r="X558" s="761"/>
      <c r="Y558" s="426"/>
      <c r="Z558" s="410"/>
      <c r="AA558" s="410"/>
      <c r="AB558" s="410"/>
      <c r="AC558" s="410"/>
      <c r="AD558" s="410"/>
      <c r="AE558" s="410"/>
      <c r="AF558" s="415"/>
      <c r="AG558" s="415"/>
      <c r="AH558" s="415"/>
      <c r="AI558" s="415"/>
      <c r="AJ558" s="415"/>
      <c r="AK558" s="415"/>
      <c r="AL558" s="415"/>
      <c r="AM558" s="296">
        <f>SUM(Y558:AL558)</f>
        <v>0</v>
      </c>
    </row>
    <row r="559" spans="1:39" outlineLevel="1">
      <c r="A559" s="531"/>
      <c r="B559" s="431" t="s">
        <v>308</v>
      </c>
      <c r="C559" s="291" t="s">
        <v>163</v>
      </c>
      <c r="D559" s="295"/>
      <c r="E559" s="295"/>
      <c r="F559" s="295"/>
      <c r="G559" s="761"/>
      <c r="H559" s="761"/>
      <c r="I559" s="761"/>
      <c r="J559" s="761"/>
      <c r="K559" s="761"/>
      <c r="L559" s="761"/>
      <c r="M559" s="761"/>
      <c r="N559" s="295">
        <f>N558</f>
        <v>12</v>
      </c>
      <c r="O559" s="295"/>
      <c r="P559" s="295"/>
      <c r="Q559" s="295"/>
      <c r="R559" s="295"/>
      <c r="S559" s="761"/>
      <c r="T559" s="761"/>
      <c r="U559" s="761"/>
      <c r="V559" s="761"/>
      <c r="W559" s="761"/>
      <c r="X559" s="761"/>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outlineLevel="1">
      <c r="A560" s="531"/>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418195</v>
      </c>
      <c r="E561" s="329"/>
      <c r="F561" s="329"/>
      <c r="G561" s="329"/>
      <c r="H561" s="329"/>
      <c r="I561" s="329"/>
      <c r="J561" s="329"/>
      <c r="K561" s="329"/>
      <c r="L561" s="329"/>
      <c r="M561" s="329"/>
      <c r="N561" s="329"/>
      <c r="O561" s="329">
        <f>SUM(O404:O559)</f>
        <v>61</v>
      </c>
      <c r="P561" s="329"/>
      <c r="Q561" s="329"/>
      <c r="R561" s="329"/>
      <c r="S561" s="329"/>
      <c r="T561" s="329"/>
      <c r="U561" s="329"/>
      <c r="V561" s="329"/>
      <c r="W561" s="329"/>
      <c r="X561" s="329"/>
      <c r="Y561" s="329">
        <f>IF(Y402="kWh",SUMPRODUCT(D404:D559,Y404:Y559))</f>
        <v>253579</v>
      </c>
      <c r="Z561" s="329">
        <f>IF(Z402="kWh",SUMPRODUCT(D404:D559,Z404:Z559))</f>
        <v>164616</v>
      </c>
      <c r="AA561" s="329">
        <f>IF(AA402="kw",SUMPRODUCT(N404:N559,O404:O559,AA404:AA559),SUMPRODUCT(D404:D559,AA404:AA559))</f>
        <v>0</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206000</v>
      </c>
      <c r="Z562" s="392">
        <f>HLOOKUP(Z218,'2. LRAMVA Threshold'!$B$42:$Q$53,9,FALSE)</f>
        <v>415185</v>
      </c>
      <c r="AA562" s="392">
        <f>HLOOKUP(AA218,'2. LRAMVA Threshold'!$B$42:$Q$53,9,FALSE)</f>
        <v>112</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8.5000000000000006E-3</v>
      </c>
      <c r="Z564" s="341">
        <f>HLOOKUP(Z$35,'3.  Distribution Rates'!$C$122:$P$133,9,FALSE)</f>
        <v>6.3E-3</v>
      </c>
      <c r="AA564" s="341">
        <f>HLOOKUP(AA$35,'3.  Distribution Rates'!$C$122:$P$133,9,FALSE)</f>
        <v>3.2422</v>
      </c>
      <c r="AB564" s="341">
        <f>HLOOKUP(AB$35,'3.  Distribution Rates'!$C$122:$P$133,9,FALSE)</f>
        <v>11.8316</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8">
        <f t="shared" ref="AM565:AM571" si="1699">SUM(Y565:AL565)</f>
        <v>0</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8">
        <f t="shared" si="1699"/>
        <v>0</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8">
        <f t="shared" si="1699"/>
        <v>0</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8">
        <f t="shared" si="1699"/>
        <v>0</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0</v>
      </c>
      <c r="Z569" s="378">
        <f t="shared" si="1700"/>
        <v>0</v>
      </c>
      <c r="AA569" s="378">
        <f t="shared" si="1700"/>
        <v>0</v>
      </c>
      <c r="AB569" s="378">
        <f>AB209*AB564</f>
        <v>0</v>
      </c>
      <c r="AC569" s="378">
        <f t="shared" si="1700"/>
        <v>0</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8">
        <f t="shared" si="1699"/>
        <v>0</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1069.4615000000001</v>
      </c>
      <c r="Z570" s="378">
        <f>Z392*Z564</f>
        <v>569.07270000000005</v>
      </c>
      <c r="AA570" s="378">
        <f t="shared" ref="AA570:AL570" si="1701">AA392*AA564</f>
        <v>0</v>
      </c>
      <c r="AB570" s="378">
        <f>AB392*AB564</f>
        <v>0</v>
      </c>
      <c r="AC570" s="378">
        <f t="shared" si="1701"/>
        <v>0</v>
      </c>
      <c r="AD570" s="378">
        <f t="shared" si="1701"/>
        <v>0</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8">
        <f t="shared" si="1699"/>
        <v>1638.5342000000001</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2155.4215000000004</v>
      </c>
      <c r="Z571" s="378">
        <f t="shared" ref="Z571:AL571" si="1702">Z561*Z564</f>
        <v>1037.0808</v>
      </c>
      <c r="AA571" s="378">
        <f t="shared" si="1702"/>
        <v>0</v>
      </c>
      <c r="AB571" s="378">
        <f t="shared" si="1702"/>
        <v>0</v>
      </c>
      <c r="AC571" s="378">
        <f t="shared" si="1702"/>
        <v>0</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8">
        <f t="shared" si="1699"/>
        <v>3192.5023000000001</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3224.8830000000007</v>
      </c>
      <c r="Z572" s="346">
        <f>SUM(Z565:Z571)</f>
        <v>1606.1534999999999</v>
      </c>
      <c r="AA572" s="346">
        <f t="shared" ref="AA572:AE572" si="1703">SUM(AA565:AA571)</f>
        <v>0</v>
      </c>
      <c r="AB572" s="346">
        <f t="shared" si="1703"/>
        <v>0</v>
      </c>
      <c r="AC572" s="346">
        <f t="shared" si="1703"/>
        <v>0</v>
      </c>
      <c r="AD572" s="346">
        <f>SUM(AD565:AD571)</f>
        <v>0</v>
      </c>
      <c r="AE572" s="346">
        <f t="shared" si="1703"/>
        <v>0</v>
      </c>
      <c r="AF572" s="346">
        <f>SUM(AF565:AF571)</f>
        <v>0</v>
      </c>
      <c r="AG572" s="346">
        <f>SUM(AG565:AG571)</f>
        <v>0</v>
      </c>
      <c r="AH572" s="346">
        <f t="shared" ref="AH572:AL572" si="1704">SUM(AH565:AH571)</f>
        <v>0</v>
      </c>
      <c r="AI572" s="346">
        <f t="shared" si="1704"/>
        <v>0</v>
      </c>
      <c r="AJ572" s="346">
        <f>SUM(AJ565:AJ571)</f>
        <v>0</v>
      </c>
      <c r="AK572" s="346">
        <f t="shared" si="1704"/>
        <v>0</v>
      </c>
      <c r="AL572" s="346">
        <f t="shared" si="1704"/>
        <v>0</v>
      </c>
      <c r="AM572" s="407">
        <f>SUM(AM565:AM571)</f>
        <v>4831.0365000000002</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1751.0000000000002</v>
      </c>
      <c r="Z573" s="347">
        <f t="shared" ref="Z573:AE573" si="1705">Z562*Z564</f>
        <v>2615.6655000000001</v>
      </c>
      <c r="AA573" s="347">
        <f t="shared" si="1705"/>
        <v>363.12639999999999</v>
      </c>
      <c r="AB573" s="347">
        <f t="shared" si="1705"/>
        <v>0</v>
      </c>
      <c r="AC573" s="347">
        <f t="shared" si="1705"/>
        <v>0</v>
      </c>
      <c r="AD573" s="347">
        <f>AD562*AD564</f>
        <v>0</v>
      </c>
      <c r="AE573" s="347">
        <f t="shared" si="1705"/>
        <v>0</v>
      </c>
      <c r="AF573" s="347">
        <f>AF562*AF564</f>
        <v>0</v>
      </c>
      <c r="AG573" s="347">
        <f t="shared" ref="AG573:AL573" si="1706">AG562*AG564</f>
        <v>0</v>
      </c>
      <c r="AH573" s="347">
        <f t="shared" si="1706"/>
        <v>0</v>
      </c>
      <c r="AI573" s="347">
        <f t="shared" si="1706"/>
        <v>0</v>
      </c>
      <c r="AJ573" s="347">
        <f>AJ562*AJ564</f>
        <v>0</v>
      </c>
      <c r="AK573" s="347">
        <f>AK562*AK564</f>
        <v>0</v>
      </c>
      <c r="AL573" s="347">
        <f t="shared" si="1706"/>
        <v>0</v>
      </c>
      <c r="AM573" s="407">
        <f>SUM(Y573:AL573)</f>
        <v>4729.7919000000002</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101.24459999999999</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204621</v>
      </c>
      <c r="Z576" s="291">
        <f>SUMPRODUCT(E404:E559,Z404:Z559)</f>
        <v>164616</v>
      </c>
      <c r="AA576" s="291">
        <f>IF(AA402="kw",SUMPRODUCT($N$404:$N$559,$P$404:$P$559,AA404:AA559),SUMPRODUCT($E$404:$E$559,AA404:AA559))</f>
        <v>0</v>
      </c>
      <c r="AB576" s="291">
        <f>IF(AB402="kw",SUMPRODUCT($N$404:$N$559,$P$404:$P$559,AB404:AB559),SUMPRODUCT($E$404:$E$559,AB404:AB559))</f>
        <v>0</v>
      </c>
      <c r="AC576" s="291">
        <f>IF(AC402="kw",SUMPRODUCT($N$404:$N$559,$P$404:$P$559,AC404:AC559),SUMPRODUCT($E$404:$E$559,AC404:AC559))</f>
        <v>0</v>
      </c>
      <c r="AD576" s="291">
        <f t="shared" ref="AD576:AL576" si="1707">IF(AD402="kw",SUMPRODUCT($N$404:$N$559,$P$404:$P$559,AD404:AD559),SUMPRODUCT($E$404:$E$559,AD404:AD559))</f>
        <v>0</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204621</v>
      </c>
      <c r="Z577" s="291">
        <f>SUMPRODUCT(F404:F559,Z404:Z559)</f>
        <v>164616</v>
      </c>
      <c r="AA577" s="291">
        <f t="shared" ref="AA577:AL577" si="1708">IF(AA402="kw",SUMPRODUCT($N$404:$N$559,$Q$404:$Q$559,AA404:AA559),SUMPRODUCT($F$404:$F$559,AA404:AA559))</f>
        <v>0</v>
      </c>
      <c r="AB577" s="291">
        <f t="shared" si="1708"/>
        <v>0</v>
      </c>
      <c r="AC577" s="291">
        <f>IF(AC402="kw",SUMPRODUCT($N$404:$N$559,$Q$404:$Q$559,AC404:AC559),SUMPRODUCT($F$404:$F$559,AC404:AC559))</f>
        <v>0</v>
      </c>
      <c r="AD577" s="291">
        <f t="shared" si="1708"/>
        <v>0</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204621</v>
      </c>
      <c r="Z578" s="326">
        <f>SUMPRODUCT(G404:G559,Z404:Z559)</f>
        <v>164616</v>
      </c>
      <c r="AA578" s="326">
        <f t="shared" ref="AA578:AL578" si="1709">IF(AA402="kw",SUMPRODUCT($N$404:$N$559,$R$404:$R$559,AA404:AA559),SUMPRODUCT($G$404:$G$559,AA404:AA559))</f>
        <v>0</v>
      </c>
      <c r="AB578" s="326">
        <f t="shared" si="1709"/>
        <v>0</v>
      </c>
      <c r="AC578" s="326">
        <f>IF(AC402="kw",SUMPRODUCT($N$404:$N$559,$R$404:$R$559,AC404:AC559),SUMPRODUCT($G$404:$G$559,AC404:AC559))</f>
        <v>0</v>
      </c>
      <c r="AD578" s="326">
        <f t="shared" si="1709"/>
        <v>0</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589</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89" t="s">
        <v>527</v>
      </c>
      <c r="E582" s="253"/>
      <c r="F582" s="589"/>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24" t="s">
        <v>211</v>
      </c>
      <c r="C583" s="826" t="s">
        <v>33</v>
      </c>
      <c r="D583" s="284" t="s">
        <v>422</v>
      </c>
      <c r="E583" s="828" t="s">
        <v>209</v>
      </c>
      <c r="F583" s="829"/>
      <c r="G583" s="829"/>
      <c r="H583" s="829"/>
      <c r="I583" s="829"/>
      <c r="J583" s="829"/>
      <c r="K583" s="829"/>
      <c r="L583" s="829"/>
      <c r="M583" s="830"/>
      <c r="N583" s="831" t="s">
        <v>213</v>
      </c>
      <c r="O583" s="284" t="s">
        <v>423</v>
      </c>
      <c r="P583" s="828" t="s">
        <v>212</v>
      </c>
      <c r="Q583" s="829"/>
      <c r="R583" s="829"/>
      <c r="S583" s="829"/>
      <c r="T583" s="829"/>
      <c r="U583" s="829"/>
      <c r="V583" s="829"/>
      <c r="W583" s="829"/>
      <c r="X583" s="830"/>
      <c r="Y583" s="821" t="s">
        <v>243</v>
      </c>
      <c r="Z583" s="822"/>
      <c r="AA583" s="822"/>
      <c r="AB583" s="822"/>
      <c r="AC583" s="822"/>
      <c r="AD583" s="822"/>
      <c r="AE583" s="822"/>
      <c r="AF583" s="822"/>
      <c r="AG583" s="822"/>
      <c r="AH583" s="822"/>
      <c r="AI583" s="822"/>
      <c r="AJ583" s="822"/>
      <c r="AK583" s="822"/>
      <c r="AL583" s="822"/>
      <c r="AM583" s="823"/>
    </row>
    <row r="584" spans="1:39" ht="68.25" customHeight="1">
      <c r="B584" s="825"/>
      <c r="C584" s="827"/>
      <c r="D584" s="285">
        <v>2018</v>
      </c>
      <c r="E584" s="285">
        <v>2019</v>
      </c>
      <c r="F584" s="285">
        <v>2020</v>
      </c>
      <c r="G584" s="285">
        <v>2021</v>
      </c>
      <c r="H584" s="285">
        <v>2022</v>
      </c>
      <c r="I584" s="285">
        <v>2023</v>
      </c>
      <c r="J584" s="285">
        <v>2024</v>
      </c>
      <c r="K584" s="285">
        <v>2025</v>
      </c>
      <c r="L584" s="285">
        <v>2026</v>
      </c>
      <c r="M584" s="285">
        <v>2027</v>
      </c>
      <c r="N584" s="832"/>
      <c r="O584" s="285">
        <v>2018</v>
      </c>
      <c r="P584" s="285">
        <v>2019</v>
      </c>
      <c r="Q584" s="285">
        <v>2020</v>
      </c>
      <c r="R584" s="285">
        <v>2021</v>
      </c>
      <c r="S584" s="285">
        <v>2022</v>
      </c>
      <c r="T584" s="285">
        <v>2023</v>
      </c>
      <c r="U584" s="285">
        <v>2024</v>
      </c>
      <c r="V584" s="285">
        <v>2025</v>
      </c>
      <c r="W584" s="285">
        <v>2026</v>
      </c>
      <c r="X584" s="285">
        <v>2027</v>
      </c>
      <c r="Y584" s="285" t="str">
        <f>'1.  LRAMVA Summary'!D52</f>
        <v xml:space="preserve">Residential  </v>
      </c>
      <c r="Z584" s="285" t="str">
        <f>'1.  LRAMVA Summary'!E52</f>
        <v>GS&lt;50</v>
      </c>
      <c r="AA584" s="285" t="str">
        <f>'1.  LRAMVA Summary'!F52</f>
        <v>GS 50 to 4999</v>
      </c>
      <c r="AB584" s="285" t="str">
        <f>'1.  LRAMVA Summary'!G52</f>
        <v xml:space="preserve">Street Lighting </v>
      </c>
      <c r="AC584" s="285" t="str">
        <f>'1.  LRAMVA Summary'!H52</f>
        <v/>
      </c>
      <c r="AD584" s="285" t="str">
        <f>'1.  LRAMVA Summary'!I52</f>
        <v/>
      </c>
      <c r="AE584" s="285" t="str">
        <f>'1.  LRAMVA Summary'!J52</f>
        <v xml:space="preserve">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1"/>
      <c r="B585" s="517"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 xml:space="preserve">kWh </v>
      </c>
      <c r="AC585" s="291">
        <f>'1.  LRAMVA Summary'!H53</f>
        <v>0</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31"/>
      <c r="B586" s="503"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31">
        <v>1</v>
      </c>
      <c r="B587" s="428" t="s">
        <v>95</v>
      </c>
      <c r="C587" s="291" t="s">
        <v>25</v>
      </c>
      <c r="D587" s="295"/>
      <c r="E587" s="295"/>
      <c r="F587" s="761"/>
      <c r="G587" s="761"/>
      <c r="H587" s="761"/>
      <c r="I587" s="761"/>
      <c r="J587" s="761"/>
      <c r="K587" s="761"/>
      <c r="L587" s="761"/>
      <c r="M587" s="761"/>
      <c r="N587" s="291"/>
      <c r="O587" s="295"/>
      <c r="P587" s="761"/>
      <c r="Q587" s="761"/>
      <c r="R587" s="761"/>
      <c r="S587" s="761"/>
      <c r="T587" s="761"/>
      <c r="U587" s="761"/>
      <c r="V587" s="761"/>
      <c r="W587" s="761"/>
      <c r="X587" s="761"/>
      <c r="Y587" s="410"/>
      <c r="Z587" s="410"/>
      <c r="AA587" s="410"/>
      <c r="AB587" s="410"/>
      <c r="AC587" s="410"/>
      <c r="AD587" s="410"/>
      <c r="AE587" s="410"/>
      <c r="AF587" s="410"/>
      <c r="AG587" s="410"/>
      <c r="AH587" s="410"/>
      <c r="AI587" s="410"/>
      <c r="AJ587" s="410"/>
      <c r="AK587" s="410"/>
      <c r="AL587" s="410"/>
      <c r="AM587" s="296">
        <f>SUM(Y587:AL587)</f>
        <v>0</v>
      </c>
    </row>
    <row r="588" spans="1:39" outlineLevel="1">
      <c r="A588" s="531"/>
      <c r="B588" s="294" t="s">
        <v>310</v>
      </c>
      <c r="C588" s="291" t="s">
        <v>163</v>
      </c>
      <c r="D588" s="295"/>
      <c r="E588" s="295"/>
      <c r="F588" s="761"/>
      <c r="G588" s="761"/>
      <c r="H588" s="761"/>
      <c r="I588" s="761"/>
      <c r="J588" s="761"/>
      <c r="K588" s="761"/>
      <c r="L588" s="761"/>
      <c r="M588" s="761"/>
      <c r="N588" s="468"/>
      <c r="O588" s="295"/>
      <c r="P588" s="761"/>
      <c r="Q588" s="761"/>
      <c r="R588" s="761"/>
      <c r="S588" s="761"/>
      <c r="T588" s="761"/>
      <c r="U588" s="761"/>
      <c r="V588" s="761"/>
      <c r="W588" s="761"/>
      <c r="X588" s="761"/>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75" outlineLevel="1">
      <c r="A589" s="531"/>
      <c r="B589" s="298"/>
      <c r="C589" s="299"/>
      <c r="D589" s="299"/>
      <c r="E589" s="299"/>
      <c r="F589" s="764"/>
      <c r="G589" s="764"/>
      <c r="H589" s="764"/>
      <c r="I589" s="764"/>
      <c r="J589" s="764"/>
      <c r="K589" s="764"/>
      <c r="L589" s="764"/>
      <c r="M589" s="764"/>
      <c r="N589" s="300"/>
      <c r="O589" s="299"/>
      <c r="P589" s="764"/>
      <c r="Q589" s="764"/>
      <c r="R589" s="764"/>
      <c r="S589" s="764"/>
      <c r="T589" s="764"/>
      <c r="U589" s="764"/>
      <c r="V589" s="764"/>
      <c r="W589" s="764"/>
      <c r="X589" s="764"/>
      <c r="Y589" s="412"/>
      <c r="Z589" s="413"/>
      <c r="AA589" s="413"/>
      <c r="AB589" s="413"/>
      <c r="AC589" s="413"/>
      <c r="AD589" s="413"/>
      <c r="AE589" s="413"/>
      <c r="AF589" s="413"/>
      <c r="AG589" s="413"/>
      <c r="AH589" s="413"/>
      <c r="AI589" s="413"/>
      <c r="AJ589" s="413"/>
      <c r="AK589" s="413"/>
      <c r="AL589" s="413"/>
      <c r="AM589" s="302"/>
    </row>
    <row r="590" spans="1:39" outlineLevel="1">
      <c r="A590" s="531">
        <v>2</v>
      </c>
      <c r="B590" s="428" t="s">
        <v>96</v>
      </c>
      <c r="C590" s="291" t="s">
        <v>25</v>
      </c>
      <c r="D590" s="295"/>
      <c r="E590" s="295"/>
      <c r="F590" s="761"/>
      <c r="G590" s="761"/>
      <c r="H590" s="761"/>
      <c r="I590" s="761"/>
      <c r="J590" s="761"/>
      <c r="K590" s="761"/>
      <c r="L590" s="761"/>
      <c r="M590" s="761"/>
      <c r="N590" s="291"/>
      <c r="O590" s="295"/>
      <c r="P590" s="761"/>
      <c r="Q590" s="761"/>
      <c r="R590" s="761"/>
      <c r="S590" s="761"/>
      <c r="T590" s="761"/>
      <c r="U590" s="761"/>
      <c r="V590" s="761"/>
      <c r="W590" s="761"/>
      <c r="X590" s="761"/>
      <c r="Y590" s="410"/>
      <c r="Z590" s="410"/>
      <c r="AA590" s="410"/>
      <c r="AB590" s="410"/>
      <c r="AC590" s="410"/>
      <c r="AD590" s="410"/>
      <c r="AE590" s="410"/>
      <c r="AF590" s="410"/>
      <c r="AG590" s="410"/>
      <c r="AH590" s="410"/>
      <c r="AI590" s="410"/>
      <c r="AJ590" s="410"/>
      <c r="AK590" s="410"/>
      <c r="AL590" s="410"/>
      <c r="AM590" s="296">
        <f>SUM(Y590:AL590)</f>
        <v>0</v>
      </c>
    </row>
    <row r="591" spans="1:39" outlineLevel="1">
      <c r="A591" s="531"/>
      <c r="B591" s="294" t="s">
        <v>310</v>
      </c>
      <c r="C591" s="291" t="s">
        <v>163</v>
      </c>
      <c r="D591" s="295"/>
      <c r="E591" s="295"/>
      <c r="F591" s="761"/>
      <c r="G591" s="761"/>
      <c r="H591" s="761"/>
      <c r="I591" s="761"/>
      <c r="J591" s="761"/>
      <c r="K591" s="761"/>
      <c r="L591" s="761"/>
      <c r="M591" s="761"/>
      <c r="N591" s="468"/>
      <c r="O591" s="295"/>
      <c r="P591" s="761"/>
      <c r="Q591" s="761"/>
      <c r="R591" s="761"/>
      <c r="S591" s="761"/>
      <c r="T591" s="761"/>
      <c r="U591" s="761"/>
      <c r="V591" s="761"/>
      <c r="W591" s="761"/>
      <c r="X591" s="761"/>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75" outlineLevel="1">
      <c r="A592" s="531"/>
      <c r="B592" s="298"/>
      <c r="C592" s="299"/>
      <c r="D592" s="304"/>
      <c r="E592" s="304"/>
      <c r="F592" s="763"/>
      <c r="G592" s="763"/>
      <c r="H592" s="763"/>
      <c r="I592" s="763"/>
      <c r="J592" s="763"/>
      <c r="K592" s="763"/>
      <c r="L592" s="763"/>
      <c r="M592" s="763"/>
      <c r="N592" s="300"/>
      <c r="O592" s="304"/>
      <c r="P592" s="763"/>
      <c r="Q592" s="763"/>
      <c r="R592" s="763"/>
      <c r="S592" s="763"/>
      <c r="T592" s="763"/>
      <c r="U592" s="763"/>
      <c r="V592" s="763"/>
      <c r="W592" s="763"/>
      <c r="X592" s="763"/>
      <c r="Y592" s="412"/>
      <c r="Z592" s="413"/>
      <c r="AA592" s="413"/>
      <c r="AB592" s="413"/>
      <c r="AC592" s="413"/>
      <c r="AD592" s="413"/>
      <c r="AE592" s="413"/>
      <c r="AF592" s="413"/>
      <c r="AG592" s="413"/>
      <c r="AH592" s="413"/>
      <c r="AI592" s="413"/>
      <c r="AJ592" s="413"/>
      <c r="AK592" s="413"/>
      <c r="AL592" s="413"/>
      <c r="AM592" s="302"/>
    </row>
    <row r="593" spans="1:39" outlineLevel="1">
      <c r="A593" s="531">
        <v>3</v>
      </c>
      <c r="B593" s="428" t="s">
        <v>97</v>
      </c>
      <c r="C593" s="291" t="s">
        <v>25</v>
      </c>
      <c r="D593" s="295"/>
      <c r="E593" s="295"/>
      <c r="F593" s="761"/>
      <c r="G593" s="761"/>
      <c r="H593" s="761"/>
      <c r="I593" s="761"/>
      <c r="J593" s="761"/>
      <c r="K593" s="761"/>
      <c r="L593" s="761"/>
      <c r="M593" s="761"/>
      <c r="N593" s="291"/>
      <c r="O593" s="295"/>
      <c r="P593" s="761"/>
      <c r="Q593" s="761"/>
      <c r="R593" s="761"/>
      <c r="S593" s="761"/>
      <c r="T593" s="761"/>
      <c r="U593" s="761"/>
      <c r="V593" s="761"/>
      <c r="W593" s="761"/>
      <c r="X593" s="761"/>
      <c r="Y593" s="410"/>
      <c r="Z593" s="410"/>
      <c r="AA593" s="410"/>
      <c r="AB593" s="410"/>
      <c r="AC593" s="410"/>
      <c r="AD593" s="410"/>
      <c r="AE593" s="410"/>
      <c r="AF593" s="410"/>
      <c r="AG593" s="410"/>
      <c r="AH593" s="410"/>
      <c r="AI593" s="410"/>
      <c r="AJ593" s="410"/>
      <c r="AK593" s="410"/>
      <c r="AL593" s="410"/>
      <c r="AM593" s="296">
        <f>SUM(Y593:AL593)</f>
        <v>0</v>
      </c>
    </row>
    <row r="594" spans="1:39" outlineLevel="1">
      <c r="A594" s="531"/>
      <c r="B594" s="294" t="s">
        <v>310</v>
      </c>
      <c r="C594" s="291" t="s">
        <v>163</v>
      </c>
      <c r="D594" s="295"/>
      <c r="E594" s="295"/>
      <c r="F594" s="761"/>
      <c r="G594" s="761"/>
      <c r="H594" s="761"/>
      <c r="I594" s="761"/>
      <c r="J594" s="761"/>
      <c r="K594" s="761"/>
      <c r="L594" s="761"/>
      <c r="M594" s="761"/>
      <c r="N594" s="468"/>
      <c r="O594" s="295"/>
      <c r="P594" s="761"/>
      <c r="Q594" s="761"/>
      <c r="R594" s="761"/>
      <c r="S594" s="761"/>
      <c r="T594" s="761"/>
      <c r="U594" s="761"/>
      <c r="V594" s="761"/>
      <c r="W594" s="761"/>
      <c r="X594" s="761"/>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outlineLevel="1">
      <c r="A595" s="531"/>
      <c r="B595" s="294"/>
      <c r="C595" s="305"/>
      <c r="D595" s="291"/>
      <c r="E595" s="291"/>
      <c r="F595" s="318"/>
      <c r="G595" s="318"/>
      <c r="H595" s="318"/>
      <c r="I595" s="318"/>
      <c r="J595" s="318"/>
      <c r="K595" s="318"/>
      <c r="L595" s="318"/>
      <c r="M595" s="318"/>
      <c r="N595" s="291"/>
      <c r="O595" s="291"/>
      <c r="P595" s="318"/>
      <c r="Q595" s="318"/>
      <c r="R595" s="318"/>
      <c r="S595" s="318"/>
      <c r="T595" s="318"/>
      <c r="U595" s="318"/>
      <c r="V595" s="318"/>
      <c r="W595" s="318"/>
      <c r="X595" s="318"/>
      <c r="Y595" s="412"/>
      <c r="Z595" s="412"/>
      <c r="AA595" s="412"/>
      <c r="AB595" s="412"/>
      <c r="AC595" s="412"/>
      <c r="AD595" s="412"/>
      <c r="AE595" s="412"/>
      <c r="AF595" s="412"/>
      <c r="AG595" s="412"/>
      <c r="AH595" s="412"/>
      <c r="AI595" s="412"/>
      <c r="AJ595" s="412"/>
      <c r="AK595" s="412"/>
      <c r="AL595" s="412"/>
      <c r="AM595" s="306"/>
    </row>
    <row r="596" spans="1:39" outlineLevel="1">
      <c r="A596" s="531">
        <v>4</v>
      </c>
      <c r="B596" s="519" t="s">
        <v>679</v>
      </c>
      <c r="C596" s="291" t="s">
        <v>25</v>
      </c>
      <c r="D596" s="295"/>
      <c r="E596" s="295"/>
      <c r="F596" s="761"/>
      <c r="G596" s="761"/>
      <c r="H596" s="761"/>
      <c r="I596" s="761"/>
      <c r="J596" s="761"/>
      <c r="K596" s="761"/>
      <c r="L596" s="761"/>
      <c r="M596" s="761"/>
      <c r="N596" s="291"/>
      <c r="O596" s="295"/>
      <c r="P596" s="761"/>
      <c r="Q596" s="761"/>
      <c r="R596" s="761"/>
      <c r="S596" s="761"/>
      <c r="T596" s="761"/>
      <c r="U596" s="761"/>
      <c r="V596" s="761"/>
      <c r="W596" s="761"/>
      <c r="X596" s="761"/>
      <c r="Y596" s="410"/>
      <c r="Z596" s="410"/>
      <c r="AA596" s="410"/>
      <c r="AB596" s="410"/>
      <c r="AC596" s="410"/>
      <c r="AD596" s="410"/>
      <c r="AE596" s="410"/>
      <c r="AF596" s="410"/>
      <c r="AG596" s="410"/>
      <c r="AH596" s="410"/>
      <c r="AI596" s="410"/>
      <c r="AJ596" s="410"/>
      <c r="AK596" s="410"/>
      <c r="AL596" s="410"/>
      <c r="AM596" s="296">
        <f>SUM(Y596:AL596)</f>
        <v>0</v>
      </c>
    </row>
    <row r="597" spans="1:39" outlineLevel="1">
      <c r="A597" s="531"/>
      <c r="B597" s="294" t="s">
        <v>310</v>
      </c>
      <c r="C597" s="291" t="s">
        <v>163</v>
      </c>
      <c r="D597" s="295"/>
      <c r="E597" s="295"/>
      <c r="F597" s="761"/>
      <c r="G597" s="761"/>
      <c r="H597" s="761"/>
      <c r="I597" s="761"/>
      <c r="J597" s="761"/>
      <c r="K597" s="761"/>
      <c r="L597" s="761"/>
      <c r="M597" s="761"/>
      <c r="N597" s="468"/>
      <c r="O597" s="295"/>
      <c r="P597" s="761"/>
      <c r="Q597" s="761"/>
      <c r="R597" s="761"/>
      <c r="S597" s="761"/>
      <c r="T597" s="761"/>
      <c r="U597" s="761"/>
      <c r="V597" s="761"/>
      <c r="W597" s="761"/>
      <c r="X597" s="761"/>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outlineLevel="1">
      <c r="A598" s="531"/>
      <c r="B598" s="294"/>
      <c r="C598" s="305"/>
      <c r="D598" s="304"/>
      <c r="E598" s="304"/>
      <c r="F598" s="763"/>
      <c r="G598" s="763"/>
      <c r="H598" s="763"/>
      <c r="I598" s="763"/>
      <c r="J598" s="763"/>
      <c r="K598" s="763"/>
      <c r="L598" s="763"/>
      <c r="M598" s="763"/>
      <c r="N598" s="291"/>
      <c r="O598" s="304"/>
      <c r="P598" s="763"/>
      <c r="Q598" s="763"/>
      <c r="R598" s="763"/>
      <c r="S598" s="763"/>
      <c r="T598" s="763"/>
      <c r="U598" s="763"/>
      <c r="V598" s="763"/>
      <c r="W598" s="763"/>
      <c r="X598" s="763"/>
      <c r="Y598" s="412"/>
      <c r="Z598" s="412"/>
      <c r="AA598" s="412"/>
      <c r="AB598" s="412"/>
      <c r="AC598" s="412"/>
      <c r="AD598" s="412"/>
      <c r="AE598" s="412"/>
      <c r="AF598" s="412"/>
      <c r="AG598" s="412"/>
      <c r="AH598" s="412"/>
      <c r="AI598" s="412"/>
      <c r="AJ598" s="412"/>
      <c r="AK598" s="412"/>
      <c r="AL598" s="412"/>
      <c r="AM598" s="306"/>
    </row>
    <row r="599" spans="1:39" ht="15.75" customHeight="1" outlineLevel="1">
      <c r="A599" s="531">
        <v>5</v>
      </c>
      <c r="B599" s="428" t="s">
        <v>98</v>
      </c>
      <c r="C599" s="291" t="s">
        <v>25</v>
      </c>
      <c r="D599" s="295"/>
      <c r="E599" s="295"/>
      <c r="F599" s="761"/>
      <c r="G599" s="761"/>
      <c r="H599" s="761"/>
      <c r="I599" s="761"/>
      <c r="J599" s="761"/>
      <c r="K599" s="761"/>
      <c r="L599" s="761"/>
      <c r="M599" s="761"/>
      <c r="N599" s="291"/>
      <c r="O599" s="295"/>
      <c r="P599" s="761"/>
      <c r="Q599" s="761"/>
      <c r="R599" s="761"/>
      <c r="S599" s="761"/>
      <c r="T599" s="761"/>
      <c r="U599" s="761"/>
      <c r="V599" s="761"/>
      <c r="W599" s="761"/>
      <c r="X599" s="761"/>
      <c r="Y599" s="410"/>
      <c r="Z599" s="410"/>
      <c r="AA599" s="410"/>
      <c r="AB599" s="410"/>
      <c r="AC599" s="410"/>
      <c r="AD599" s="410"/>
      <c r="AE599" s="410"/>
      <c r="AF599" s="410"/>
      <c r="AG599" s="410"/>
      <c r="AH599" s="410"/>
      <c r="AI599" s="410"/>
      <c r="AJ599" s="410"/>
      <c r="AK599" s="410"/>
      <c r="AL599" s="410"/>
      <c r="AM599" s="296">
        <f>SUM(Y599:AL599)</f>
        <v>0</v>
      </c>
    </row>
    <row r="600" spans="1:39" outlineLevel="1">
      <c r="A600" s="531"/>
      <c r="B600" s="294" t="s">
        <v>310</v>
      </c>
      <c r="C600" s="291" t="s">
        <v>163</v>
      </c>
      <c r="D600" s="295"/>
      <c r="E600" s="295"/>
      <c r="F600" s="761"/>
      <c r="G600" s="761"/>
      <c r="H600" s="761"/>
      <c r="I600" s="761"/>
      <c r="J600" s="761"/>
      <c r="K600" s="761"/>
      <c r="L600" s="761"/>
      <c r="M600" s="761"/>
      <c r="N600" s="468"/>
      <c r="O600" s="295"/>
      <c r="P600" s="761"/>
      <c r="Q600" s="761"/>
      <c r="R600" s="761"/>
      <c r="S600" s="761"/>
      <c r="T600" s="761"/>
      <c r="U600" s="761"/>
      <c r="V600" s="761"/>
      <c r="W600" s="761"/>
      <c r="X600" s="761"/>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outlineLevel="1">
      <c r="A601" s="531"/>
      <c r="B601" s="294"/>
      <c r="C601" s="291"/>
      <c r="D601" s="291"/>
      <c r="E601" s="291"/>
      <c r="F601" s="318"/>
      <c r="G601" s="318"/>
      <c r="H601" s="318"/>
      <c r="I601" s="318"/>
      <c r="J601" s="318"/>
      <c r="K601" s="318"/>
      <c r="L601" s="318"/>
      <c r="M601" s="318"/>
      <c r="N601" s="291"/>
      <c r="O601" s="291"/>
      <c r="P601" s="318"/>
      <c r="Q601" s="318"/>
      <c r="R601" s="318"/>
      <c r="S601" s="318"/>
      <c r="T601" s="318"/>
      <c r="U601" s="318"/>
      <c r="V601" s="318"/>
      <c r="W601" s="318"/>
      <c r="X601" s="318"/>
      <c r="Y601" s="422"/>
      <c r="Z601" s="423"/>
      <c r="AA601" s="423"/>
      <c r="AB601" s="423"/>
      <c r="AC601" s="423"/>
      <c r="AD601" s="423"/>
      <c r="AE601" s="423"/>
      <c r="AF601" s="423"/>
      <c r="AG601" s="423"/>
      <c r="AH601" s="423"/>
      <c r="AI601" s="423"/>
      <c r="AJ601" s="423"/>
      <c r="AK601" s="423"/>
      <c r="AL601" s="423"/>
      <c r="AM601" s="297"/>
    </row>
    <row r="602" spans="1:39" ht="15.75" outlineLevel="1">
      <c r="A602" s="531"/>
      <c r="B602" s="319" t="s">
        <v>498</v>
      </c>
      <c r="C602" s="289"/>
      <c r="D602" s="289"/>
      <c r="E602" s="289"/>
      <c r="F602" s="765"/>
      <c r="G602" s="765"/>
      <c r="H602" s="765"/>
      <c r="I602" s="765"/>
      <c r="J602" s="765"/>
      <c r="K602" s="765"/>
      <c r="L602" s="765"/>
      <c r="M602" s="765"/>
      <c r="N602" s="290"/>
      <c r="O602" s="289"/>
      <c r="P602" s="765"/>
      <c r="Q602" s="765"/>
      <c r="R602" s="765"/>
      <c r="S602" s="765"/>
      <c r="T602" s="765"/>
      <c r="U602" s="765"/>
      <c r="V602" s="765"/>
      <c r="W602" s="765"/>
      <c r="X602" s="765"/>
      <c r="Y602" s="414"/>
      <c r="Z602" s="414"/>
      <c r="AA602" s="414"/>
      <c r="AB602" s="414"/>
      <c r="AC602" s="414"/>
      <c r="AD602" s="414"/>
      <c r="AE602" s="414"/>
      <c r="AF602" s="414"/>
      <c r="AG602" s="414"/>
      <c r="AH602" s="414"/>
      <c r="AI602" s="414"/>
      <c r="AJ602" s="414"/>
      <c r="AK602" s="414"/>
      <c r="AL602" s="414"/>
      <c r="AM602" s="292"/>
    </row>
    <row r="603" spans="1:39" outlineLevel="1">
      <c r="A603" s="531">
        <v>6</v>
      </c>
      <c r="B603" s="428" t="s">
        <v>99</v>
      </c>
      <c r="C603" s="291" t="s">
        <v>25</v>
      </c>
      <c r="D603" s="295"/>
      <c r="E603" s="295"/>
      <c r="F603" s="761"/>
      <c r="G603" s="761"/>
      <c r="H603" s="761"/>
      <c r="I603" s="761"/>
      <c r="J603" s="761"/>
      <c r="K603" s="761"/>
      <c r="L603" s="761"/>
      <c r="M603" s="761"/>
      <c r="N603" s="295">
        <v>12</v>
      </c>
      <c r="O603" s="295"/>
      <c r="P603" s="761"/>
      <c r="Q603" s="761"/>
      <c r="R603" s="761"/>
      <c r="S603" s="761"/>
      <c r="T603" s="761"/>
      <c r="U603" s="761"/>
      <c r="V603" s="761"/>
      <c r="W603" s="761"/>
      <c r="X603" s="761"/>
      <c r="Y603" s="415"/>
      <c r="Z603" s="410"/>
      <c r="AA603" s="410"/>
      <c r="AB603" s="410"/>
      <c r="AC603" s="410"/>
      <c r="AD603" s="410"/>
      <c r="AE603" s="410"/>
      <c r="AF603" s="415"/>
      <c r="AG603" s="415"/>
      <c r="AH603" s="415"/>
      <c r="AI603" s="415"/>
      <c r="AJ603" s="415"/>
      <c r="AK603" s="415"/>
      <c r="AL603" s="415"/>
      <c r="AM603" s="296">
        <f>SUM(Y603:AL603)</f>
        <v>0</v>
      </c>
    </row>
    <row r="604" spans="1:39" outlineLevel="1">
      <c r="A604" s="531"/>
      <c r="B604" s="294" t="s">
        <v>310</v>
      </c>
      <c r="C604" s="291" t="s">
        <v>163</v>
      </c>
      <c r="D604" s="295"/>
      <c r="E604" s="295"/>
      <c r="F604" s="761"/>
      <c r="G604" s="761"/>
      <c r="H604" s="761"/>
      <c r="I604" s="761"/>
      <c r="J604" s="761"/>
      <c r="K604" s="761"/>
      <c r="L604" s="761"/>
      <c r="M604" s="761"/>
      <c r="N604" s="295">
        <f>N603</f>
        <v>12</v>
      </c>
      <c r="O604" s="295"/>
      <c r="P604" s="761"/>
      <c r="Q604" s="761"/>
      <c r="R604" s="761"/>
      <c r="S604" s="761"/>
      <c r="T604" s="761"/>
      <c r="U604" s="761"/>
      <c r="V604" s="761"/>
      <c r="W604" s="761"/>
      <c r="X604" s="761"/>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outlineLevel="1">
      <c r="A605" s="531"/>
      <c r="B605" s="310"/>
      <c r="C605" s="312"/>
      <c r="D605" s="291"/>
      <c r="E605" s="291"/>
      <c r="F605" s="318"/>
      <c r="G605" s="318"/>
      <c r="H605" s="318"/>
      <c r="I605" s="318"/>
      <c r="J605" s="318"/>
      <c r="K605" s="318"/>
      <c r="L605" s="318"/>
      <c r="M605" s="318"/>
      <c r="N605" s="291"/>
      <c r="O605" s="291"/>
      <c r="P605" s="318"/>
      <c r="Q605" s="318"/>
      <c r="R605" s="318"/>
      <c r="S605" s="318"/>
      <c r="T605" s="318"/>
      <c r="U605" s="318"/>
      <c r="V605" s="318"/>
      <c r="W605" s="318"/>
      <c r="X605" s="318"/>
      <c r="Y605" s="416"/>
      <c r="Z605" s="416"/>
      <c r="AA605" s="416"/>
      <c r="AB605" s="416"/>
      <c r="AC605" s="416"/>
      <c r="AD605" s="416"/>
      <c r="AE605" s="416"/>
      <c r="AF605" s="416"/>
      <c r="AG605" s="416"/>
      <c r="AH605" s="416"/>
      <c r="AI605" s="416"/>
      <c r="AJ605" s="416"/>
      <c r="AK605" s="416"/>
      <c r="AL605" s="416"/>
      <c r="AM605" s="313"/>
    </row>
    <row r="606" spans="1:39" ht="30" outlineLevel="1">
      <c r="A606" s="531">
        <v>7</v>
      </c>
      <c r="B606" s="428" t="s">
        <v>100</v>
      </c>
      <c r="C606" s="291" t="s">
        <v>25</v>
      </c>
      <c r="D606" s="295"/>
      <c r="E606" s="295"/>
      <c r="F606" s="761"/>
      <c r="G606" s="761"/>
      <c r="H606" s="761"/>
      <c r="I606" s="761"/>
      <c r="J606" s="761"/>
      <c r="K606" s="761"/>
      <c r="L606" s="761"/>
      <c r="M606" s="761"/>
      <c r="N606" s="295">
        <v>12</v>
      </c>
      <c r="O606" s="295"/>
      <c r="P606" s="761"/>
      <c r="Q606" s="761"/>
      <c r="R606" s="761"/>
      <c r="S606" s="761"/>
      <c r="T606" s="761"/>
      <c r="U606" s="761"/>
      <c r="V606" s="761"/>
      <c r="W606" s="761"/>
      <c r="X606" s="761"/>
      <c r="Y606" s="415"/>
      <c r="Z606" s="410"/>
      <c r="AA606" s="410"/>
      <c r="AB606" s="410"/>
      <c r="AC606" s="410"/>
      <c r="AD606" s="410"/>
      <c r="AE606" s="410"/>
      <c r="AF606" s="415"/>
      <c r="AG606" s="415"/>
      <c r="AH606" s="415"/>
      <c r="AI606" s="415"/>
      <c r="AJ606" s="415"/>
      <c r="AK606" s="415"/>
      <c r="AL606" s="415"/>
      <c r="AM606" s="296">
        <f>SUM(Y606:AL606)</f>
        <v>0</v>
      </c>
    </row>
    <row r="607" spans="1:39" outlineLevel="1">
      <c r="A607" s="531"/>
      <c r="B607" s="294" t="s">
        <v>310</v>
      </c>
      <c r="C607" s="291" t="s">
        <v>163</v>
      </c>
      <c r="D607" s="295"/>
      <c r="E607" s="295"/>
      <c r="F607" s="761"/>
      <c r="G607" s="761"/>
      <c r="H607" s="761"/>
      <c r="I607" s="761"/>
      <c r="J607" s="761"/>
      <c r="K607" s="761"/>
      <c r="L607" s="761"/>
      <c r="M607" s="761"/>
      <c r="N607" s="295">
        <f>N606</f>
        <v>12</v>
      </c>
      <c r="O607" s="295"/>
      <c r="P607" s="761"/>
      <c r="Q607" s="761"/>
      <c r="R607" s="761"/>
      <c r="S607" s="761"/>
      <c r="T607" s="761"/>
      <c r="U607" s="761"/>
      <c r="V607" s="761"/>
      <c r="W607" s="761"/>
      <c r="X607" s="761"/>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outlineLevel="1">
      <c r="A608" s="531"/>
      <c r="B608" s="314"/>
      <c r="C608" s="312"/>
      <c r="D608" s="291"/>
      <c r="E608" s="291"/>
      <c r="F608" s="318"/>
      <c r="G608" s="318"/>
      <c r="H608" s="318"/>
      <c r="I608" s="318"/>
      <c r="J608" s="318"/>
      <c r="K608" s="318"/>
      <c r="L608" s="318"/>
      <c r="M608" s="318"/>
      <c r="N608" s="291"/>
      <c r="O608" s="291"/>
      <c r="P608" s="318"/>
      <c r="Q608" s="318"/>
      <c r="R608" s="318"/>
      <c r="S608" s="318"/>
      <c r="T608" s="318"/>
      <c r="U608" s="318"/>
      <c r="V608" s="318"/>
      <c r="W608" s="318"/>
      <c r="X608" s="318"/>
      <c r="Y608" s="416"/>
      <c r="Z608" s="417"/>
      <c r="AA608" s="416"/>
      <c r="AB608" s="416"/>
      <c r="AC608" s="416"/>
      <c r="AD608" s="416"/>
      <c r="AE608" s="416"/>
      <c r="AF608" s="416"/>
      <c r="AG608" s="416"/>
      <c r="AH608" s="416"/>
      <c r="AI608" s="416"/>
      <c r="AJ608" s="416"/>
      <c r="AK608" s="416"/>
      <c r="AL608" s="416"/>
      <c r="AM608" s="313"/>
    </row>
    <row r="609" spans="1:39" ht="30" outlineLevel="1">
      <c r="A609" s="531">
        <v>8</v>
      </c>
      <c r="B609" s="428" t="s">
        <v>101</v>
      </c>
      <c r="C609" s="291" t="s">
        <v>25</v>
      </c>
      <c r="D609" s="295"/>
      <c r="E609" s="295"/>
      <c r="F609" s="761"/>
      <c r="G609" s="761"/>
      <c r="H609" s="761"/>
      <c r="I609" s="761"/>
      <c r="J609" s="761"/>
      <c r="K609" s="761"/>
      <c r="L609" s="761"/>
      <c r="M609" s="761"/>
      <c r="N609" s="295">
        <v>12</v>
      </c>
      <c r="O609" s="295"/>
      <c r="P609" s="761"/>
      <c r="Q609" s="761"/>
      <c r="R609" s="761"/>
      <c r="S609" s="761"/>
      <c r="T609" s="761"/>
      <c r="U609" s="761"/>
      <c r="V609" s="761"/>
      <c r="W609" s="761"/>
      <c r="X609" s="761"/>
      <c r="Y609" s="415"/>
      <c r="Z609" s="410"/>
      <c r="AA609" s="410"/>
      <c r="AB609" s="410"/>
      <c r="AC609" s="410"/>
      <c r="AD609" s="410"/>
      <c r="AE609" s="410"/>
      <c r="AF609" s="415"/>
      <c r="AG609" s="415"/>
      <c r="AH609" s="415"/>
      <c r="AI609" s="415"/>
      <c r="AJ609" s="415"/>
      <c r="AK609" s="415"/>
      <c r="AL609" s="415"/>
      <c r="AM609" s="296">
        <f>SUM(Y609:AL609)</f>
        <v>0</v>
      </c>
    </row>
    <row r="610" spans="1:39" outlineLevel="1">
      <c r="A610" s="531"/>
      <c r="B610" s="294" t="s">
        <v>310</v>
      </c>
      <c r="C610" s="291" t="s">
        <v>163</v>
      </c>
      <c r="D610" s="295"/>
      <c r="E610" s="295"/>
      <c r="F610" s="761"/>
      <c r="G610" s="761"/>
      <c r="H610" s="761"/>
      <c r="I610" s="761"/>
      <c r="J610" s="761"/>
      <c r="K610" s="761"/>
      <c r="L610" s="761"/>
      <c r="M610" s="761"/>
      <c r="N610" s="295">
        <f>N609</f>
        <v>12</v>
      </c>
      <c r="O610" s="295"/>
      <c r="P610" s="761"/>
      <c r="Q610" s="761"/>
      <c r="R610" s="761"/>
      <c r="S610" s="761"/>
      <c r="T610" s="761"/>
      <c r="U610" s="761"/>
      <c r="V610" s="761"/>
      <c r="W610" s="761"/>
      <c r="X610" s="761"/>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outlineLevel="1">
      <c r="A611" s="531"/>
      <c r="B611" s="314"/>
      <c r="C611" s="312"/>
      <c r="D611" s="316"/>
      <c r="E611" s="316"/>
      <c r="F611" s="766"/>
      <c r="G611" s="766"/>
      <c r="H611" s="766"/>
      <c r="I611" s="766"/>
      <c r="J611" s="766"/>
      <c r="K611" s="766"/>
      <c r="L611" s="766"/>
      <c r="M611" s="766"/>
      <c r="N611" s="291"/>
      <c r="O611" s="316"/>
      <c r="P611" s="766"/>
      <c r="Q611" s="766"/>
      <c r="R611" s="766"/>
      <c r="S611" s="766"/>
      <c r="T611" s="766"/>
      <c r="U611" s="766"/>
      <c r="V611" s="766"/>
      <c r="W611" s="766"/>
      <c r="X611" s="766"/>
      <c r="Y611" s="416"/>
      <c r="Z611" s="417"/>
      <c r="AA611" s="416"/>
      <c r="AB611" s="416"/>
      <c r="AC611" s="416"/>
      <c r="AD611" s="416"/>
      <c r="AE611" s="416"/>
      <c r="AF611" s="416"/>
      <c r="AG611" s="416"/>
      <c r="AH611" s="416"/>
      <c r="AI611" s="416"/>
      <c r="AJ611" s="416"/>
      <c r="AK611" s="416"/>
      <c r="AL611" s="416"/>
      <c r="AM611" s="313"/>
    </row>
    <row r="612" spans="1:39" ht="30" outlineLevel="1">
      <c r="A612" s="531">
        <v>9</v>
      </c>
      <c r="B612" s="428" t="s">
        <v>102</v>
      </c>
      <c r="C612" s="291" t="s">
        <v>25</v>
      </c>
      <c r="D612" s="295"/>
      <c r="E612" s="295"/>
      <c r="F612" s="761"/>
      <c r="G612" s="761"/>
      <c r="H612" s="761"/>
      <c r="I612" s="761"/>
      <c r="J612" s="761"/>
      <c r="K612" s="761"/>
      <c r="L612" s="761"/>
      <c r="M612" s="761"/>
      <c r="N612" s="295">
        <v>12</v>
      </c>
      <c r="O612" s="295"/>
      <c r="P612" s="761"/>
      <c r="Q612" s="761"/>
      <c r="R612" s="761"/>
      <c r="S612" s="761"/>
      <c r="T612" s="761"/>
      <c r="U612" s="761"/>
      <c r="V612" s="761"/>
      <c r="W612" s="761"/>
      <c r="X612" s="761"/>
      <c r="Y612" s="415"/>
      <c r="Z612" s="410"/>
      <c r="AA612" s="410"/>
      <c r="AB612" s="410"/>
      <c r="AC612" s="410"/>
      <c r="AD612" s="410"/>
      <c r="AE612" s="410"/>
      <c r="AF612" s="415"/>
      <c r="AG612" s="415"/>
      <c r="AH612" s="415"/>
      <c r="AI612" s="415"/>
      <c r="AJ612" s="415"/>
      <c r="AK612" s="415"/>
      <c r="AL612" s="415"/>
      <c r="AM612" s="296">
        <f>SUM(Y612:AL612)</f>
        <v>0</v>
      </c>
    </row>
    <row r="613" spans="1:39" outlineLevel="1">
      <c r="A613" s="531"/>
      <c r="B613" s="294" t="s">
        <v>310</v>
      </c>
      <c r="C613" s="291" t="s">
        <v>163</v>
      </c>
      <c r="D613" s="295"/>
      <c r="E613" s="295"/>
      <c r="F613" s="761"/>
      <c r="G613" s="761"/>
      <c r="H613" s="761"/>
      <c r="I613" s="761"/>
      <c r="J613" s="761"/>
      <c r="K613" s="761"/>
      <c r="L613" s="761"/>
      <c r="M613" s="761"/>
      <c r="N613" s="295">
        <f>N612</f>
        <v>12</v>
      </c>
      <c r="O613" s="295"/>
      <c r="P613" s="761"/>
      <c r="Q613" s="761"/>
      <c r="R613" s="761"/>
      <c r="S613" s="761"/>
      <c r="T613" s="761"/>
      <c r="U613" s="761"/>
      <c r="V613" s="761"/>
      <c r="W613" s="761"/>
      <c r="X613" s="761"/>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outlineLevel="1">
      <c r="A614" s="531"/>
      <c r="B614" s="314"/>
      <c r="C614" s="312"/>
      <c r="D614" s="316"/>
      <c r="E614" s="316"/>
      <c r="F614" s="766"/>
      <c r="G614" s="766"/>
      <c r="H614" s="766"/>
      <c r="I614" s="766"/>
      <c r="J614" s="766"/>
      <c r="K614" s="766"/>
      <c r="L614" s="766"/>
      <c r="M614" s="766"/>
      <c r="N614" s="291"/>
      <c r="O614" s="316"/>
      <c r="P614" s="766"/>
      <c r="Q614" s="766"/>
      <c r="R614" s="766"/>
      <c r="S614" s="766"/>
      <c r="T614" s="766"/>
      <c r="U614" s="766"/>
      <c r="V614" s="766"/>
      <c r="W614" s="766"/>
      <c r="X614" s="766"/>
      <c r="Y614" s="416"/>
      <c r="Z614" s="416"/>
      <c r="AA614" s="416"/>
      <c r="AB614" s="416"/>
      <c r="AC614" s="416"/>
      <c r="AD614" s="416"/>
      <c r="AE614" s="416"/>
      <c r="AF614" s="416"/>
      <c r="AG614" s="416"/>
      <c r="AH614" s="416"/>
      <c r="AI614" s="416"/>
      <c r="AJ614" s="416"/>
      <c r="AK614" s="416"/>
      <c r="AL614" s="416"/>
      <c r="AM614" s="313"/>
    </row>
    <row r="615" spans="1:39" ht="30" outlineLevel="1">
      <c r="A615" s="531">
        <v>10</v>
      </c>
      <c r="B615" s="428" t="s">
        <v>103</v>
      </c>
      <c r="C615" s="291" t="s">
        <v>25</v>
      </c>
      <c r="D615" s="295"/>
      <c r="E615" s="295"/>
      <c r="F615" s="761"/>
      <c r="G615" s="761"/>
      <c r="H615" s="761"/>
      <c r="I615" s="761"/>
      <c r="J615" s="761"/>
      <c r="K615" s="761"/>
      <c r="L615" s="761"/>
      <c r="M615" s="761"/>
      <c r="N615" s="295">
        <v>3</v>
      </c>
      <c r="O615" s="295"/>
      <c r="P615" s="761"/>
      <c r="Q615" s="761"/>
      <c r="R615" s="761"/>
      <c r="S615" s="761"/>
      <c r="T615" s="761"/>
      <c r="U615" s="761"/>
      <c r="V615" s="761"/>
      <c r="W615" s="761"/>
      <c r="X615" s="761"/>
      <c r="Y615" s="415"/>
      <c r="Z615" s="410"/>
      <c r="AA615" s="410"/>
      <c r="AB615" s="410"/>
      <c r="AC615" s="410"/>
      <c r="AD615" s="410"/>
      <c r="AE615" s="410"/>
      <c r="AF615" s="415"/>
      <c r="AG615" s="415"/>
      <c r="AH615" s="415"/>
      <c r="AI615" s="415"/>
      <c r="AJ615" s="415"/>
      <c r="AK615" s="415"/>
      <c r="AL615" s="415"/>
      <c r="AM615" s="296">
        <f>SUM(Y615:AL615)</f>
        <v>0</v>
      </c>
    </row>
    <row r="616" spans="1:39" outlineLevel="1">
      <c r="A616" s="531"/>
      <c r="B616" s="294" t="s">
        <v>310</v>
      </c>
      <c r="C616" s="291" t="s">
        <v>163</v>
      </c>
      <c r="D616" s="295"/>
      <c r="E616" s="295"/>
      <c r="F616" s="761"/>
      <c r="G616" s="761"/>
      <c r="H616" s="761"/>
      <c r="I616" s="761"/>
      <c r="J616" s="761"/>
      <c r="K616" s="761"/>
      <c r="L616" s="761"/>
      <c r="M616" s="761"/>
      <c r="N616" s="295">
        <f>N615</f>
        <v>3</v>
      </c>
      <c r="O616" s="295"/>
      <c r="P616" s="761"/>
      <c r="Q616" s="761"/>
      <c r="R616" s="761"/>
      <c r="S616" s="761"/>
      <c r="T616" s="761"/>
      <c r="U616" s="761"/>
      <c r="V616" s="761"/>
      <c r="W616" s="761"/>
      <c r="X616" s="761"/>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outlineLevel="1">
      <c r="A617" s="531"/>
      <c r="B617" s="314"/>
      <c r="C617" s="312"/>
      <c r="D617" s="316"/>
      <c r="E617" s="316"/>
      <c r="F617" s="766"/>
      <c r="G617" s="766"/>
      <c r="H617" s="766"/>
      <c r="I617" s="766"/>
      <c r="J617" s="766"/>
      <c r="K617" s="766"/>
      <c r="L617" s="766"/>
      <c r="M617" s="766"/>
      <c r="N617" s="291"/>
      <c r="O617" s="316"/>
      <c r="P617" s="766"/>
      <c r="Q617" s="766"/>
      <c r="R617" s="766"/>
      <c r="S617" s="766"/>
      <c r="T617" s="766"/>
      <c r="U617" s="766"/>
      <c r="V617" s="766"/>
      <c r="W617" s="766"/>
      <c r="X617" s="766"/>
      <c r="Y617" s="416"/>
      <c r="Z617" s="417"/>
      <c r="AA617" s="416"/>
      <c r="AB617" s="416"/>
      <c r="AC617" s="416"/>
      <c r="AD617" s="416"/>
      <c r="AE617" s="416"/>
      <c r="AF617" s="416"/>
      <c r="AG617" s="416"/>
      <c r="AH617" s="416"/>
      <c r="AI617" s="416"/>
      <c r="AJ617" s="416"/>
      <c r="AK617" s="416"/>
      <c r="AL617" s="416"/>
      <c r="AM617" s="313"/>
    </row>
    <row r="618" spans="1:39" ht="15.75" outlineLevel="1">
      <c r="A618" s="531"/>
      <c r="B618" s="288" t="s">
        <v>10</v>
      </c>
      <c r="C618" s="289"/>
      <c r="D618" s="289"/>
      <c r="E618" s="289"/>
      <c r="F618" s="765"/>
      <c r="G618" s="765"/>
      <c r="H618" s="765"/>
      <c r="I618" s="765"/>
      <c r="J618" s="765"/>
      <c r="K618" s="765"/>
      <c r="L618" s="765"/>
      <c r="M618" s="765"/>
      <c r="N618" s="290"/>
      <c r="O618" s="289"/>
      <c r="P618" s="765"/>
      <c r="Q618" s="765"/>
      <c r="R618" s="765"/>
      <c r="S618" s="765"/>
      <c r="T618" s="765"/>
      <c r="U618" s="765"/>
      <c r="V618" s="765"/>
      <c r="W618" s="765"/>
      <c r="X618" s="765"/>
      <c r="Y618" s="414"/>
      <c r="Z618" s="414"/>
      <c r="AA618" s="414"/>
      <c r="AB618" s="414"/>
      <c r="AC618" s="414"/>
      <c r="AD618" s="414"/>
      <c r="AE618" s="414"/>
      <c r="AF618" s="414"/>
      <c r="AG618" s="414"/>
      <c r="AH618" s="414"/>
      <c r="AI618" s="414"/>
      <c r="AJ618" s="414"/>
      <c r="AK618" s="414"/>
      <c r="AL618" s="414"/>
      <c r="AM618" s="292"/>
    </row>
    <row r="619" spans="1:39" ht="30" outlineLevel="1">
      <c r="A619" s="531">
        <v>11</v>
      </c>
      <c r="B619" s="428" t="s">
        <v>104</v>
      </c>
      <c r="C619" s="291" t="s">
        <v>25</v>
      </c>
      <c r="D619" s="295"/>
      <c r="E619" s="295"/>
      <c r="F619" s="761"/>
      <c r="G619" s="761"/>
      <c r="H619" s="761"/>
      <c r="I619" s="761"/>
      <c r="J619" s="761"/>
      <c r="K619" s="761"/>
      <c r="L619" s="761"/>
      <c r="M619" s="761"/>
      <c r="N619" s="295">
        <v>12</v>
      </c>
      <c r="O619" s="295"/>
      <c r="P619" s="761"/>
      <c r="Q619" s="761"/>
      <c r="R619" s="761"/>
      <c r="S619" s="761"/>
      <c r="T619" s="761"/>
      <c r="U619" s="761"/>
      <c r="V619" s="761"/>
      <c r="W619" s="761"/>
      <c r="X619" s="761"/>
      <c r="Y619" s="426"/>
      <c r="Z619" s="410"/>
      <c r="AA619" s="410"/>
      <c r="AB619" s="410"/>
      <c r="AC619" s="410"/>
      <c r="AD619" s="410"/>
      <c r="AE619" s="410"/>
      <c r="AF619" s="415"/>
      <c r="AG619" s="415"/>
      <c r="AH619" s="415"/>
      <c r="AI619" s="415"/>
      <c r="AJ619" s="415"/>
      <c r="AK619" s="415"/>
      <c r="AL619" s="415"/>
      <c r="AM619" s="296">
        <f>SUM(Y619:AL619)</f>
        <v>0</v>
      </c>
    </row>
    <row r="620" spans="1:39" outlineLevel="1">
      <c r="A620" s="531"/>
      <c r="B620" s="294" t="s">
        <v>310</v>
      </c>
      <c r="C620" s="291" t="s">
        <v>163</v>
      </c>
      <c r="D620" s="295"/>
      <c r="E620" s="295"/>
      <c r="F620" s="761"/>
      <c r="G620" s="761"/>
      <c r="H620" s="761"/>
      <c r="I620" s="761"/>
      <c r="J620" s="761"/>
      <c r="K620" s="761"/>
      <c r="L620" s="761"/>
      <c r="M620" s="761"/>
      <c r="N620" s="295">
        <f>N619</f>
        <v>12</v>
      </c>
      <c r="O620" s="295"/>
      <c r="P620" s="761"/>
      <c r="Q620" s="761"/>
      <c r="R620" s="761"/>
      <c r="S620" s="761"/>
      <c r="T620" s="761"/>
      <c r="U620" s="761"/>
      <c r="V620" s="761"/>
      <c r="W620" s="761"/>
      <c r="X620" s="761"/>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outlineLevel="1">
      <c r="A621" s="531"/>
      <c r="B621" s="315"/>
      <c r="C621" s="305"/>
      <c r="D621" s="291"/>
      <c r="E621" s="291"/>
      <c r="F621" s="318"/>
      <c r="G621" s="318"/>
      <c r="H621" s="318"/>
      <c r="I621" s="318"/>
      <c r="J621" s="318"/>
      <c r="K621" s="318"/>
      <c r="L621" s="318"/>
      <c r="M621" s="318"/>
      <c r="N621" s="291"/>
      <c r="O621" s="291"/>
      <c r="P621" s="318"/>
      <c r="Q621" s="318"/>
      <c r="R621" s="318"/>
      <c r="S621" s="318"/>
      <c r="T621" s="318"/>
      <c r="U621" s="318"/>
      <c r="V621" s="318"/>
      <c r="W621" s="318"/>
      <c r="X621" s="318"/>
      <c r="Y621" s="412"/>
      <c r="Z621" s="421"/>
      <c r="AA621" s="421"/>
      <c r="AB621" s="421"/>
      <c r="AC621" s="421"/>
      <c r="AD621" s="421"/>
      <c r="AE621" s="421"/>
      <c r="AF621" s="421"/>
      <c r="AG621" s="421"/>
      <c r="AH621" s="421"/>
      <c r="AI621" s="421"/>
      <c r="AJ621" s="421"/>
      <c r="AK621" s="421"/>
      <c r="AL621" s="421"/>
      <c r="AM621" s="306"/>
    </row>
    <row r="622" spans="1:39" ht="45" outlineLevel="1">
      <c r="A622" s="531">
        <v>12</v>
      </c>
      <c r="B622" s="428" t="s">
        <v>105</v>
      </c>
      <c r="C622" s="291" t="s">
        <v>25</v>
      </c>
      <c r="D622" s="295"/>
      <c r="E622" s="295"/>
      <c r="F622" s="761"/>
      <c r="G622" s="761"/>
      <c r="H622" s="761"/>
      <c r="I622" s="761"/>
      <c r="J622" s="761"/>
      <c r="K622" s="761"/>
      <c r="L622" s="761"/>
      <c r="M622" s="761"/>
      <c r="N622" s="295">
        <v>12</v>
      </c>
      <c r="O622" s="295"/>
      <c r="P622" s="761"/>
      <c r="Q622" s="761"/>
      <c r="R622" s="761"/>
      <c r="S622" s="761"/>
      <c r="T622" s="761"/>
      <c r="U622" s="761"/>
      <c r="V622" s="761"/>
      <c r="W622" s="761"/>
      <c r="X622" s="761"/>
      <c r="Y622" s="410"/>
      <c r="Z622" s="410"/>
      <c r="AA622" s="410"/>
      <c r="AB622" s="410"/>
      <c r="AC622" s="410"/>
      <c r="AD622" s="410"/>
      <c r="AE622" s="410"/>
      <c r="AF622" s="415"/>
      <c r="AG622" s="415"/>
      <c r="AH622" s="415"/>
      <c r="AI622" s="415"/>
      <c r="AJ622" s="415"/>
      <c r="AK622" s="415"/>
      <c r="AL622" s="415"/>
      <c r="AM622" s="296">
        <f>SUM(Y622:AL622)</f>
        <v>0</v>
      </c>
    </row>
    <row r="623" spans="1:39" outlineLevel="1">
      <c r="A623" s="531"/>
      <c r="B623" s="294" t="s">
        <v>310</v>
      </c>
      <c r="C623" s="291" t="s">
        <v>163</v>
      </c>
      <c r="D623" s="295"/>
      <c r="E623" s="295"/>
      <c r="F623" s="761"/>
      <c r="G623" s="761"/>
      <c r="H623" s="761"/>
      <c r="I623" s="761"/>
      <c r="J623" s="761"/>
      <c r="K623" s="761"/>
      <c r="L623" s="761"/>
      <c r="M623" s="761"/>
      <c r="N623" s="295">
        <f>N622</f>
        <v>12</v>
      </c>
      <c r="O623" s="295"/>
      <c r="P623" s="761"/>
      <c r="Q623" s="761"/>
      <c r="R623" s="761"/>
      <c r="S623" s="761"/>
      <c r="T623" s="761"/>
      <c r="U623" s="761"/>
      <c r="V623" s="761"/>
      <c r="W623" s="761"/>
      <c r="X623" s="761"/>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outlineLevel="1">
      <c r="A624" s="531"/>
      <c r="B624" s="315"/>
      <c r="C624" s="305"/>
      <c r="D624" s="291"/>
      <c r="E624" s="291"/>
      <c r="F624" s="318"/>
      <c r="G624" s="318"/>
      <c r="H624" s="318"/>
      <c r="I624" s="318"/>
      <c r="J624" s="318"/>
      <c r="K624" s="318"/>
      <c r="L624" s="318"/>
      <c r="M624" s="318"/>
      <c r="N624" s="291"/>
      <c r="O624" s="291"/>
      <c r="P624" s="318"/>
      <c r="Q624" s="318"/>
      <c r="R624" s="318"/>
      <c r="S624" s="318"/>
      <c r="T624" s="318"/>
      <c r="U624" s="318"/>
      <c r="V624" s="318"/>
      <c r="W624" s="318"/>
      <c r="X624" s="318"/>
      <c r="Y624" s="422"/>
      <c r="Z624" s="422"/>
      <c r="AA624" s="412"/>
      <c r="AB624" s="412"/>
      <c r="AC624" s="412"/>
      <c r="AD624" s="412"/>
      <c r="AE624" s="412"/>
      <c r="AF624" s="412"/>
      <c r="AG624" s="412"/>
      <c r="AH624" s="412"/>
      <c r="AI624" s="412"/>
      <c r="AJ624" s="412"/>
      <c r="AK624" s="412"/>
      <c r="AL624" s="412"/>
      <c r="AM624" s="306"/>
    </row>
    <row r="625" spans="1:40" ht="30" outlineLevel="1">
      <c r="A625" s="531">
        <v>13</v>
      </c>
      <c r="B625" s="428" t="s">
        <v>106</v>
      </c>
      <c r="C625" s="291" t="s">
        <v>25</v>
      </c>
      <c r="D625" s="295"/>
      <c r="E625" s="295"/>
      <c r="F625" s="761"/>
      <c r="G625" s="761"/>
      <c r="H625" s="761"/>
      <c r="I625" s="761"/>
      <c r="J625" s="761"/>
      <c r="K625" s="761"/>
      <c r="L625" s="761"/>
      <c r="M625" s="761"/>
      <c r="N625" s="295">
        <v>12</v>
      </c>
      <c r="O625" s="295"/>
      <c r="P625" s="761"/>
      <c r="Q625" s="761"/>
      <c r="R625" s="761"/>
      <c r="S625" s="761"/>
      <c r="T625" s="761"/>
      <c r="U625" s="761"/>
      <c r="V625" s="761"/>
      <c r="W625" s="761"/>
      <c r="X625" s="761"/>
      <c r="Y625" s="410"/>
      <c r="Z625" s="410"/>
      <c r="AA625" s="410"/>
      <c r="AB625" s="410"/>
      <c r="AC625" s="410"/>
      <c r="AD625" s="410"/>
      <c r="AE625" s="410"/>
      <c r="AF625" s="415"/>
      <c r="AG625" s="415"/>
      <c r="AH625" s="415"/>
      <c r="AI625" s="415"/>
      <c r="AJ625" s="415"/>
      <c r="AK625" s="415"/>
      <c r="AL625" s="415"/>
      <c r="AM625" s="296">
        <f>SUM(Y625:AL625)</f>
        <v>0</v>
      </c>
    </row>
    <row r="626" spans="1:40" outlineLevel="1">
      <c r="A626" s="531"/>
      <c r="B626" s="294" t="s">
        <v>310</v>
      </c>
      <c r="C626" s="291" t="s">
        <v>163</v>
      </c>
      <c r="D626" s="295"/>
      <c r="E626" s="295"/>
      <c r="F626" s="761"/>
      <c r="G626" s="761"/>
      <c r="H626" s="761"/>
      <c r="I626" s="761"/>
      <c r="J626" s="761"/>
      <c r="K626" s="761"/>
      <c r="L626" s="761"/>
      <c r="M626" s="761"/>
      <c r="N626" s="295">
        <f>N625</f>
        <v>12</v>
      </c>
      <c r="O626" s="295"/>
      <c r="P626" s="761"/>
      <c r="Q626" s="761"/>
      <c r="R626" s="761"/>
      <c r="S626" s="761"/>
      <c r="T626" s="761"/>
      <c r="U626" s="761"/>
      <c r="V626" s="761"/>
      <c r="W626" s="761"/>
      <c r="X626" s="761"/>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outlineLevel="1">
      <c r="A627" s="531"/>
      <c r="B627" s="315"/>
      <c r="C627" s="305"/>
      <c r="D627" s="291"/>
      <c r="E627" s="291"/>
      <c r="F627" s="318"/>
      <c r="G627" s="318"/>
      <c r="H627" s="318"/>
      <c r="I627" s="318"/>
      <c r="J627" s="318"/>
      <c r="K627" s="318"/>
      <c r="L627" s="318"/>
      <c r="M627" s="318"/>
      <c r="N627" s="291"/>
      <c r="O627" s="291"/>
      <c r="P627" s="318"/>
      <c r="Q627" s="318"/>
      <c r="R627" s="318"/>
      <c r="S627" s="318"/>
      <c r="T627" s="318"/>
      <c r="U627" s="318"/>
      <c r="V627" s="318"/>
      <c r="W627" s="318"/>
      <c r="X627" s="318"/>
      <c r="Y627" s="412"/>
      <c r="Z627" s="412"/>
      <c r="AA627" s="412"/>
      <c r="AB627" s="412"/>
      <c r="AC627" s="412"/>
      <c r="AD627" s="412"/>
      <c r="AE627" s="412"/>
      <c r="AF627" s="412"/>
      <c r="AG627" s="412"/>
      <c r="AH627" s="412"/>
      <c r="AI627" s="412"/>
      <c r="AJ627" s="412"/>
      <c r="AK627" s="412"/>
      <c r="AL627" s="412"/>
      <c r="AM627" s="306"/>
    </row>
    <row r="628" spans="1:40" ht="15.75" outlineLevel="1">
      <c r="A628" s="531"/>
      <c r="B628" s="288" t="s">
        <v>107</v>
      </c>
      <c r="C628" s="289"/>
      <c r="D628" s="290"/>
      <c r="E628" s="290"/>
      <c r="F628" s="767"/>
      <c r="G628" s="767"/>
      <c r="H628" s="767"/>
      <c r="I628" s="767"/>
      <c r="J628" s="767"/>
      <c r="K628" s="767"/>
      <c r="L628" s="767"/>
      <c r="M628" s="767"/>
      <c r="N628" s="290"/>
      <c r="O628" s="290"/>
      <c r="P628" s="765"/>
      <c r="Q628" s="765"/>
      <c r="R628" s="765"/>
      <c r="S628" s="765"/>
      <c r="T628" s="765"/>
      <c r="U628" s="765"/>
      <c r="V628" s="765"/>
      <c r="W628" s="765"/>
      <c r="X628" s="765"/>
      <c r="Y628" s="414"/>
      <c r="Z628" s="414"/>
      <c r="AA628" s="414"/>
      <c r="AB628" s="414"/>
      <c r="AC628" s="414"/>
      <c r="AD628" s="414"/>
      <c r="AE628" s="414"/>
      <c r="AF628" s="414"/>
      <c r="AG628" s="414"/>
      <c r="AH628" s="414"/>
      <c r="AI628" s="414"/>
      <c r="AJ628" s="414"/>
      <c r="AK628" s="414"/>
      <c r="AL628" s="414"/>
      <c r="AM628" s="292"/>
    </row>
    <row r="629" spans="1:40" outlineLevel="1">
      <c r="A629" s="531">
        <v>14</v>
      </c>
      <c r="B629" s="315" t="s">
        <v>108</v>
      </c>
      <c r="C629" s="291" t="s">
        <v>25</v>
      </c>
      <c r="D629" s="295"/>
      <c r="E629" s="295"/>
      <c r="F629" s="761"/>
      <c r="G629" s="761"/>
      <c r="H629" s="761"/>
      <c r="I629" s="761"/>
      <c r="J629" s="761"/>
      <c r="K629" s="761"/>
      <c r="L629" s="761"/>
      <c r="M629" s="761"/>
      <c r="N629" s="295">
        <v>12</v>
      </c>
      <c r="O629" s="295"/>
      <c r="P629" s="761"/>
      <c r="Q629" s="761"/>
      <c r="R629" s="761"/>
      <c r="S629" s="761"/>
      <c r="T629" s="761"/>
      <c r="U629" s="761"/>
      <c r="V629" s="761"/>
      <c r="W629" s="761"/>
      <c r="X629" s="761"/>
      <c r="Y629" s="410"/>
      <c r="Z629" s="410"/>
      <c r="AA629" s="410"/>
      <c r="AB629" s="410"/>
      <c r="AC629" s="410"/>
      <c r="AD629" s="410"/>
      <c r="AE629" s="410"/>
      <c r="AF629" s="410"/>
      <c r="AG629" s="410"/>
      <c r="AH629" s="410"/>
      <c r="AI629" s="410"/>
      <c r="AJ629" s="410"/>
      <c r="AK629" s="410"/>
      <c r="AL629" s="410"/>
      <c r="AM629" s="296">
        <f>SUM(Y629:AL629)</f>
        <v>0</v>
      </c>
    </row>
    <row r="630" spans="1:40" outlineLevel="1">
      <c r="A630" s="531"/>
      <c r="B630" s="294" t="s">
        <v>310</v>
      </c>
      <c r="C630" s="291" t="s">
        <v>163</v>
      </c>
      <c r="D630" s="295"/>
      <c r="E630" s="295"/>
      <c r="F630" s="761"/>
      <c r="G630" s="761"/>
      <c r="H630" s="761"/>
      <c r="I630" s="761"/>
      <c r="J630" s="761"/>
      <c r="K630" s="761"/>
      <c r="L630" s="761"/>
      <c r="M630" s="761"/>
      <c r="N630" s="295">
        <f>N629</f>
        <v>12</v>
      </c>
      <c r="O630" s="295"/>
      <c r="P630" s="761"/>
      <c r="Q630" s="761"/>
      <c r="R630" s="761"/>
      <c r="S630" s="761"/>
      <c r="T630" s="761"/>
      <c r="U630" s="761"/>
      <c r="V630" s="761"/>
      <c r="W630" s="761"/>
      <c r="X630" s="761"/>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5"/>
      <c r="AN630" s="629"/>
    </row>
    <row r="631" spans="1:40" outlineLevel="1">
      <c r="A631" s="531"/>
      <c r="B631" s="315"/>
      <c r="C631" s="305"/>
      <c r="D631" s="291"/>
      <c r="E631" s="291"/>
      <c r="F631" s="318"/>
      <c r="G631" s="318"/>
      <c r="H631" s="318"/>
      <c r="I631" s="318"/>
      <c r="J631" s="318"/>
      <c r="K631" s="318"/>
      <c r="L631" s="318"/>
      <c r="M631" s="318"/>
      <c r="N631" s="468"/>
      <c r="O631" s="291"/>
      <c r="P631" s="318"/>
      <c r="Q631" s="318"/>
      <c r="R631" s="318"/>
      <c r="S631" s="318"/>
      <c r="T631" s="318"/>
      <c r="U631" s="318"/>
      <c r="V631" s="318"/>
      <c r="W631" s="318"/>
      <c r="X631" s="318"/>
      <c r="Y631" s="412"/>
      <c r="Z631" s="412"/>
      <c r="AA631" s="412"/>
      <c r="AB631" s="412"/>
      <c r="AC631" s="412"/>
      <c r="AD631" s="412"/>
      <c r="AE631" s="412"/>
      <c r="AF631" s="412"/>
      <c r="AG631" s="412"/>
      <c r="AH631" s="412"/>
      <c r="AI631" s="412"/>
      <c r="AJ631" s="412"/>
      <c r="AK631" s="412"/>
      <c r="AL631" s="412"/>
      <c r="AM631" s="301"/>
      <c r="AN631" s="629"/>
    </row>
    <row r="632" spans="1:40" s="309" customFormat="1" ht="15.75" outlineLevel="1">
      <c r="A632" s="531"/>
      <c r="B632" s="288" t="s">
        <v>490</v>
      </c>
      <c r="C632" s="291"/>
      <c r="D632" s="291"/>
      <c r="E632" s="291"/>
      <c r="F632" s="318"/>
      <c r="G632" s="318"/>
      <c r="H632" s="318"/>
      <c r="I632" s="318"/>
      <c r="J632" s="318"/>
      <c r="K632" s="318"/>
      <c r="L632" s="318"/>
      <c r="M632" s="318"/>
      <c r="N632" s="291"/>
      <c r="O632" s="291"/>
      <c r="P632" s="318"/>
      <c r="Q632" s="318"/>
      <c r="R632" s="318"/>
      <c r="S632" s="318"/>
      <c r="T632" s="318"/>
      <c r="U632" s="318"/>
      <c r="V632" s="318"/>
      <c r="W632" s="318"/>
      <c r="X632" s="318"/>
      <c r="Y632" s="412"/>
      <c r="Z632" s="412"/>
      <c r="AA632" s="412"/>
      <c r="AB632" s="412"/>
      <c r="AC632" s="412"/>
      <c r="AD632" s="412"/>
      <c r="AE632" s="416"/>
      <c r="AF632" s="416"/>
      <c r="AG632" s="416"/>
      <c r="AH632" s="416"/>
      <c r="AI632" s="416"/>
      <c r="AJ632" s="416"/>
      <c r="AK632" s="416"/>
      <c r="AL632" s="416"/>
      <c r="AM632" s="516"/>
      <c r="AN632" s="630"/>
    </row>
    <row r="633" spans="1:40" outlineLevel="1">
      <c r="A633" s="531">
        <v>15</v>
      </c>
      <c r="B633" s="294" t="s">
        <v>495</v>
      </c>
      <c r="C633" s="291" t="s">
        <v>25</v>
      </c>
      <c r="D633" s="295"/>
      <c r="E633" s="295"/>
      <c r="F633" s="761"/>
      <c r="G633" s="761"/>
      <c r="H633" s="761"/>
      <c r="I633" s="761"/>
      <c r="J633" s="761"/>
      <c r="K633" s="761"/>
      <c r="L633" s="761"/>
      <c r="M633" s="761"/>
      <c r="N633" s="295">
        <v>0</v>
      </c>
      <c r="O633" s="295"/>
      <c r="P633" s="761"/>
      <c r="Q633" s="761"/>
      <c r="R633" s="761"/>
      <c r="S633" s="761"/>
      <c r="T633" s="761"/>
      <c r="U633" s="761"/>
      <c r="V633" s="761"/>
      <c r="W633" s="761"/>
      <c r="X633" s="761"/>
      <c r="Y633" s="410"/>
      <c r="Z633" s="410"/>
      <c r="AA633" s="410"/>
      <c r="AB633" s="410"/>
      <c r="AC633" s="410"/>
      <c r="AD633" s="410"/>
      <c r="AE633" s="410"/>
      <c r="AF633" s="410"/>
      <c r="AG633" s="410"/>
      <c r="AH633" s="410"/>
      <c r="AI633" s="410"/>
      <c r="AJ633" s="410"/>
      <c r="AK633" s="410"/>
      <c r="AL633" s="410"/>
      <c r="AM633" s="296">
        <f>SUM(Y633:AL633)</f>
        <v>0</v>
      </c>
    </row>
    <row r="634" spans="1:40" outlineLevel="1">
      <c r="A634" s="531"/>
      <c r="B634" s="294" t="s">
        <v>310</v>
      </c>
      <c r="C634" s="291" t="s">
        <v>163</v>
      </c>
      <c r="D634" s="295"/>
      <c r="E634" s="295"/>
      <c r="F634" s="761"/>
      <c r="G634" s="761"/>
      <c r="H634" s="761"/>
      <c r="I634" s="761"/>
      <c r="J634" s="761"/>
      <c r="K634" s="761"/>
      <c r="L634" s="761"/>
      <c r="M634" s="761"/>
      <c r="N634" s="295">
        <f>N633</f>
        <v>0</v>
      </c>
      <c r="O634" s="295"/>
      <c r="P634" s="761"/>
      <c r="Q634" s="761"/>
      <c r="R634" s="761"/>
      <c r="S634" s="761"/>
      <c r="T634" s="761"/>
      <c r="U634" s="761"/>
      <c r="V634" s="761"/>
      <c r="W634" s="761"/>
      <c r="X634" s="761"/>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outlineLevel="1">
      <c r="A635" s="531"/>
      <c r="B635" s="315"/>
      <c r="C635" s="305"/>
      <c r="D635" s="291"/>
      <c r="E635" s="291"/>
      <c r="F635" s="318"/>
      <c r="G635" s="318"/>
      <c r="H635" s="318"/>
      <c r="I635" s="318"/>
      <c r="J635" s="318"/>
      <c r="K635" s="318"/>
      <c r="L635" s="318"/>
      <c r="M635" s="318"/>
      <c r="N635" s="291"/>
      <c r="O635" s="291"/>
      <c r="P635" s="318"/>
      <c r="Q635" s="318"/>
      <c r="R635" s="318"/>
      <c r="S635" s="318"/>
      <c r="T635" s="318"/>
      <c r="U635" s="318"/>
      <c r="V635" s="318"/>
      <c r="W635" s="318"/>
      <c r="X635" s="318"/>
      <c r="Y635" s="412"/>
      <c r="Z635" s="412"/>
      <c r="AA635" s="412"/>
      <c r="AB635" s="412"/>
      <c r="AC635" s="412"/>
      <c r="AD635" s="412"/>
      <c r="AE635" s="412"/>
      <c r="AF635" s="412"/>
      <c r="AG635" s="412"/>
      <c r="AH635" s="412"/>
      <c r="AI635" s="412"/>
      <c r="AJ635" s="412"/>
      <c r="AK635" s="412"/>
      <c r="AL635" s="412"/>
      <c r="AM635" s="306"/>
    </row>
    <row r="636" spans="1:40" s="283" customFormat="1" outlineLevel="1">
      <c r="A636" s="531">
        <v>16</v>
      </c>
      <c r="B636" s="324" t="s">
        <v>491</v>
      </c>
      <c r="C636" s="291" t="s">
        <v>25</v>
      </c>
      <c r="D636" s="295"/>
      <c r="E636" s="295"/>
      <c r="F636" s="761"/>
      <c r="G636" s="761"/>
      <c r="H636" s="761"/>
      <c r="I636" s="761"/>
      <c r="J636" s="761"/>
      <c r="K636" s="761"/>
      <c r="L636" s="761"/>
      <c r="M636" s="761"/>
      <c r="N636" s="295">
        <v>0</v>
      </c>
      <c r="O636" s="295"/>
      <c r="P636" s="761"/>
      <c r="Q636" s="761"/>
      <c r="R636" s="761"/>
      <c r="S636" s="761"/>
      <c r="T636" s="761"/>
      <c r="U636" s="761"/>
      <c r="V636" s="761"/>
      <c r="W636" s="761"/>
      <c r="X636" s="761"/>
      <c r="Y636" s="410"/>
      <c r="Z636" s="410"/>
      <c r="AA636" s="410"/>
      <c r="AB636" s="410"/>
      <c r="AC636" s="410"/>
      <c r="AD636" s="410"/>
      <c r="AE636" s="410"/>
      <c r="AF636" s="410"/>
      <c r="AG636" s="410"/>
      <c r="AH636" s="410"/>
      <c r="AI636" s="410"/>
      <c r="AJ636" s="410"/>
      <c r="AK636" s="410"/>
      <c r="AL636" s="410"/>
      <c r="AM636" s="296">
        <f>SUM(Y636:AL636)</f>
        <v>0</v>
      </c>
    </row>
    <row r="637" spans="1:40" s="283" customFormat="1" outlineLevel="1">
      <c r="A637" s="531"/>
      <c r="B637" s="294" t="s">
        <v>310</v>
      </c>
      <c r="C637" s="291" t="s">
        <v>163</v>
      </c>
      <c r="D637" s="295"/>
      <c r="E637" s="295"/>
      <c r="F637" s="761"/>
      <c r="G637" s="761"/>
      <c r="H637" s="761"/>
      <c r="I637" s="761"/>
      <c r="J637" s="761"/>
      <c r="K637" s="761"/>
      <c r="L637" s="761"/>
      <c r="M637" s="761"/>
      <c r="N637" s="295">
        <f>N636</f>
        <v>0</v>
      </c>
      <c r="O637" s="295"/>
      <c r="P637" s="761"/>
      <c r="Q637" s="761"/>
      <c r="R637" s="761"/>
      <c r="S637" s="761"/>
      <c r="T637" s="761"/>
      <c r="U637" s="761"/>
      <c r="V637" s="761"/>
      <c r="W637" s="761"/>
      <c r="X637" s="761"/>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outlineLevel="1">
      <c r="A638" s="531"/>
      <c r="B638" s="324"/>
      <c r="C638" s="291"/>
      <c r="D638" s="291"/>
      <c r="E638" s="291"/>
      <c r="F638" s="318"/>
      <c r="G638" s="318"/>
      <c r="H638" s="318"/>
      <c r="I638" s="318"/>
      <c r="J638" s="318"/>
      <c r="K638" s="318"/>
      <c r="L638" s="318"/>
      <c r="M638" s="318"/>
      <c r="N638" s="291"/>
      <c r="O638" s="291"/>
      <c r="P638" s="318"/>
      <c r="Q638" s="318"/>
      <c r="R638" s="318"/>
      <c r="S638" s="318"/>
      <c r="T638" s="318"/>
      <c r="U638" s="318"/>
      <c r="V638" s="318"/>
      <c r="W638" s="318"/>
      <c r="X638" s="318"/>
      <c r="Y638" s="412"/>
      <c r="Z638" s="412"/>
      <c r="AA638" s="412"/>
      <c r="AB638" s="412"/>
      <c r="AC638" s="412"/>
      <c r="AD638" s="412"/>
      <c r="AE638" s="416"/>
      <c r="AF638" s="416"/>
      <c r="AG638" s="416"/>
      <c r="AH638" s="416"/>
      <c r="AI638" s="416"/>
      <c r="AJ638" s="416"/>
      <c r="AK638" s="416"/>
      <c r="AL638" s="416"/>
      <c r="AM638" s="313"/>
    </row>
    <row r="639" spans="1:40" ht="15.75" outlineLevel="1">
      <c r="A639" s="531"/>
      <c r="B639" s="518" t="s">
        <v>496</v>
      </c>
      <c r="C639" s="320"/>
      <c r="D639" s="290"/>
      <c r="E639" s="289"/>
      <c r="F639" s="765"/>
      <c r="G639" s="765"/>
      <c r="H639" s="765"/>
      <c r="I639" s="765"/>
      <c r="J639" s="765"/>
      <c r="K639" s="765"/>
      <c r="L639" s="765"/>
      <c r="M639" s="765"/>
      <c r="N639" s="290"/>
      <c r="O639" s="289"/>
      <c r="P639" s="765"/>
      <c r="Q639" s="765"/>
      <c r="R639" s="765"/>
      <c r="S639" s="765"/>
      <c r="T639" s="765"/>
      <c r="U639" s="765"/>
      <c r="V639" s="765"/>
      <c r="W639" s="765"/>
      <c r="X639" s="765"/>
      <c r="Y639" s="414"/>
      <c r="Z639" s="414"/>
      <c r="AA639" s="414"/>
      <c r="AB639" s="414"/>
      <c r="AC639" s="414"/>
      <c r="AD639" s="414"/>
      <c r="AE639" s="414"/>
      <c r="AF639" s="414"/>
      <c r="AG639" s="414"/>
      <c r="AH639" s="414"/>
      <c r="AI639" s="414"/>
      <c r="AJ639" s="414"/>
      <c r="AK639" s="414"/>
      <c r="AL639" s="414"/>
      <c r="AM639" s="292"/>
    </row>
    <row r="640" spans="1:40" outlineLevel="1">
      <c r="A640" s="531">
        <v>17</v>
      </c>
      <c r="B640" s="428" t="s">
        <v>112</v>
      </c>
      <c r="C640" s="291" t="s">
        <v>25</v>
      </c>
      <c r="D640" s="295"/>
      <c r="E640" s="295"/>
      <c r="F640" s="761"/>
      <c r="G640" s="761"/>
      <c r="H640" s="761"/>
      <c r="I640" s="761"/>
      <c r="J640" s="761"/>
      <c r="K640" s="761"/>
      <c r="L640" s="761"/>
      <c r="M640" s="761"/>
      <c r="N640" s="295">
        <v>12</v>
      </c>
      <c r="O640" s="295"/>
      <c r="P640" s="761"/>
      <c r="Q640" s="761"/>
      <c r="R640" s="761"/>
      <c r="S640" s="761"/>
      <c r="T640" s="761"/>
      <c r="U640" s="761"/>
      <c r="V640" s="761"/>
      <c r="W640" s="761"/>
      <c r="X640" s="761"/>
      <c r="Y640" s="426"/>
      <c r="Z640" s="410"/>
      <c r="AA640" s="410"/>
      <c r="AB640" s="410"/>
      <c r="AC640" s="410"/>
      <c r="AD640" s="410"/>
      <c r="AE640" s="410"/>
      <c r="AF640" s="415"/>
      <c r="AG640" s="415"/>
      <c r="AH640" s="415"/>
      <c r="AI640" s="415"/>
      <c r="AJ640" s="415"/>
      <c r="AK640" s="415"/>
      <c r="AL640" s="415"/>
      <c r="AM640" s="296">
        <f>SUM(Y640:AL640)</f>
        <v>0</v>
      </c>
    </row>
    <row r="641" spans="1:39" outlineLevel="1">
      <c r="A641" s="531"/>
      <c r="B641" s="294" t="s">
        <v>310</v>
      </c>
      <c r="C641" s="291" t="s">
        <v>163</v>
      </c>
      <c r="D641" s="295"/>
      <c r="E641" s="295"/>
      <c r="F641" s="761"/>
      <c r="G641" s="761"/>
      <c r="H641" s="761"/>
      <c r="I641" s="761"/>
      <c r="J641" s="761"/>
      <c r="K641" s="761"/>
      <c r="L641" s="761"/>
      <c r="M641" s="761"/>
      <c r="N641" s="295">
        <f>N640</f>
        <v>12</v>
      </c>
      <c r="O641" s="295"/>
      <c r="P641" s="761"/>
      <c r="Q641" s="761"/>
      <c r="R641" s="761"/>
      <c r="S641" s="761"/>
      <c r="T641" s="761"/>
      <c r="U641" s="761"/>
      <c r="V641" s="761"/>
      <c r="W641" s="761"/>
      <c r="X641" s="761"/>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outlineLevel="1">
      <c r="A642" s="531"/>
      <c r="B642" s="294"/>
      <c r="C642" s="291"/>
      <c r="D642" s="291"/>
      <c r="E642" s="291"/>
      <c r="F642" s="318"/>
      <c r="G642" s="318"/>
      <c r="H642" s="318"/>
      <c r="I642" s="318"/>
      <c r="J642" s="318"/>
      <c r="K642" s="318"/>
      <c r="L642" s="318"/>
      <c r="M642" s="318"/>
      <c r="N642" s="291"/>
      <c r="O642" s="291"/>
      <c r="P642" s="318"/>
      <c r="Q642" s="318"/>
      <c r="R642" s="318"/>
      <c r="S642" s="318"/>
      <c r="T642" s="318"/>
      <c r="U642" s="318"/>
      <c r="V642" s="318"/>
      <c r="W642" s="318"/>
      <c r="X642" s="318"/>
      <c r="Y642" s="422"/>
      <c r="Z642" s="425"/>
      <c r="AA642" s="425"/>
      <c r="AB642" s="425"/>
      <c r="AC642" s="425"/>
      <c r="AD642" s="425"/>
      <c r="AE642" s="425"/>
      <c r="AF642" s="425"/>
      <c r="AG642" s="425"/>
      <c r="AH642" s="425"/>
      <c r="AI642" s="425"/>
      <c r="AJ642" s="425"/>
      <c r="AK642" s="425"/>
      <c r="AL642" s="425"/>
      <c r="AM642" s="306"/>
    </row>
    <row r="643" spans="1:39" outlineLevel="1">
      <c r="A643" s="531">
        <v>18</v>
      </c>
      <c r="B643" s="428" t="s">
        <v>109</v>
      </c>
      <c r="C643" s="291" t="s">
        <v>25</v>
      </c>
      <c r="D643" s="295"/>
      <c r="E643" s="295"/>
      <c r="F643" s="761"/>
      <c r="G643" s="761"/>
      <c r="H643" s="761"/>
      <c r="I643" s="761"/>
      <c r="J643" s="761"/>
      <c r="K643" s="761"/>
      <c r="L643" s="761"/>
      <c r="M643" s="761"/>
      <c r="N643" s="295">
        <v>12</v>
      </c>
      <c r="O643" s="295"/>
      <c r="P643" s="761"/>
      <c r="Q643" s="761"/>
      <c r="R643" s="761"/>
      <c r="S643" s="761"/>
      <c r="T643" s="761"/>
      <c r="U643" s="761"/>
      <c r="V643" s="761"/>
      <c r="W643" s="761"/>
      <c r="X643" s="761"/>
      <c r="Y643" s="426"/>
      <c r="Z643" s="410"/>
      <c r="AA643" s="410"/>
      <c r="AB643" s="410"/>
      <c r="AC643" s="410"/>
      <c r="AD643" s="410"/>
      <c r="AE643" s="410"/>
      <c r="AF643" s="415"/>
      <c r="AG643" s="415"/>
      <c r="AH643" s="415"/>
      <c r="AI643" s="415"/>
      <c r="AJ643" s="415"/>
      <c r="AK643" s="415"/>
      <c r="AL643" s="415"/>
      <c r="AM643" s="296">
        <f>SUM(Y643:AL643)</f>
        <v>0</v>
      </c>
    </row>
    <row r="644" spans="1:39" outlineLevel="1">
      <c r="A644" s="531"/>
      <c r="B644" s="294" t="s">
        <v>310</v>
      </c>
      <c r="C644" s="291" t="s">
        <v>163</v>
      </c>
      <c r="D644" s="295"/>
      <c r="E644" s="295"/>
      <c r="F644" s="761"/>
      <c r="G644" s="761"/>
      <c r="H644" s="761"/>
      <c r="I644" s="761"/>
      <c r="J644" s="761"/>
      <c r="K644" s="761"/>
      <c r="L644" s="761"/>
      <c r="M644" s="761"/>
      <c r="N644" s="295">
        <f>N643</f>
        <v>12</v>
      </c>
      <c r="O644" s="295"/>
      <c r="P644" s="761"/>
      <c r="Q644" s="761"/>
      <c r="R644" s="761"/>
      <c r="S644" s="761"/>
      <c r="T644" s="761"/>
      <c r="U644" s="761"/>
      <c r="V644" s="761"/>
      <c r="W644" s="761"/>
      <c r="X644" s="761"/>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outlineLevel="1">
      <c r="A645" s="531"/>
      <c r="B645" s="322"/>
      <c r="C645" s="291"/>
      <c r="D645" s="291"/>
      <c r="E645" s="291"/>
      <c r="F645" s="318"/>
      <c r="G645" s="318"/>
      <c r="H645" s="318"/>
      <c r="I645" s="318"/>
      <c r="J645" s="318"/>
      <c r="K645" s="318"/>
      <c r="L645" s="318"/>
      <c r="M645" s="318"/>
      <c r="N645" s="291"/>
      <c r="O645" s="291"/>
      <c r="P645" s="318"/>
      <c r="Q645" s="318"/>
      <c r="R645" s="318"/>
      <c r="S645" s="318"/>
      <c r="T645" s="318"/>
      <c r="U645" s="318"/>
      <c r="V645" s="318"/>
      <c r="W645" s="318"/>
      <c r="X645" s="318"/>
      <c r="Y645" s="423"/>
      <c r="Z645" s="424"/>
      <c r="AA645" s="424"/>
      <c r="AB645" s="424"/>
      <c r="AC645" s="424"/>
      <c r="AD645" s="424"/>
      <c r="AE645" s="424"/>
      <c r="AF645" s="424"/>
      <c r="AG645" s="424"/>
      <c r="AH645" s="424"/>
      <c r="AI645" s="424"/>
      <c r="AJ645" s="424"/>
      <c r="AK645" s="424"/>
      <c r="AL645" s="424"/>
      <c r="AM645" s="297"/>
    </row>
    <row r="646" spans="1:39" outlineLevel="1">
      <c r="A646" s="531">
        <v>19</v>
      </c>
      <c r="B646" s="428" t="s">
        <v>111</v>
      </c>
      <c r="C646" s="291" t="s">
        <v>25</v>
      </c>
      <c r="D646" s="295"/>
      <c r="E646" s="295"/>
      <c r="F646" s="761"/>
      <c r="G646" s="761"/>
      <c r="H646" s="761"/>
      <c r="I646" s="761"/>
      <c r="J646" s="761"/>
      <c r="K646" s="761"/>
      <c r="L646" s="761"/>
      <c r="M646" s="761"/>
      <c r="N646" s="295">
        <v>12</v>
      </c>
      <c r="O646" s="295"/>
      <c r="P646" s="761"/>
      <c r="Q646" s="761"/>
      <c r="R646" s="761"/>
      <c r="S646" s="761"/>
      <c r="T646" s="761"/>
      <c r="U646" s="761"/>
      <c r="V646" s="761"/>
      <c r="W646" s="761"/>
      <c r="X646" s="761"/>
      <c r="Y646" s="426"/>
      <c r="Z646" s="410"/>
      <c r="AA646" s="410"/>
      <c r="AB646" s="410"/>
      <c r="AC646" s="410"/>
      <c r="AD646" s="410"/>
      <c r="AE646" s="410"/>
      <c r="AF646" s="415"/>
      <c r="AG646" s="415"/>
      <c r="AH646" s="415"/>
      <c r="AI646" s="415"/>
      <c r="AJ646" s="415"/>
      <c r="AK646" s="415"/>
      <c r="AL646" s="415"/>
      <c r="AM646" s="296">
        <f>SUM(Y646:AL646)</f>
        <v>0</v>
      </c>
    </row>
    <row r="647" spans="1:39" outlineLevel="1">
      <c r="A647" s="531"/>
      <c r="B647" s="294" t="s">
        <v>310</v>
      </c>
      <c r="C647" s="291" t="s">
        <v>163</v>
      </c>
      <c r="D647" s="295"/>
      <c r="E647" s="295"/>
      <c r="F647" s="761"/>
      <c r="G647" s="761"/>
      <c r="H647" s="761"/>
      <c r="I647" s="761"/>
      <c r="J647" s="761"/>
      <c r="K647" s="761"/>
      <c r="L647" s="761"/>
      <c r="M647" s="761"/>
      <c r="N647" s="295">
        <f>N646</f>
        <v>12</v>
      </c>
      <c r="O647" s="295"/>
      <c r="P647" s="761"/>
      <c r="Q647" s="761"/>
      <c r="R647" s="761"/>
      <c r="S647" s="761"/>
      <c r="T647" s="761"/>
      <c r="U647" s="761"/>
      <c r="V647" s="761"/>
      <c r="W647" s="761"/>
      <c r="X647" s="761"/>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outlineLevel="1">
      <c r="A648" s="531"/>
      <c r="B648" s="322"/>
      <c r="C648" s="291"/>
      <c r="D648" s="291"/>
      <c r="E648" s="291"/>
      <c r="F648" s="318"/>
      <c r="G648" s="318"/>
      <c r="H648" s="318"/>
      <c r="I648" s="318"/>
      <c r="J648" s="318"/>
      <c r="K648" s="318"/>
      <c r="L648" s="318"/>
      <c r="M648" s="318"/>
      <c r="N648" s="291"/>
      <c r="O648" s="291"/>
      <c r="P648" s="318"/>
      <c r="Q648" s="318"/>
      <c r="R648" s="318"/>
      <c r="S648" s="318"/>
      <c r="T648" s="318"/>
      <c r="U648" s="318"/>
      <c r="V648" s="318"/>
      <c r="W648" s="318"/>
      <c r="X648" s="318"/>
      <c r="Y648" s="412"/>
      <c r="Z648" s="412"/>
      <c r="AA648" s="412"/>
      <c r="AB648" s="412"/>
      <c r="AC648" s="412"/>
      <c r="AD648" s="412"/>
      <c r="AE648" s="412"/>
      <c r="AF648" s="412"/>
      <c r="AG648" s="412"/>
      <c r="AH648" s="412"/>
      <c r="AI648" s="412"/>
      <c r="AJ648" s="412"/>
      <c r="AK648" s="412"/>
      <c r="AL648" s="412"/>
      <c r="AM648" s="306"/>
    </row>
    <row r="649" spans="1:39" outlineLevel="1">
      <c r="A649" s="531">
        <v>20</v>
      </c>
      <c r="B649" s="428" t="s">
        <v>110</v>
      </c>
      <c r="C649" s="291" t="s">
        <v>25</v>
      </c>
      <c r="D649" s="295"/>
      <c r="E649" s="295"/>
      <c r="F649" s="761"/>
      <c r="G649" s="761"/>
      <c r="H649" s="761"/>
      <c r="I649" s="761"/>
      <c r="J649" s="761"/>
      <c r="K649" s="761"/>
      <c r="L649" s="761"/>
      <c r="M649" s="761"/>
      <c r="N649" s="295">
        <v>12</v>
      </c>
      <c r="O649" s="295"/>
      <c r="P649" s="761"/>
      <c r="Q649" s="761"/>
      <c r="R649" s="761"/>
      <c r="S649" s="761"/>
      <c r="T649" s="761"/>
      <c r="U649" s="761"/>
      <c r="V649" s="761"/>
      <c r="W649" s="761"/>
      <c r="X649" s="761"/>
      <c r="Y649" s="426"/>
      <c r="Z649" s="410"/>
      <c r="AA649" s="410"/>
      <c r="AB649" s="410"/>
      <c r="AC649" s="410"/>
      <c r="AD649" s="410"/>
      <c r="AE649" s="410"/>
      <c r="AF649" s="415"/>
      <c r="AG649" s="415"/>
      <c r="AH649" s="415"/>
      <c r="AI649" s="415"/>
      <c r="AJ649" s="415"/>
      <c r="AK649" s="415"/>
      <c r="AL649" s="415"/>
      <c r="AM649" s="296">
        <f>SUM(Y649:AL649)</f>
        <v>0</v>
      </c>
    </row>
    <row r="650" spans="1:39" outlineLevel="1">
      <c r="A650" s="531"/>
      <c r="B650" s="294" t="s">
        <v>310</v>
      </c>
      <c r="C650" s="291" t="s">
        <v>163</v>
      </c>
      <c r="D650" s="295"/>
      <c r="E650" s="295"/>
      <c r="F650" s="761"/>
      <c r="G650" s="761"/>
      <c r="H650" s="761"/>
      <c r="I650" s="761"/>
      <c r="J650" s="761"/>
      <c r="K650" s="761"/>
      <c r="L650" s="761"/>
      <c r="M650" s="761"/>
      <c r="N650" s="295">
        <f>N649</f>
        <v>12</v>
      </c>
      <c r="O650" s="295"/>
      <c r="P650" s="761"/>
      <c r="Q650" s="761"/>
      <c r="R650" s="761"/>
      <c r="S650" s="761"/>
      <c r="T650" s="761"/>
      <c r="U650" s="761"/>
      <c r="V650" s="761"/>
      <c r="W650" s="761"/>
      <c r="X650" s="761"/>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75" outlineLevel="1">
      <c r="A651" s="531"/>
      <c r="B651" s="323"/>
      <c r="C651" s="300"/>
      <c r="D651" s="291"/>
      <c r="E651" s="291"/>
      <c r="F651" s="318"/>
      <c r="G651" s="318"/>
      <c r="H651" s="318"/>
      <c r="I651" s="318"/>
      <c r="J651" s="318"/>
      <c r="K651" s="318"/>
      <c r="L651" s="318"/>
      <c r="M651" s="318"/>
      <c r="N651" s="300"/>
      <c r="O651" s="291"/>
      <c r="P651" s="318"/>
      <c r="Q651" s="318"/>
      <c r="R651" s="318"/>
      <c r="S651" s="318"/>
      <c r="T651" s="318"/>
      <c r="U651" s="318"/>
      <c r="V651" s="318"/>
      <c r="W651" s="318"/>
      <c r="X651" s="318"/>
      <c r="Y651" s="412"/>
      <c r="Z651" s="412"/>
      <c r="AA651" s="412"/>
      <c r="AB651" s="412"/>
      <c r="AC651" s="412"/>
      <c r="AD651" s="412"/>
      <c r="AE651" s="412"/>
      <c r="AF651" s="412"/>
      <c r="AG651" s="412"/>
      <c r="AH651" s="412"/>
      <c r="AI651" s="412"/>
      <c r="AJ651" s="412"/>
      <c r="AK651" s="412"/>
      <c r="AL651" s="412"/>
      <c r="AM651" s="306"/>
    </row>
    <row r="652" spans="1:39" ht="15.75" outlineLevel="1">
      <c r="A652" s="531"/>
      <c r="B652" s="517" t="s">
        <v>503</v>
      </c>
      <c r="C652" s="291"/>
      <c r="D652" s="291"/>
      <c r="E652" s="291"/>
      <c r="F652" s="318"/>
      <c r="G652" s="318"/>
      <c r="H652" s="318"/>
      <c r="I652" s="318"/>
      <c r="J652" s="318"/>
      <c r="K652" s="318"/>
      <c r="L652" s="318"/>
      <c r="M652" s="318"/>
      <c r="N652" s="291"/>
      <c r="O652" s="291"/>
      <c r="P652" s="318"/>
      <c r="Q652" s="318"/>
      <c r="R652" s="318"/>
      <c r="S652" s="318"/>
      <c r="T652" s="318"/>
      <c r="U652" s="318"/>
      <c r="V652" s="318"/>
      <c r="W652" s="318"/>
      <c r="X652" s="318"/>
      <c r="Y652" s="422"/>
      <c r="Z652" s="425"/>
      <c r="AA652" s="425"/>
      <c r="AB652" s="425"/>
      <c r="AC652" s="425"/>
      <c r="AD652" s="425"/>
      <c r="AE652" s="425"/>
      <c r="AF652" s="425"/>
      <c r="AG652" s="425"/>
      <c r="AH652" s="425"/>
      <c r="AI652" s="425"/>
      <c r="AJ652" s="425"/>
      <c r="AK652" s="425"/>
      <c r="AL652" s="425"/>
      <c r="AM652" s="306"/>
    </row>
    <row r="653" spans="1:39" ht="15.75" outlineLevel="1">
      <c r="A653" s="531"/>
      <c r="B653" s="503" t="s">
        <v>499</v>
      </c>
      <c r="C653" s="291"/>
      <c r="D653" s="291"/>
      <c r="E653" s="291"/>
      <c r="F653" s="318"/>
      <c r="G653" s="318"/>
      <c r="H653" s="318"/>
      <c r="I653" s="318"/>
      <c r="J653" s="318"/>
      <c r="K653" s="318"/>
      <c r="L653" s="318"/>
      <c r="M653" s="318"/>
      <c r="N653" s="291"/>
      <c r="O653" s="291"/>
      <c r="P653" s="318"/>
      <c r="Q653" s="318"/>
      <c r="R653" s="318"/>
      <c r="S653" s="318"/>
      <c r="T653" s="318"/>
      <c r="U653" s="318"/>
      <c r="V653" s="318"/>
      <c r="W653" s="318"/>
      <c r="X653" s="318"/>
      <c r="Y653" s="422"/>
      <c r="Z653" s="425"/>
      <c r="AA653" s="425"/>
      <c r="AB653" s="425"/>
      <c r="AC653" s="425"/>
      <c r="AD653" s="425"/>
      <c r="AE653" s="425"/>
      <c r="AF653" s="425"/>
      <c r="AG653" s="425"/>
      <c r="AH653" s="425"/>
      <c r="AI653" s="425"/>
      <c r="AJ653" s="425"/>
      <c r="AK653" s="425"/>
      <c r="AL653" s="425"/>
      <c r="AM653" s="306"/>
    </row>
    <row r="654" spans="1:39" outlineLevel="1">
      <c r="A654" s="531">
        <v>21</v>
      </c>
      <c r="B654" s="428" t="s">
        <v>113</v>
      </c>
      <c r="C654" s="291" t="s">
        <v>25</v>
      </c>
      <c r="D654" s="295"/>
      <c r="E654" s="295"/>
      <c r="F654" s="761"/>
      <c r="G654" s="761"/>
      <c r="H654" s="761"/>
      <c r="I654" s="761"/>
      <c r="J654" s="761"/>
      <c r="K654" s="761"/>
      <c r="L654" s="761"/>
      <c r="M654" s="761"/>
      <c r="N654" s="291"/>
      <c r="O654" s="295"/>
      <c r="P654" s="761"/>
      <c r="Q654" s="761"/>
      <c r="R654" s="761"/>
      <c r="S654" s="761"/>
      <c r="T654" s="761"/>
      <c r="U654" s="761"/>
      <c r="V654" s="761"/>
      <c r="W654" s="761"/>
      <c r="X654" s="761"/>
      <c r="Y654" s="410"/>
      <c r="Z654" s="410"/>
      <c r="AA654" s="410"/>
      <c r="AB654" s="410"/>
      <c r="AC654" s="410"/>
      <c r="AD654" s="410"/>
      <c r="AE654" s="410"/>
      <c r="AF654" s="410"/>
      <c r="AG654" s="410"/>
      <c r="AH654" s="410"/>
      <c r="AI654" s="410"/>
      <c r="AJ654" s="410"/>
      <c r="AK654" s="410"/>
      <c r="AL654" s="410"/>
      <c r="AM654" s="296">
        <f>SUM(Y654:AL654)</f>
        <v>0</v>
      </c>
    </row>
    <row r="655" spans="1:39" outlineLevel="1">
      <c r="A655" s="531"/>
      <c r="B655" s="294" t="s">
        <v>310</v>
      </c>
      <c r="C655" s="291" t="s">
        <v>163</v>
      </c>
      <c r="D655" s="295"/>
      <c r="E655" s="295"/>
      <c r="F655" s="761"/>
      <c r="G655" s="761"/>
      <c r="H655" s="761"/>
      <c r="I655" s="761"/>
      <c r="J655" s="761"/>
      <c r="K655" s="761"/>
      <c r="L655" s="761"/>
      <c r="M655" s="761"/>
      <c r="N655" s="291"/>
      <c r="O655" s="295"/>
      <c r="P655" s="761"/>
      <c r="Q655" s="761"/>
      <c r="R655" s="761"/>
      <c r="S655" s="761"/>
      <c r="T655" s="761"/>
      <c r="U655" s="761"/>
      <c r="V655" s="761"/>
      <c r="W655" s="761"/>
      <c r="X655" s="761"/>
      <c r="Y655" s="411">
        <f>Y654</f>
        <v>0</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outlineLevel="1">
      <c r="A656" s="531"/>
      <c r="B656" s="294"/>
      <c r="C656" s="291"/>
      <c r="D656" s="291"/>
      <c r="E656" s="291"/>
      <c r="F656" s="318"/>
      <c r="G656" s="318"/>
      <c r="H656" s="318"/>
      <c r="I656" s="318"/>
      <c r="J656" s="318"/>
      <c r="K656" s="318"/>
      <c r="L656" s="318"/>
      <c r="M656" s="318"/>
      <c r="N656" s="291"/>
      <c r="O656" s="291"/>
      <c r="P656" s="318"/>
      <c r="Q656" s="318"/>
      <c r="R656" s="318"/>
      <c r="S656" s="318"/>
      <c r="T656" s="318"/>
      <c r="U656" s="318"/>
      <c r="V656" s="318"/>
      <c r="W656" s="318"/>
      <c r="X656" s="318"/>
      <c r="Y656" s="422"/>
      <c r="Z656" s="425"/>
      <c r="AA656" s="425"/>
      <c r="AB656" s="425"/>
      <c r="AC656" s="425"/>
      <c r="AD656" s="425"/>
      <c r="AE656" s="425"/>
      <c r="AF656" s="425"/>
      <c r="AG656" s="425"/>
      <c r="AH656" s="425"/>
      <c r="AI656" s="425"/>
      <c r="AJ656" s="425"/>
      <c r="AK656" s="425"/>
      <c r="AL656" s="425"/>
      <c r="AM656" s="306"/>
    </row>
    <row r="657" spans="1:39" ht="30" outlineLevel="1">
      <c r="A657" s="531">
        <v>22</v>
      </c>
      <c r="B657" s="428" t="s">
        <v>114</v>
      </c>
      <c r="C657" s="291" t="s">
        <v>25</v>
      </c>
      <c r="D657" s="295"/>
      <c r="E657" s="295"/>
      <c r="F657" s="761"/>
      <c r="G657" s="761"/>
      <c r="H657" s="761"/>
      <c r="I657" s="761"/>
      <c r="J657" s="761"/>
      <c r="K657" s="761"/>
      <c r="L657" s="761"/>
      <c r="M657" s="761"/>
      <c r="N657" s="291"/>
      <c r="O657" s="295"/>
      <c r="P657" s="761"/>
      <c r="Q657" s="761"/>
      <c r="R657" s="761"/>
      <c r="S657" s="761"/>
      <c r="T657" s="761"/>
      <c r="U657" s="761"/>
      <c r="V657" s="761"/>
      <c r="W657" s="761"/>
      <c r="X657" s="761"/>
      <c r="Y657" s="410"/>
      <c r="Z657" s="410"/>
      <c r="AA657" s="410"/>
      <c r="AB657" s="410"/>
      <c r="AC657" s="410"/>
      <c r="AD657" s="410"/>
      <c r="AE657" s="410"/>
      <c r="AF657" s="410"/>
      <c r="AG657" s="410"/>
      <c r="AH657" s="410"/>
      <c r="AI657" s="410"/>
      <c r="AJ657" s="410"/>
      <c r="AK657" s="410"/>
      <c r="AL657" s="410"/>
      <c r="AM657" s="296">
        <f>SUM(Y657:AL657)</f>
        <v>0</v>
      </c>
    </row>
    <row r="658" spans="1:39" outlineLevel="1">
      <c r="A658" s="531"/>
      <c r="B658" s="294" t="s">
        <v>310</v>
      </c>
      <c r="C658" s="291" t="s">
        <v>163</v>
      </c>
      <c r="D658" s="295"/>
      <c r="E658" s="295"/>
      <c r="F658" s="761"/>
      <c r="G658" s="761"/>
      <c r="H658" s="761"/>
      <c r="I658" s="761"/>
      <c r="J658" s="761"/>
      <c r="K658" s="761"/>
      <c r="L658" s="761"/>
      <c r="M658" s="761"/>
      <c r="N658" s="291"/>
      <c r="O658" s="295"/>
      <c r="P658" s="761"/>
      <c r="Q658" s="761"/>
      <c r="R658" s="761"/>
      <c r="S658" s="761"/>
      <c r="T658" s="761"/>
      <c r="U658" s="761"/>
      <c r="V658" s="761"/>
      <c r="W658" s="761"/>
      <c r="X658" s="761"/>
      <c r="Y658" s="411">
        <f>Y657</f>
        <v>0</v>
      </c>
      <c r="Z658" s="411">
        <f t="shared" ref="Z658" si="1911">Z657</f>
        <v>0</v>
      </c>
      <c r="AA658" s="411">
        <f t="shared" ref="AA658" si="1912">AA657</f>
        <v>0</v>
      </c>
      <c r="AB658" s="411">
        <f t="shared" ref="AB658" si="1913">AB657</f>
        <v>0</v>
      </c>
      <c r="AC658" s="411">
        <f t="shared" ref="AC658" si="1914">AC657</f>
        <v>0</v>
      </c>
      <c r="AD658" s="411">
        <f t="shared" ref="AD658" si="1915">AD657</f>
        <v>0</v>
      </c>
      <c r="AE658" s="411">
        <f t="shared" ref="AE658" si="1916">AE657</f>
        <v>0</v>
      </c>
      <c r="AF658" s="411">
        <f t="shared" ref="AF658" si="1917">AF657</f>
        <v>0</v>
      </c>
      <c r="AG658" s="411">
        <f t="shared" ref="AG658" si="1918">AG657</f>
        <v>0</v>
      </c>
      <c r="AH658" s="411">
        <f t="shared" ref="AH658" si="1919">AH657</f>
        <v>0</v>
      </c>
      <c r="AI658" s="411">
        <f t="shared" ref="AI658" si="1920">AI657</f>
        <v>0</v>
      </c>
      <c r="AJ658" s="411">
        <f t="shared" ref="AJ658" si="1921">AJ657</f>
        <v>0</v>
      </c>
      <c r="AK658" s="411">
        <f t="shared" ref="AK658" si="1922">AK657</f>
        <v>0</v>
      </c>
      <c r="AL658" s="411">
        <f t="shared" ref="AL658" si="1923">AL657</f>
        <v>0</v>
      </c>
      <c r="AM658" s="306"/>
    </row>
    <row r="659" spans="1:39" outlineLevel="1">
      <c r="A659" s="531"/>
      <c r="B659" s="294"/>
      <c r="C659" s="291"/>
      <c r="D659" s="291"/>
      <c r="E659" s="291"/>
      <c r="F659" s="318"/>
      <c r="G659" s="318"/>
      <c r="H659" s="318"/>
      <c r="I659" s="318"/>
      <c r="J659" s="318"/>
      <c r="K659" s="318"/>
      <c r="L659" s="318"/>
      <c r="M659" s="318"/>
      <c r="N659" s="291"/>
      <c r="O659" s="291"/>
      <c r="P659" s="318"/>
      <c r="Q659" s="318"/>
      <c r="R659" s="318"/>
      <c r="S659" s="318"/>
      <c r="T659" s="318"/>
      <c r="U659" s="318"/>
      <c r="V659" s="318"/>
      <c r="W659" s="318"/>
      <c r="X659" s="318"/>
      <c r="Y659" s="422"/>
      <c r="Z659" s="425"/>
      <c r="AA659" s="425"/>
      <c r="AB659" s="425"/>
      <c r="AC659" s="425"/>
      <c r="AD659" s="425"/>
      <c r="AE659" s="425"/>
      <c r="AF659" s="425"/>
      <c r="AG659" s="425"/>
      <c r="AH659" s="425"/>
      <c r="AI659" s="425"/>
      <c r="AJ659" s="425"/>
      <c r="AK659" s="425"/>
      <c r="AL659" s="425"/>
      <c r="AM659" s="306"/>
    </row>
    <row r="660" spans="1:39" outlineLevel="1">
      <c r="A660" s="531">
        <v>23</v>
      </c>
      <c r="B660" s="757" t="s">
        <v>762</v>
      </c>
      <c r="C660" s="291" t="s">
        <v>25</v>
      </c>
      <c r="D660" s="295">
        <v>43454.749252929483</v>
      </c>
      <c r="E660" s="295">
        <v>43454.749252929483</v>
      </c>
      <c r="F660" s="761">
        <v>43454.749252929483</v>
      </c>
      <c r="G660" s="761"/>
      <c r="H660" s="761"/>
      <c r="I660" s="761"/>
      <c r="J660" s="761"/>
      <c r="K660" s="761"/>
      <c r="L660" s="761"/>
      <c r="M660" s="761"/>
      <c r="N660" s="291"/>
      <c r="O660" s="295"/>
      <c r="P660" s="761"/>
      <c r="Q660" s="761"/>
      <c r="R660" s="761"/>
      <c r="S660" s="761"/>
      <c r="T660" s="761"/>
      <c r="U660" s="761"/>
      <c r="V660" s="761"/>
      <c r="W660" s="761"/>
      <c r="X660" s="761"/>
      <c r="Y660" s="410">
        <v>1</v>
      </c>
      <c r="Z660" s="410"/>
      <c r="AA660" s="410"/>
      <c r="AB660" s="410"/>
      <c r="AC660" s="410"/>
      <c r="AD660" s="410"/>
      <c r="AE660" s="410"/>
      <c r="AF660" s="410"/>
      <c r="AG660" s="410"/>
      <c r="AH660" s="410"/>
      <c r="AI660" s="410"/>
      <c r="AJ660" s="410"/>
      <c r="AK660" s="410"/>
      <c r="AL660" s="410"/>
      <c r="AM660" s="296">
        <f>SUM(Y660:AL660)</f>
        <v>1</v>
      </c>
    </row>
    <row r="661" spans="1:39" outlineLevel="1">
      <c r="A661" s="531"/>
      <c r="B661" s="294" t="s">
        <v>310</v>
      </c>
      <c r="C661" s="291" t="s">
        <v>163</v>
      </c>
      <c r="D661" s="295"/>
      <c r="E661" s="295"/>
      <c r="F661" s="761"/>
      <c r="G661" s="761"/>
      <c r="H661" s="761"/>
      <c r="I661" s="761"/>
      <c r="J661" s="761"/>
      <c r="K661" s="761"/>
      <c r="L661" s="761"/>
      <c r="M661" s="761"/>
      <c r="N661" s="291"/>
      <c r="O661" s="295"/>
      <c r="P661" s="761"/>
      <c r="Q661" s="761"/>
      <c r="R661" s="761"/>
      <c r="S661" s="761"/>
      <c r="T661" s="761"/>
      <c r="U661" s="761"/>
      <c r="V661" s="761"/>
      <c r="W661" s="761"/>
      <c r="X661" s="761"/>
      <c r="Y661" s="411">
        <f>Y660</f>
        <v>1</v>
      </c>
      <c r="Z661" s="411">
        <f t="shared" ref="Z661" si="1924">Z660</f>
        <v>0</v>
      </c>
      <c r="AA661" s="411">
        <f t="shared" ref="AA661" si="1925">AA660</f>
        <v>0</v>
      </c>
      <c r="AB661" s="411">
        <f t="shared" ref="AB661" si="1926">AB660</f>
        <v>0</v>
      </c>
      <c r="AC661" s="411">
        <f t="shared" ref="AC661" si="1927">AC660</f>
        <v>0</v>
      </c>
      <c r="AD661" s="411">
        <f t="shared" ref="AD661" si="1928">AD660</f>
        <v>0</v>
      </c>
      <c r="AE661" s="411">
        <f t="shared" ref="AE661" si="1929">AE660</f>
        <v>0</v>
      </c>
      <c r="AF661" s="411">
        <f t="shared" ref="AF661" si="1930">AF660</f>
        <v>0</v>
      </c>
      <c r="AG661" s="411">
        <f t="shared" ref="AG661" si="1931">AG660</f>
        <v>0</v>
      </c>
      <c r="AH661" s="411">
        <f t="shared" ref="AH661" si="1932">AH660</f>
        <v>0</v>
      </c>
      <c r="AI661" s="411">
        <f t="shared" ref="AI661" si="1933">AI660</f>
        <v>0</v>
      </c>
      <c r="AJ661" s="411">
        <f t="shared" ref="AJ661" si="1934">AJ660</f>
        <v>0</v>
      </c>
      <c r="AK661" s="411">
        <f t="shared" ref="AK661" si="1935">AK660</f>
        <v>0</v>
      </c>
      <c r="AL661" s="411">
        <f t="shared" ref="AL661" si="1936">AL660</f>
        <v>0</v>
      </c>
      <c r="AM661" s="306"/>
    </row>
    <row r="662" spans="1:39" outlineLevel="1">
      <c r="A662" s="531"/>
      <c r="B662" s="430"/>
      <c r="C662" s="291"/>
      <c r="D662" s="291"/>
      <c r="E662" s="291"/>
      <c r="F662" s="318"/>
      <c r="G662" s="318"/>
      <c r="H662" s="318"/>
      <c r="I662" s="318"/>
      <c r="J662" s="318"/>
      <c r="K662" s="318"/>
      <c r="L662" s="318"/>
      <c r="M662" s="318"/>
      <c r="N662" s="291"/>
      <c r="O662" s="291"/>
      <c r="P662" s="318"/>
      <c r="Q662" s="318"/>
      <c r="R662" s="318"/>
      <c r="S662" s="318"/>
      <c r="T662" s="318"/>
      <c r="U662" s="318"/>
      <c r="V662" s="318"/>
      <c r="W662" s="318"/>
      <c r="X662" s="318"/>
      <c r="Y662" s="422"/>
      <c r="Z662" s="425"/>
      <c r="AA662" s="425"/>
      <c r="AB662" s="425"/>
      <c r="AC662" s="425"/>
      <c r="AD662" s="425"/>
      <c r="AE662" s="425"/>
      <c r="AF662" s="425"/>
      <c r="AG662" s="425"/>
      <c r="AH662" s="425"/>
      <c r="AI662" s="425"/>
      <c r="AJ662" s="425"/>
      <c r="AK662" s="425"/>
      <c r="AL662" s="425"/>
      <c r="AM662" s="306"/>
    </row>
    <row r="663" spans="1:39" ht="30" outlineLevel="1">
      <c r="A663" s="531">
        <v>24</v>
      </c>
      <c r="B663" s="428" t="s">
        <v>116</v>
      </c>
      <c r="C663" s="291" t="s">
        <v>25</v>
      </c>
      <c r="D663" s="295">
        <v>13125.78047896385</v>
      </c>
      <c r="E663" s="295">
        <v>13125.78047896385</v>
      </c>
      <c r="F663" s="761">
        <v>13125.78047896385</v>
      </c>
      <c r="G663" s="761"/>
      <c r="H663" s="761"/>
      <c r="I663" s="761"/>
      <c r="J663" s="761"/>
      <c r="K663" s="761"/>
      <c r="L663" s="761"/>
      <c r="M663" s="761"/>
      <c r="N663" s="291"/>
      <c r="O663" s="295"/>
      <c r="P663" s="761"/>
      <c r="Q663" s="761"/>
      <c r="R663" s="761"/>
      <c r="S663" s="761"/>
      <c r="T663" s="761"/>
      <c r="U663" s="761"/>
      <c r="V663" s="761"/>
      <c r="W663" s="761"/>
      <c r="X663" s="761"/>
      <c r="Y663" s="410">
        <v>1</v>
      </c>
      <c r="Z663" s="410"/>
      <c r="AA663" s="410"/>
      <c r="AB663" s="410"/>
      <c r="AC663" s="410"/>
      <c r="AD663" s="410"/>
      <c r="AE663" s="410"/>
      <c r="AF663" s="410"/>
      <c r="AG663" s="410"/>
      <c r="AH663" s="410"/>
      <c r="AI663" s="410"/>
      <c r="AJ663" s="410"/>
      <c r="AK663" s="410"/>
      <c r="AL663" s="410"/>
      <c r="AM663" s="296">
        <f>SUM(Y663:AL663)</f>
        <v>1</v>
      </c>
    </row>
    <row r="664" spans="1:39" outlineLevel="1">
      <c r="A664" s="531"/>
      <c r="B664" s="294" t="s">
        <v>310</v>
      </c>
      <c r="C664" s="291" t="s">
        <v>163</v>
      </c>
      <c r="D664" s="295"/>
      <c r="E664" s="295"/>
      <c r="F664" s="761"/>
      <c r="G664" s="761"/>
      <c r="H664" s="761"/>
      <c r="I664" s="761"/>
      <c r="J664" s="761"/>
      <c r="K664" s="761"/>
      <c r="L664" s="761"/>
      <c r="M664" s="761"/>
      <c r="N664" s="291"/>
      <c r="O664" s="295"/>
      <c r="P664" s="761"/>
      <c r="Q664" s="761"/>
      <c r="R664" s="761"/>
      <c r="S664" s="761"/>
      <c r="T664" s="761"/>
      <c r="U664" s="761"/>
      <c r="V664" s="761"/>
      <c r="W664" s="761"/>
      <c r="X664" s="761"/>
      <c r="Y664" s="411">
        <f>Y663</f>
        <v>1</v>
      </c>
      <c r="Z664" s="411">
        <f t="shared" ref="Z664" si="1937">Z663</f>
        <v>0</v>
      </c>
      <c r="AA664" s="411">
        <f t="shared" ref="AA664" si="1938">AA663</f>
        <v>0</v>
      </c>
      <c r="AB664" s="411">
        <f t="shared" ref="AB664" si="1939">AB663</f>
        <v>0</v>
      </c>
      <c r="AC664" s="411">
        <f t="shared" ref="AC664" si="1940">AC663</f>
        <v>0</v>
      </c>
      <c r="AD664" s="411">
        <f t="shared" ref="AD664" si="1941">AD663</f>
        <v>0</v>
      </c>
      <c r="AE664" s="411">
        <f t="shared" ref="AE664" si="1942">AE663</f>
        <v>0</v>
      </c>
      <c r="AF664" s="411">
        <f t="shared" ref="AF664" si="1943">AF663</f>
        <v>0</v>
      </c>
      <c r="AG664" s="411">
        <f t="shared" ref="AG664" si="1944">AG663</f>
        <v>0</v>
      </c>
      <c r="AH664" s="411">
        <f t="shared" ref="AH664" si="1945">AH663</f>
        <v>0</v>
      </c>
      <c r="AI664" s="411">
        <f t="shared" ref="AI664" si="1946">AI663</f>
        <v>0</v>
      </c>
      <c r="AJ664" s="411">
        <f t="shared" ref="AJ664" si="1947">AJ663</f>
        <v>0</v>
      </c>
      <c r="AK664" s="411">
        <f t="shared" ref="AK664" si="1948">AK663</f>
        <v>0</v>
      </c>
      <c r="AL664" s="411">
        <f t="shared" ref="AL664" si="1949">AL663</f>
        <v>0</v>
      </c>
      <c r="AM664" s="306"/>
    </row>
    <row r="665" spans="1:39" outlineLevel="1">
      <c r="A665" s="531"/>
      <c r="B665" s="294"/>
      <c r="C665" s="291"/>
      <c r="D665" s="291"/>
      <c r="E665" s="291"/>
      <c r="F665" s="318"/>
      <c r="G665" s="318"/>
      <c r="H665" s="318"/>
      <c r="I665" s="318"/>
      <c r="J665" s="318"/>
      <c r="K665" s="318"/>
      <c r="L665" s="318"/>
      <c r="M665" s="318"/>
      <c r="N665" s="291"/>
      <c r="O665" s="291"/>
      <c r="P665" s="318"/>
      <c r="Q665" s="318"/>
      <c r="R665" s="318"/>
      <c r="S665" s="318"/>
      <c r="T665" s="318"/>
      <c r="U665" s="318"/>
      <c r="V665" s="318"/>
      <c r="W665" s="318"/>
      <c r="X665" s="318"/>
      <c r="Y665" s="412"/>
      <c r="Z665" s="425"/>
      <c r="AA665" s="425"/>
      <c r="AB665" s="425"/>
      <c r="AC665" s="425"/>
      <c r="AD665" s="425"/>
      <c r="AE665" s="425"/>
      <c r="AF665" s="425"/>
      <c r="AG665" s="425"/>
      <c r="AH665" s="425"/>
      <c r="AI665" s="425"/>
      <c r="AJ665" s="425"/>
      <c r="AK665" s="425"/>
      <c r="AL665" s="425"/>
      <c r="AM665" s="306"/>
    </row>
    <row r="666" spans="1:39" ht="15.75" outlineLevel="1">
      <c r="A666" s="531"/>
      <c r="B666" s="288" t="s">
        <v>500</v>
      </c>
      <c r="C666" s="291"/>
      <c r="D666" s="291"/>
      <c r="E666" s="291"/>
      <c r="F666" s="318"/>
      <c r="G666" s="318"/>
      <c r="H666" s="318"/>
      <c r="I666" s="318"/>
      <c r="J666" s="318"/>
      <c r="K666" s="318"/>
      <c r="L666" s="318"/>
      <c r="M666" s="318"/>
      <c r="N666" s="291"/>
      <c r="O666" s="291"/>
      <c r="P666" s="318"/>
      <c r="Q666" s="318"/>
      <c r="R666" s="318"/>
      <c r="S666" s="318"/>
      <c r="T666" s="318"/>
      <c r="U666" s="318"/>
      <c r="V666" s="318"/>
      <c r="W666" s="318"/>
      <c r="X666" s="318"/>
      <c r="Y666" s="412"/>
      <c r="Z666" s="425"/>
      <c r="AA666" s="425"/>
      <c r="AB666" s="425"/>
      <c r="AC666" s="425"/>
      <c r="AD666" s="425"/>
      <c r="AE666" s="425"/>
      <c r="AF666" s="425"/>
      <c r="AG666" s="425"/>
      <c r="AH666" s="425"/>
      <c r="AI666" s="425"/>
      <c r="AJ666" s="425"/>
      <c r="AK666" s="425"/>
      <c r="AL666" s="425"/>
      <c r="AM666" s="306"/>
    </row>
    <row r="667" spans="1:39" outlineLevel="1">
      <c r="A667" s="531">
        <v>25</v>
      </c>
      <c r="B667" s="428" t="s">
        <v>117</v>
      </c>
      <c r="C667" s="291" t="s">
        <v>25</v>
      </c>
      <c r="D667" s="295"/>
      <c r="E667" s="295"/>
      <c r="F667" s="761"/>
      <c r="G667" s="761"/>
      <c r="H667" s="761"/>
      <c r="I667" s="761"/>
      <c r="J667" s="761"/>
      <c r="K667" s="761"/>
      <c r="L667" s="761"/>
      <c r="M667" s="761"/>
      <c r="N667" s="295">
        <v>12</v>
      </c>
      <c r="O667" s="295"/>
      <c r="P667" s="761"/>
      <c r="Q667" s="761"/>
      <c r="R667" s="761"/>
      <c r="S667" s="761"/>
      <c r="T667" s="761"/>
      <c r="U667" s="761"/>
      <c r="V667" s="761"/>
      <c r="W667" s="761"/>
      <c r="X667" s="761"/>
      <c r="Y667" s="426"/>
      <c r="Z667" s="410"/>
      <c r="AA667" s="410"/>
      <c r="AB667" s="410"/>
      <c r="AC667" s="410"/>
      <c r="AD667" s="410"/>
      <c r="AE667" s="410"/>
      <c r="AF667" s="415"/>
      <c r="AG667" s="415"/>
      <c r="AH667" s="415"/>
      <c r="AI667" s="415"/>
      <c r="AJ667" s="415"/>
      <c r="AK667" s="415"/>
      <c r="AL667" s="415"/>
      <c r="AM667" s="296">
        <f>SUM(Y667:AL667)</f>
        <v>0</v>
      </c>
    </row>
    <row r="668" spans="1:39" outlineLevel="1">
      <c r="A668" s="531"/>
      <c r="B668" s="294" t="s">
        <v>310</v>
      </c>
      <c r="C668" s="291" t="s">
        <v>163</v>
      </c>
      <c r="D668" s="295"/>
      <c r="E668" s="295"/>
      <c r="F668" s="761"/>
      <c r="G668" s="761"/>
      <c r="H668" s="761"/>
      <c r="I668" s="761"/>
      <c r="J668" s="761"/>
      <c r="K668" s="761"/>
      <c r="L668" s="761"/>
      <c r="M668" s="761"/>
      <c r="N668" s="295">
        <f>N667</f>
        <v>12</v>
      </c>
      <c r="O668" s="295"/>
      <c r="P668" s="761"/>
      <c r="Q668" s="761"/>
      <c r="R668" s="761"/>
      <c r="S668" s="761"/>
      <c r="T668" s="761"/>
      <c r="U668" s="761"/>
      <c r="V668" s="761"/>
      <c r="W668" s="761"/>
      <c r="X668" s="761"/>
      <c r="Y668" s="411">
        <f>Y667</f>
        <v>0</v>
      </c>
      <c r="Z668" s="411">
        <f t="shared" ref="Z668" si="1950">Z667</f>
        <v>0</v>
      </c>
      <c r="AA668" s="411">
        <f t="shared" ref="AA668" si="1951">AA667</f>
        <v>0</v>
      </c>
      <c r="AB668" s="411">
        <f t="shared" ref="AB668" si="1952">AB667</f>
        <v>0</v>
      </c>
      <c r="AC668" s="411">
        <f t="shared" ref="AC668" si="1953">AC667</f>
        <v>0</v>
      </c>
      <c r="AD668" s="411">
        <f t="shared" ref="AD668" si="1954">AD667</f>
        <v>0</v>
      </c>
      <c r="AE668" s="411">
        <f t="shared" ref="AE668" si="1955">AE667</f>
        <v>0</v>
      </c>
      <c r="AF668" s="411">
        <f t="shared" ref="AF668" si="1956">AF667</f>
        <v>0</v>
      </c>
      <c r="AG668" s="411">
        <f t="shared" ref="AG668" si="1957">AG667</f>
        <v>0</v>
      </c>
      <c r="AH668" s="411">
        <f t="shared" ref="AH668" si="1958">AH667</f>
        <v>0</v>
      </c>
      <c r="AI668" s="411">
        <f t="shared" ref="AI668" si="1959">AI667</f>
        <v>0</v>
      </c>
      <c r="AJ668" s="411">
        <f t="shared" ref="AJ668" si="1960">AJ667</f>
        <v>0</v>
      </c>
      <c r="AK668" s="411">
        <f t="shared" ref="AK668" si="1961">AK667</f>
        <v>0</v>
      </c>
      <c r="AL668" s="411">
        <f t="shared" ref="AL668" si="1962">AL667</f>
        <v>0</v>
      </c>
      <c r="AM668" s="306"/>
    </row>
    <row r="669" spans="1:39" outlineLevel="1">
      <c r="A669" s="531"/>
      <c r="B669" s="294"/>
      <c r="C669" s="291"/>
      <c r="D669" s="291"/>
      <c r="E669" s="291"/>
      <c r="F669" s="318"/>
      <c r="G669" s="318"/>
      <c r="H669" s="318"/>
      <c r="I669" s="318"/>
      <c r="J669" s="318"/>
      <c r="K669" s="318"/>
      <c r="L669" s="318"/>
      <c r="M669" s="318"/>
      <c r="N669" s="291"/>
      <c r="O669" s="291"/>
      <c r="P669" s="318"/>
      <c r="Q669" s="318"/>
      <c r="R669" s="318"/>
      <c r="S669" s="318"/>
      <c r="T669" s="318"/>
      <c r="U669" s="318"/>
      <c r="V669" s="318"/>
      <c r="W669" s="318"/>
      <c r="X669" s="318"/>
      <c r="Y669" s="412"/>
      <c r="Z669" s="425"/>
      <c r="AA669" s="425"/>
      <c r="AB669" s="425"/>
      <c r="AC669" s="425"/>
      <c r="AD669" s="425"/>
      <c r="AE669" s="425"/>
      <c r="AF669" s="425"/>
      <c r="AG669" s="425"/>
      <c r="AH669" s="425"/>
      <c r="AI669" s="425"/>
      <c r="AJ669" s="425"/>
      <c r="AK669" s="425"/>
      <c r="AL669" s="425"/>
      <c r="AM669" s="306"/>
    </row>
    <row r="670" spans="1:39" outlineLevel="1">
      <c r="A670" s="531">
        <v>26</v>
      </c>
      <c r="B670" s="428" t="s">
        <v>118</v>
      </c>
      <c r="C670" s="291" t="s">
        <v>25</v>
      </c>
      <c r="D670" s="295">
        <v>25967.375511989449</v>
      </c>
      <c r="E670" s="295">
        <v>25967.375511989449</v>
      </c>
      <c r="F670" s="761">
        <v>25967.375511989449</v>
      </c>
      <c r="G670" s="761"/>
      <c r="H670" s="761"/>
      <c r="I670" s="761"/>
      <c r="J670" s="761"/>
      <c r="K670" s="761"/>
      <c r="L670" s="761"/>
      <c r="M670" s="761"/>
      <c r="N670" s="295">
        <v>12</v>
      </c>
      <c r="O670" s="295"/>
      <c r="P670" s="761"/>
      <c r="Q670" s="761"/>
      <c r="R670" s="761"/>
      <c r="S670" s="761"/>
      <c r="T670" s="761"/>
      <c r="U670" s="761"/>
      <c r="V670" s="761"/>
      <c r="W670" s="761"/>
      <c r="X670" s="761"/>
      <c r="Y670" s="426"/>
      <c r="Z670" s="410">
        <v>1</v>
      </c>
      <c r="AA670" s="410"/>
      <c r="AB670" s="410"/>
      <c r="AC670" s="410"/>
      <c r="AD670" s="410"/>
      <c r="AE670" s="410"/>
      <c r="AF670" s="415"/>
      <c r="AG670" s="415"/>
      <c r="AH670" s="415"/>
      <c r="AI670" s="415"/>
      <c r="AJ670" s="415"/>
      <c r="AK670" s="415"/>
      <c r="AL670" s="415"/>
      <c r="AM670" s="296">
        <f>SUM(Y670:AL670)</f>
        <v>1</v>
      </c>
    </row>
    <row r="671" spans="1:39" outlineLevel="1">
      <c r="A671" s="531"/>
      <c r="B671" s="294" t="s">
        <v>310</v>
      </c>
      <c r="C671" s="291" t="s">
        <v>163</v>
      </c>
      <c r="D671" s="295"/>
      <c r="E671" s="295"/>
      <c r="F671" s="761"/>
      <c r="G671" s="761"/>
      <c r="H671" s="761"/>
      <c r="I671" s="761"/>
      <c r="J671" s="761"/>
      <c r="K671" s="761"/>
      <c r="L671" s="761"/>
      <c r="M671" s="761"/>
      <c r="N671" s="295">
        <f>N670</f>
        <v>12</v>
      </c>
      <c r="O671" s="295"/>
      <c r="P671" s="761"/>
      <c r="Q671" s="761"/>
      <c r="R671" s="761"/>
      <c r="S671" s="761"/>
      <c r="T671" s="761"/>
      <c r="U671" s="761"/>
      <c r="V671" s="761"/>
      <c r="W671" s="761"/>
      <c r="X671" s="761"/>
      <c r="Y671" s="411">
        <f>Y670</f>
        <v>0</v>
      </c>
      <c r="Z671" s="411">
        <f t="shared" ref="Z671" si="1963">Z670</f>
        <v>1</v>
      </c>
      <c r="AA671" s="411">
        <f t="shared" ref="AA671" si="1964">AA670</f>
        <v>0</v>
      </c>
      <c r="AB671" s="411">
        <f t="shared" ref="AB671" si="1965">AB670</f>
        <v>0</v>
      </c>
      <c r="AC671" s="411">
        <f t="shared" ref="AC671" si="1966">AC670</f>
        <v>0</v>
      </c>
      <c r="AD671" s="411">
        <f t="shared" ref="AD671" si="1967">AD670</f>
        <v>0</v>
      </c>
      <c r="AE671" s="411">
        <f t="shared" ref="AE671" si="1968">AE670</f>
        <v>0</v>
      </c>
      <c r="AF671" s="411">
        <f t="shared" ref="AF671" si="1969">AF670</f>
        <v>0</v>
      </c>
      <c r="AG671" s="411">
        <f t="shared" ref="AG671" si="1970">AG670</f>
        <v>0</v>
      </c>
      <c r="AH671" s="411">
        <f t="shared" ref="AH671" si="1971">AH670</f>
        <v>0</v>
      </c>
      <c r="AI671" s="411">
        <f t="shared" ref="AI671" si="1972">AI670</f>
        <v>0</v>
      </c>
      <c r="AJ671" s="411">
        <f t="shared" ref="AJ671" si="1973">AJ670</f>
        <v>0</v>
      </c>
      <c r="AK671" s="411">
        <f t="shared" ref="AK671" si="1974">AK670</f>
        <v>0</v>
      </c>
      <c r="AL671" s="411">
        <f t="shared" ref="AL671" si="1975">AL670</f>
        <v>0</v>
      </c>
      <c r="AM671" s="306"/>
    </row>
    <row r="672" spans="1:39" outlineLevel="1">
      <c r="A672" s="531"/>
      <c r="B672" s="294"/>
      <c r="C672" s="291"/>
      <c r="D672" s="291"/>
      <c r="E672" s="291"/>
      <c r="F672" s="318"/>
      <c r="G672" s="318"/>
      <c r="H672" s="318"/>
      <c r="I672" s="318"/>
      <c r="J672" s="318"/>
      <c r="K672" s="318"/>
      <c r="L672" s="318"/>
      <c r="M672" s="318"/>
      <c r="N672" s="291"/>
      <c r="O672" s="291"/>
      <c r="P672" s="318"/>
      <c r="Q672" s="318"/>
      <c r="R672" s="318"/>
      <c r="S672" s="318"/>
      <c r="T672" s="318"/>
      <c r="U672" s="318"/>
      <c r="V672" s="318"/>
      <c r="W672" s="318"/>
      <c r="X672" s="318"/>
      <c r="Y672" s="412"/>
      <c r="Z672" s="425"/>
      <c r="AA672" s="425"/>
      <c r="AB672" s="425"/>
      <c r="AC672" s="425"/>
      <c r="AD672" s="425"/>
      <c r="AE672" s="425"/>
      <c r="AF672" s="425"/>
      <c r="AG672" s="425"/>
      <c r="AH672" s="425"/>
      <c r="AI672" s="425"/>
      <c r="AJ672" s="425"/>
      <c r="AK672" s="425"/>
      <c r="AL672" s="425"/>
      <c r="AM672" s="306"/>
    </row>
    <row r="673" spans="1:39" ht="30" outlineLevel="1">
      <c r="A673" s="531">
        <v>27</v>
      </c>
      <c r="B673" s="428" t="s">
        <v>119</v>
      </c>
      <c r="C673" s="291" t="s">
        <v>25</v>
      </c>
      <c r="D673" s="295"/>
      <c r="E673" s="295"/>
      <c r="F673" s="761"/>
      <c r="G673" s="761"/>
      <c r="H673" s="761"/>
      <c r="I673" s="761"/>
      <c r="J673" s="761"/>
      <c r="K673" s="761"/>
      <c r="L673" s="761"/>
      <c r="M673" s="761"/>
      <c r="N673" s="295">
        <v>12</v>
      </c>
      <c r="O673" s="295"/>
      <c r="P673" s="761"/>
      <c r="Q673" s="761"/>
      <c r="R673" s="761"/>
      <c r="S673" s="761"/>
      <c r="T673" s="761"/>
      <c r="U673" s="761"/>
      <c r="V673" s="761"/>
      <c r="W673" s="761"/>
      <c r="X673" s="761"/>
      <c r="Y673" s="426"/>
      <c r="Z673" s="410"/>
      <c r="AA673" s="410"/>
      <c r="AB673" s="410"/>
      <c r="AC673" s="410"/>
      <c r="AD673" s="410"/>
      <c r="AE673" s="410"/>
      <c r="AF673" s="415"/>
      <c r="AG673" s="415"/>
      <c r="AH673" s="415"/>
      <c r="AI673" s="415"/>
      <c r="AJ673" s="415"/>
      <c r="AK673" s="415"/>
      <c r="AL673" s="415"/>
      <c r="AM673" s="296">
        <f>SUM(Y673:AL673)</f>
        <v>0</v>
      </c>
    </row>
    <row r="674" spans="1:39" outlineLevel="1">
      <c r="A674" s="531"/>
      <c r="B674" s="294" t="s">
        <v>310</v>
      </c>
      <c r="C674" s="291" t="s">
        <v>163</v>
      </c>
      <c r="D674" s="295"/>
      <c r="E674" s="295"/>
      <c r="F674" s="761"/>
      <c r="G674" s="761"/>
      <c r="H674" s="761"/>
      <c r="I674" s="761"/>
      <c r="J674" s="761"/>
      <c r="K674" s="761"/>
      <c r="L674" s="761"/>
      <c r="M674" s="761"/>
      <c r="N674" s="295">
        <f>N673</f>
        <v>12</v>
      </c>
      <c r="O674" s="295"/>
      <c r="P674" s="761"/>
      <c r="Q674" s="761"/>
      <c r="R674" s="761"/>
      <c r="S674" s="761"/>
      <c r="T674" s="761"/>
      <c r="U674" s="761"/>
      <c r="V674" s="761"/>
      <c r="W674" s="761"/>
      <c r="X674" s="761"/>
      <c r="Y674" s="411">
        <f>Y673</f>
        <v>0</v>
      </c>
      <c r="Z674" s="411">
        <f t="shared" ref="Z674" si="1976">Z673</f>
        <v>0</v>
      </c>
      <c r="AA674" s="411">
        <f t="shared" ref="AA674" si="1977">AA673</f>
        <v>0</v>
      </c>
      <c r="AB674" s="411">
        <f t="shared" ref="AB674" si="1978">AB673</f>
        <v>0</v>
      </c>
      <c r="AC674" s="411">
        <f t="shared" ref="AC674" si="1979">AC673</f>
        <v>0</v>
      </c>
      <c r="AD674" s="411">
        <f t="shared" ref="AD674" si="1980">AD673</f>
        <v>0</v>
      </c>
      <c r="AE674" s="411">
        <f t="shared" ref="AE674" si="1981">AE673</f>
        <v>0</v>
      </c>
      <c r="AF674" s="411">
        <f t="shared" ref="AF674" si="1982">AF673</f>
        <v>0</v>
      </c>
      <c r="AG674" s="411">
        <f t="shared" ref="AG674" si="1983">AG673</f>
        <v>0</v>
      </c>
      <c r="AH674" s="411">
        <f t="shared" ref="AH674" si="1984">AH673</f>
        <v>0</v>
      </c>
      <c r="AI674" s="411">
        <f t="shared" ref="AI674" si="1985">AI673</f>
        <v>0</v>
      </c>
      <c r="AJ674" s="411">
        <f t="shared" ref="AJ674" si="1986">AJ673</f>
        <v>0</v>
      </c>
      <c r="AK674" s="411">
        <f t="shared" ref="AK674" si="1987">AK673</f>
        <v>0</v>
      </c>
      <c r="AL674" s="411">
        <f t="shared" ref="AL674" si="1988">AL673</f>
        <v>0</v>
      </c>
      <c r="AM674" s="306"/>
    </row>
    <row r="675" spans="1:39" outlineLevel="1">
      <c r="A675" s="531"/>
      <c r="B675" s="294"/>
      <c r="C675" s="291"/>
      <c r="D675" s="291"/>
      <c r="E675" s="291"/>
      <c r="F675" s="318"/>
      <c r="G675" s="318"/>
      <c r="H675" s="318"/>
      <c r="I675" s="318"/>
      <c r="J675" s="318"/>
      <c r="K675" s="318"/>
      <c r="L675" s="318"/>
      <c r="M675" s="318"/>
      <c r="N675" s="291"/>
      <c r="O675" s="291"/>
      <c r="P675" s="318"/>
      <c r="Q675" s="318"/>
      <c r="R675" s="318"/>
      <c r="S675" s="318"/>
      <c r="T675" s="318"/>
      <c r="U675" s="318"/>
      <c r="V675" s="318"/>
      <c r="W675" s="318"/>
      <c r="X675" s="318"/>
      <c r="Y675" s="412"/>
      <c r="Z675" s="425"/>
      <c r="AA675" s="425"/>
      <c r="AB675" s="425"/>
      <c r="AC675" s="425"/>
      <c r="AD675" s="425"/>
      <c r="AE675" s="425"/>
      <c r="AF675" s="425"/>
      <c r="AG675" s="425"/>
      <c r="AH675" s="425"/>
      <c r="AI675" s="425"/>
      <c r="AJ675" s="425"/>
      <c r="AK675" s="425"/>
      <c r="AL675" s="425"/>
      <c r="AM675" s="306"/>
    </row>
    <row r="676" spans="1:39" ht="30" outlineLevel="1">
      <c r="A676" s="531">
        <v>28</v>
      </c>
      <c r="B676" s="428" t="s">
        <v>120</v>
      </c>
      <c r="C676" s="291" t="s">
        <v>25</v>
      </c>
      <c r="D676" s="295"/>
      <c r="E676" s="295"/>
      <c r="F676" s="761"/>
      <c r="G676" s="761"/>
      <c r="H676" s="761"/>
      <c r="I676" s="761"/>
      <c r="J676" s="761"/>
      <c r="K676" s="761"/>
      <c r="L676" s="761"/>
      <c r="M676" s="761"/>
      <c r="N676" s="295">
        <v>12</v>
      </c>
      <c r="O676" s="295"/>
      <c r="P676" s="761"/>
      <c r="Q676" s="761"/>
      <c r="R676" s="761"/>
      <c r="S676" s="761"/>
      <c r="T676" s="761"/>
      <c r="U676" s="761"/>
      <c r="V676" s="761"/>
      <c r="W676" s="761"/>
      <c r="X676" s="761"/>
      <c r="Y676" s="426"/>
      <c r="Z676" s="410"/>
      <c r="AA676" s="410"/>
      <c r="AB676" s="410"/>
      <c r="AC676" s="410"/>
      <c r="AD676" s="410"/>
      <c r="AE676" s="410"/>
      <c r="AF676" s="415"/>
      <c r="AG676" s="415"/>
      <c r="AH676" s="415"/>
      <c r="AI676" s="415"/>
      <c r="AJ676" s="415"/>
      <c r="AK676" s="415"/>
      <c r="AL676" s="415"/>
      <c r="AM676" s="296">
        <f>SUM(Y676:AL676)</f>
        <v>0</v>
      </c>
    </row>
    <row r="677" spans="1:39" outlineLevel="1">
      <c r="A677" s="531"/>
      <c r="B677" s="294" t="s">
        <v>310</v>
      </c>
      <c r="C677" s="291" t="s">
        <v>163</v>
      </c>
      <c r="D677" s="295"/>
      <c r="E677" s="295"/>
      <c r="F677" s="761"/>
      <c r="G677" s="761"/>
      <c r="H677" s="761"/>
      <c r="I677" s="761"/>
      <c r="J677" s="761"/>
      <c r="K677" s="761"/>
      <c r="L677" s="761"/>
      <c r="M677" s="761"/>
      <c r="N677" s="295">
        <f>N676</f>
        <v>12</v>
      </c>
      <c r="O677" s="295"/>
      <c r="P677" s="761"/>
      <c r="Q677" s="761"/>
      <c r="R677" s="761"/>
      <c r="S677" s="761"/>
      <c r="T677" s="761"/>
      <c r="U677" s="761"/>
      <c r="V677" s="761"/>
      <c r="W677" s="761"/>
      <c r="X677" s="761"/>
      <c r="Y677" s="411">
        <f>Y676</f>
        <v>0</v>
      </c>
      <c r="Z677" s="411">
        <f t="shared" ref="Z677" si="1989">Z676</f>
        <v>0</v>
      </c>
      <c r="AA677" s="411">
        <f t="shared" ref="AA677" si="1990">AA676</f>
        <v>0</v>
      </c>
      <c r="AB677" s="411">
        <f t="shared" ref="AB677" si="1991">AB676</f>
        <v>0</v>
      </c>
      <c r="AC677" s="411">
        <f t="shared" ref="AC677" si="1992">AC676</f>
        <v>0</v>
      </c>
      <c r="AD677" s="411">
        <f t="shared" ref="AD677" si="1993">AD676</f>
        <v>0</v>
      </c>
      <c r="AE677" s="411">
        <f t="shared" ref="AE677" si="1994">AE676</f>
        <v>0</v>
      </c>
      <c r="AF677" s="411">
        <f t="shared" ref="AF677" si="1995">AF676</f>
        <v>0</v>
      </c>
      <c r="AG677" s="411">
        <f t="shared" ref="AG677" si="1996">AG676</f>
        <v>0</v>
      </c>
      <c r="AH677" s="411">
        <f t="shared" ref="AH677" si="1997">AH676</f>
        <v>0</v>
      </c>
      <c r="AI677" s="411">
        <f t="shared" ref="AI677" si="1998">AI676</f>
        <v>0</v>
      </c>
      <c r="AJ677" s="411">
        <f t="shared" ref="AJ677" si="1999">AJ676</f>
        <v>0</v>
      </c>
      <c r="AK677" s="411">
        <f t="shared" ref="AK677" si="2000">AK676</f>
        <v>0</v>
      </c>
      <c r="AL677" s="411">
        <f t="shared" ref="AL677" si="2001">AL676</f>
        <v>0</v>
      </c>
      <c r="AM677" s="306"/>
    </row>
    <row r="678" spans="1:39" outlineLevel="1">
      <c r="A678" s="531"/>
      <c r="B678" s="294"/>
      <c r="C678" s="291"/>
      <c r="D678" s="291"/>
      <c r="E678" s="291"/>
      <c r="F678" s="318"/>
      <c r="G678" s="318"/>
      <c r="H678" s="318"/>
      <c r="I678" s="318"/>
      <c r="J678" s="318"/>
      <c r="K678" s="318"/>
      <c r="L678" s="318"/>
      <c r="M678" s="318"/>
      <c r="N678" s="291"/>
      <c r="O678" s="291"/>
      <c r="P678" s="318"/>
      <c r="Q678" s="318"/>
      <c r="R678" s="318"/>
      <c r="S678" s="318"/>
      <c r="T678" s="318"/>
      <c r="U678" s="318"/>
      <c r="V678" s="318"/>
      <c r="W678" s="318"/>
      <c r="X678" s="318"/>
      <c r="Y678" s="412"/>
      <c r="Z678" s="425"/>
      <c r="AA678" s="425"/>
      <c r="AB678" s="425"/>
      <c r="AC678" s="425"/>
      <c r="AD678" s="425"/>
      <c r="AE678" s="425"/>
      <c r="AF678" s="425"/>
      <c r="AG678" s="425"/>
      <c r="AH678" s="425"/>
      <c r="AI678" s="425"/>
      <c r="AJ678" s="425"/>
      <c r="AK678" s="425"/>
      <c r="AL678" s="425"/>
      <c r="AM678" s="306"/>
    </row>
    <row r="679" spans="1:39" ht="30" outlineLevel="1">
      <c r="A679" s="531">
        <v>29</v>
      </c>
      <c r="B679" s="428" t="s">
        <v>121</v>
      </c>
      <c r="C679" s="291" t="s">
        <v>25</v>
      </c>
      <c r="D679" s="295"/>
      <c r="E679" s="295"/>
      <c r="F679" s="761"/>
      <c r="G679" s="761"/>
      <c r="H679" s="761"/>
      <c r="I679" s="761"/>
      <c r="J679" s="761"/>
      <c r="K679" s="761"/>
      <c r="L679" s="761"/>
      <c r="M679" s="761"/>
      <c r="N679" s="295">
        <v>3</v>
      </c>
      <c r="O679" s="295"/>
      <c r="P679" s="761"/>
      <c r="Q679" s="761"/>
      <c r="R679" s="761"/>
      <c r="S679" s="761"/>
      <c r="T679" s="761"/>
      <c r="U679" s="761"/>
      <c r="V679" s="761"/>
      <c r="W679" s="761"/>
      <c r="X679" s="761"/>
      <c r="Y679" s="426"/>
      <c r="Z679" s="410"/>
      <c r="AA679" s="410"/>
      <c r="AB679" s="410"/>
      <c r="AC679" s="410"/>
      <c r="AD679" s="410"/>
      <c r="AE679" s="410"/>
      <c r="AF679" s="415"/>
      <c r="AG679" s="415"/>
      <c r="AH679" s="415"/>
      <c r="AI679" s="415"/>
      <c r="AJ679" s="415"/>
      <c r="AK679" s="415"/>
      <c r="AL679" s="415"/>
      <c r="AM679" s="296">
        <f>SUM(Y679:AL679)</f>
        <v>0</v>
      </c>
    </row>
    <row r="680" spans="1:39" outlineLevel="1">
      <c r="A680" s="531"/>
      <c r="B680" s="294" t="s">
        <v>310</v>
      </c>
      <c r="C680" s="291" t="s">
        <v>163</v>
      </c>
      <c r="D680" s="295"/>
      <c r="E680" s="295"/>
      <c r="F680" s="761"/>
      <c r="G680" s="761"/>
      <c r="H680" s="761"/>
      <c r="I680" s="761"/>
      <c r="J680" s="761"/>
      <c r="K680" s="761"/>
      <c r="L680" s="761"/>
      <c r="M680" s="761"/>
      <c r="N680" s="295">
        <f>N679</f>
        <v>3</v>
      </c>
      <c r="O680" s="295"/>
      <c r="P680" s="761"/>
      <c r="Q680" s="761"/>
      <c r="R680" s="761"/>
      <c r="S680" s="761"/>
      <c r="T680" s="761"/>
      <c r="U680" s="761"/>
      <c r="V680" s="761"/>
      <c r="W680" s="761"/>
      <c r="X680" s="761"/>
      <c r="Y680" s="411">
        <f>Y679</f>
        <v>0</v>
      </c>
      <c r="Z680" s="411">
        <f t="shared" ref="Z680" si="2002">Z679</f>
        <v>0</v>
      </c>
      <c r="AA680" s="411">
        <f t="shared" ref="AA680" si="2003">AA679</f>
        <v>0</v>
      </c>
      <c r="AB680" s="411">
        <f t="shared" ref="AB680" si="2004">AB679</f>
        <v>0</v>
      </c>
      <c r="AC680" s="411">
        <f t="shared" ref="AC680" si="2005">AC679</f>
        <v>0</v>
      </c>
      <c r="AD680" s="411">
        <f t="shared" ref="AD680" si="2006">AD679</f>
        <v>0</v>
      </c>
      <c r="AE680" s="411">
        <f t="shared" ref="AE680" si="2007">AE679</f>
        <v>0</v>
      </c>
      <c r="AF680" s="411">
        <f t="shared" ref="AF680" si="2008">AF679</f>
        <v>0</v>
      </c>
      <c r="AG680" s="411">
        <f t="shared" ref="AG680" si="2009">AG679</f>
        <v>0</v>
      </c>
      <c r="AH680" s="411">
        <f t="shared" ref="AH680" si="2010">AH679</f>
        <v>0</v>
      </c>
      <c r="AI680" s="411">
        <f t="shared" ref="AI680" si="2011">AI679</f>
        <v>0</v>
      </c>
      <c r="AJ680" s="411">
        <f t="shared" ref="AJ680" si="2012">AJ679</f>
        <v>0</v>
      </c>
      <c r="AK680" s="411">
        <f t="shared" ref="AK680" si="2013">AK679</f>
        <v>0</v>
      </c>
      <c r="AL680" s="411">
        <f t="shared" ref="AL680" si="2014">AL679</f>
        <v>0</v>
      </c>
      <c r="AM680" s="306"/>
    </row>
    <row r="681" spans="1:39" outlineLevel="1">
      <c r="A681" s="531"/>
      <c r="B681" s="294"/>
      <c r="C681" s="291"/>
      <c r="D681" s="291"/>
      <c r="E681" s="291"/>
      <c r="F681" s="318"/>
      <c r="G681" s="318"/>
      <c r="H681" s="318"/>
      <c r="I681" s="318"/>
      <c r="J681" s="318"/>
      <c r="K681" s="318"/>
      <c r="L681" s="318"/>
      <c r="M681" s="318"/>
      <c r="N681" s="291"/>
      <c r="O681" s="291"/>
      <c r="P681" s="318"/>
      <c r="Q681" s="318"/>
      <c r="R681" s="318"/>
      <c r="S681" s="318"/>
      <c r="T681" s="318"/>
      <c r="U681" s="318"/>
      <c r="V681" s="318"/>
      <c r="W681" s="318"/>
      <c r="X681" s="318"/>
      <c r="Y681" s="412"/>
      <c r="Z681" s="425"/>
      <c r="AA681" s="425"/>
      <c r="AB681" s="425"/>
      <c r="AC681" s="425"/>
      <c r="AD681" s="425"/>
      <c r="AE681" s="425"/>
      <c r="AF681" s="425"/>
      <c r="AG681" s="425"/>
      <c r="AH681" s="425"/>
      <c r="AI681" s="425"/>
      <c r="AJ681" s="425"/>
      <c r="AK681" s="425"/>
      <c r="AL681" s="425"/>
      <c r="AM681" s="306"/>
    </row>
    <row r="682" spans="1:39" ht="30" outlineLevel="1">
      <c r="A682" s="531">
        <v>30</v>
      </c>
      <c r="B682" s="428" t="s">
        <v>122</v>
      </c>
      <c r="C682" s="291" t="s">
        <v>25</v>
      </c>
      <c r="D682" s="295"/>
      <c r="E682" s="295"/>
      <c r="F682" s="761"/>
      <c r="G682" s="761"/>
      <c r="H682" s="761"/>
      <c r="I682" s="761"/>
      <c r="J682" s="761"/>
      <c r="K682" s="761"/>
      <c r="L682" s="761"/>
      <c r="M682" s="761"/>
      <c r="N682" s="295">
        <v>12</v>
      </c>
      <c r="O682" s="295"/>
      <c r="P682" s="761"/>
      <c r="Q682" s="761"/>
      <c r="R682" s="761"/>
      <c r="S682" s="761"/>
      <c r="T682" s="761"/>
      <c r="U682" s="761"/>
      <c r="V682" s="761"/>
      <c r="W682" s="761"/>
      <c r="X682" s="761"/>
      <c r="Y682" s="426"/>
      <c r="Z682" s="410"/>
      <c r="AA682" s="410"/>
      <c r="AB682" s="410"/>
      <c r="AC682" s="410"/>
      <c r="AD682" s="410"/>
      <c r="AE682" s="410"/>
      <c r="AF682" s="415"/>
      <c r="AG682" s="415"/>
      <c r="AH682" s="415"/>
      <c r="AI682" s="415"/>
      <c r="AJ682" s="415"/>
      <c r="AK682" s="415"/>
      <c r="AL682" s="415"/>
      <c r="AM682" s="296">
        <f>SUM(Y682:AL682)</f>
        <v>0</v>
      </c>
    </row>
    <row r="683" spans="1:39" outlineLevel="1">
      <c r="A683" s="531"/>
      <c r="B683" s="294" t="s">
        <v>310</v>
      </c>
      <c r="C683" s="291" t="s">
        <v>163</v>
      </c>
      <c r="D683" s="295"/>
      <c r="E683" s="295"/>
      <c r="F683" s="761"/>
      <c r="G683" s="761"/>
      <c r="H683" s="761"/>
      <c r="I683" s="761"/>
      <c r="J683" s="761"/>
      <c r="K683" s="761"/>
      <c r="L683" s="761"/>
      <c r="M683" s="761"/>
      <c r="N683" s="295">
        <f>N682</f>
        <v>12</v>
      </c>
      <c r="O683" s="295"/>
      <c r="P683" s="761"/>
      <c r="Q683" s="761"/>
      <c r="R683" s="761"/>
      <c r="S683" s="761"/>
      <c r="T683" s="761"/>
      <c r="U683" s="761"/>
      <c r="V683" s="761"/>
      <c r="W683" s="761"/>
      <c r="X683" s="761"/>
      <c r="Y683" s="411">
        <f>Y682</f>
        <v>0</v>
      </c>
      <c r="Z683" s="411">
        <f t="shared" ref="Z683" si="2015">Z682</f>
        <v>0</v>
      </c>
      <c r="AA683" s="411">
        <f t="shared" ref="AA683" si="2016">AA682</f>
        <v>0</v>
      </c>
      <c r="AB683" s="411">
        <f t="shared" ref="AB683" si="2017">AB682</f>
        <v>0</v>
      </c>
      <c r="AC683" s="411">
        <f t="shared" ref="AC683" si="2018">AC682</f>
        <v>0</v>
      </c>
      <c r="AD683" s="411">
        <f t="shared" ref="AD683" si="2019">AD682</f>
        <v>0</v>
      </c>
      <c r="AE683" s="411">
        <f t="shared" ref="AE683" si="2020">AE682</f>
        <v>0</v>
      </c>
      <c r="AF683" s="411">
        <f t="shared" ref="AF683" si="2021">AF682</f>
        <v>0</v>
      </c>
      <c r="AG683" s="411">
        <f t="shared" ref="AG683" si="2022">AG682</f>
        <v>0</v>
      </c>
      <c r="AH683" s="411">
        <f t="shared" ref="AH683" si="2023">AH682</f>
        <v>0</v>
      </c>
      <c r="AI683" s="411">
        <f t="shared" ref="AI683" si="2024">AI682</f>
        <v>0</v>
      </c>
      <c r="AJ683" s="411">
        <f t="shared" ref="AJ683" si="2025">AJ682</f>
        <v>0</v>
      </c>
      <c r="AK683" s="411">
        <f t="shared" ref="AK683" si="2026">AK682</f>
        <v>0</v>
      </c>
      <c r="AL683" s="411">
        <f t="shared" ref="AL683" si="2027">AL682</f>
        <v>0</v>
      </c>
      <c r="AM683" s="306"/>
    </row>
    <row r="684" spans="1:39" outlineLevel="1">
      <c r="A684" s="531"/>
      <c r="B684" s="294"/>
      <c r="C684" s="291"/>
      <c r="D684" s="291"/>
      <c r="E684" s="291"/>
      <c r="F684" s="318"/>
      <c r="G684" s="318"/>
      <c r="H684" s="318"/>
      <c r="I684" s="318"/>
      <c r="J684" s="318"/>
      <c r="K684" s="318"/>
      <c r="L684" s="318"/>
      <c r="M684" s="318"/>
      <c r="N684" s="291"/>
      <c r="O684" s="291"/>
      <c r="P684" s="318"/>
      <c r="Q684" s="318"/>
      <c r="R684" s="318"/>
      <c r="S684" s="318"/>
      <c r="T684" s="318"/>
      <c r="U684" s="318"/>
      <c r="V684" s="318"/>
      <c r="W684" s="318"/>
      <c r="X684" s="318"/>
      <c r="Y684" s="412"/>
      <c r="Z684" s="425"/>
      <c r="AA684" s="425"/>
      <c r="AB684" s="425"/>
      <c r="AC684" s="425"/>
      <c r="AD684" s="425"/>
      <c r="AE684" s="425"/>
      <c r="AF684" s="425"/>
      <c r="AG684" s="425"/>
      <c r="AH684" s="425"/>
      <c r="AI684" s="425"/>
      <c r="AJ684" s="425"/>
      <c r="AK684" s="425"/>
      <c r="AL684" s="425"/>
      <c r="AM684" s="306"/>
    </row>
    <row r="685" spans="1:39" ht="30" outlineLevel="1">
      <c r="A685" s="531">
        <v>31</v>
      </c>
      <c r="B685" s="428" t="s">
        <v>123</v>
      </c>
      <c r="C685" s="291" t="s">
        <v>25</v>
      </c>
      <c r="D685" s="295"/>
      <c r="E685" s="295"/>
      <c r="F685" s="761"/>
      <c r="G685" s="761"/>
      <c r="H685" s="761"/>
      <c r="I685" s="761"/>
      <c r="J685" s="761"/>
      <c r="K685" s="761"/>
      <c r="L685" s="761"/>
      <c r="M685" s="761"/>
      <c r="N685" s="295">
        <v>12</v>
      </c>
      <c r="O685" s="295"/>
      <c r="P685" s="761"/>
      <c r="Q685" s="761"/>
      <c r="R685" s="761"/>
      <c r="S685" s="761"/>
      <c r="T685" s="761"/>
      <c r="U685" s="761"/>
      <c r="V685" s="761"/>
      <c r="W685" s="761"/>
      <c r="X685" s="761"/>
      <c r="Y685" s="426"/>
      <c r="Z685" s="410"/>
      <c r="AA685" s="410"/>
      <c r="AB685" s="410"/>
      <c r="AC685" s="410"/>
      <c r="AD685" s="410"/>
      <c r="AE685" s="410"/>
      <c r="AF685" s="415"/>
      <c r="AG685" s="415"/>
      <c r="AH685" s="415"/>
      <c r="AI685" s="415"/>
      <c r="AJ685" s="415"/>
      <c r="AK685" s="415"/>
      <c r="AL685" s="415"/>
      <c r="AM685" s="296">
        <f>SUM(Y685:AL685)</f>
        <v>0</v>
      </c>
    </row>
    <row r="686" spans="1:39" outlineLevel="1">
      <c r="A686" s="531"/>
      <c r="B686" s="294" t="s">
        <v>310</v>
      </c>
      <c r="C686" s="291" t="s">
        <v>163</v>
      </c>
      <c r="D686" s="295"/>
      <c r="E686" s="295"/>
      <c r="F686" s="761"/>
      <c r="G686" s="761"/>
      <c r="H686" s="761"/>
      <c r="I686" s="761"/>
      <c r="J686" s="761"/>
      <c r="K686" s="761"/>
      <c r="L686" s="761"/>
      <c r="M686" s="761"/>
      <c r="N686" s="295">
        <f>N685</f>
        <v>12</v>
      </c>
      <c r="O686" s="295"/>
      <c r="P686" s="761"/>
      <c r="Q686" s="761"/>
      <c r="R686" s="761"/>
      <c r="S686" s="761"/>
      <c r="T686" s="761"/>
      <c r="U686" s="761"/>
      <c r="V686" s="761"/>
      <c r="W686" s="761"/>
      <c r="X686" s="761"/>
      <c r="Y686" s="411">
        <f>Y685</f>
        <v>0</v>
      </c>
      <c r="Z686" s="411">
        <f t="shared" ref="Z686" si="2028">Z685</f>
        <v>0</v>
      </c>
      <c r="AA686" s="411">
        <f t="shared" ref="AA686" si="2029">AA685</f>
        <v>0</v>
      </c>
      <c r="AB686" s="411">
        <f t="shared" ref="AB686" si="2030">AB685</f>
        <v>0</v>
      </c>
      <c r="AC686" s="411">
        <f t="shared" ref="AC686" si="2031">AC685</f>
        <v>0</v>
      </c>
      <c r="AD686" s="411">
        <f t="shared" ref="AD686" si="2032">AD685</f>
        <v>0</v>
      </c>
      <c r="AE686" s="411">
        <f t="shared" ref="AE686" si="2033">AE685</f>
        <v>0</v>
      </c>
      <c r="AF686" s="411">
        <f t="shared" ref="AF686" si="2034">AF685</f>
        <v>0</v>
      </c>
      <c r="AG686" s="411">
        <f t="shared" ref="AG686" si="2035">AG685</f>
        <v>0</v>
      </c>
      <c r="AH686" s="411">
        <f t="shared" ref="AH686" si="2036">AH685</f>
        <v>0</v>
      </c>
      <c r="AI686" s="411">
        <f t="shared" ref="AI686" si="2037">AI685</f>
        <v>0</v>
      </c>
      <c r="AJ686" s="411">
        <f t="shared" ref="AJ686" si="2038">AJ685</f>
        <v>0</v>
      </c>
      <c r="AK686" s="411">
        <f t="shared" ref="AK686" si="2039">AK685</f>
        <v>0</v>
      </c>
      <c r="AL686" s="411">
        <f t="shared" ref="AL686" si="2040">AL685</f>
        <v>0</v>
      </c>
      <c r="AM686" s="306"/>
    </row>
    <row r="687" spans="1:39" outlineLevel="1">
      <c r="A687" s="531"/>
      <c r="B687" s="428"/>
      <c r="C687" s="291"/>
      <c r="D687" s="291"/>
      <c r="E687" s="291"/>
      <c r="F687" s="318"/>
      <c r="G687" s="318"/>
      <c r="H687" s="318"/>
      <c r="I687" s="318"/>
      <c r="J687" s="318"/>
      <c r="K687" s="318"/>
      <c r="L687" s="318"/>
      <c r="M687" s="318"/>
      <c r="N687" s="291"/>
      <c r="O687" s="291"/>
      <c r="P687" s="318"/>
      <c r="Q687" s="318"/>
      <c r="R687" s="318"/>
      <c r="S687" s="318"/>
      <c r="T687" s="318"/>
      <c r="U687" s="318"/>
      <c r="V687" s="318"/>
      <c r="W687" s="318"/>
      <c r="X687" s="318"/>
      <c r="Y687" s="412"/>
      <c r="Z687" s="425"/>
      <c r="AA687" s="425"/>
      <c r="AB687" s="425"/>
      <c r="AC687" s="425"/>
      <c r="AD687" s="425"/>
      <c r="AE687" s="425"/>
      <c r="AF687" s="425"/>
      <c r="AG687" s="425"/>
      <c r="AH687" s="425"/>
      <c r="AI687" s="425"/>
      <c r="AJ687" s="425"/>
      <c r="AK687" s="425"/>
      <c r="AL687" s="425"/>
      <c r="AM687" s="306"/>
    </row>
    <row r="688" spans="1:39" ht="30" outlineLevel="1">
      <c r="A688" s="531">
        <v>32</v>
      </c>
      <c r="B688" s="428" t="s">
        <v>124</v>
      </c>
      <c r="C688" s="291" t="s">
        <v>25</v>
      </c>
      <c r="D688" s="295"/>
      <c r="E688" s="295"/>
      <c r="F688" s="761"/>
      <c r="G688" s="761"/>
      <c r="H688" s="761"/>
      <c r="I688" s="761"/>
      <c r="J688" s="761"/>
      <c r="K688" s="761"/>
      <c r="L688" s="761"/>
      <c r="M688" s="761"/>
      <c r="N688" s="295">
        <v>12</v>
      </c>
      <c r="O688" s="295"/>
      <c r="P688" s="761"/>
      <c r="Q688" s="761"/>
      <c r="R688" s="761"/>
      <c r="S688" s="761"/>
      <c r="T688" s="761"/>
      <c r="U688" s="761"/>
      <c r="V688" s="761"/>
      <c r="W688" s="761"/>
      <c r="X688" s="761"/>
      <c r="Y688" s="426"/>
      <c r="Z688" s="410"/>
      <c r="AA688" s="410"/>
      <c r="AB688" s="410"/>
      <c r="AC688" s="410"/>
      <c r="AD688" s="410"/>
      <c r="AE688" s="410"/>
      <c r="AF688" s="415"/>
      <c r="AG688" s="415"/>
      <c r="AH688" s="415"/>
      <c r="AI688" s="415"/>
      <c r="AJ688" s="415"/>
      <c r="AK688" s="415"/>
      <c r="AL688" s="415"/>
      <c r="AM688" s="296">
        <f>SUM(Y688:AL688)</f>
        <v>0</v>
      </c>
    </row>
    <row r="689" spans="1:39" outlineLevel="1">
      <c r="A689" s="531"/>
      <c r="B689" s="294" t="s">
        <v>310</v>
      </c>
      <c r="C689" s="291" t="s">
        <v>163</v>
      </c>
      <c r="D689" s="295"/>
      <c r="E689" s="295"/>
      <c r="F689" s="761"/>
      <c r="G689" s="761"/>
      <c r="H689" s="761"/>
      <c r="I689" s="761"/>
      <c r="J689" s="761"/>
      <c r="K689" s="761"/>
      <c r="L689" s="761"/>
      <c r="M689" s="761"/>
      <c r="N689" s="295">
        <f>N688</f>
        <v>12</v>
      </c>
      <c r="O689" s="295"/>
      <c r="P689" s="761"/>
      <c r="Q689" s="761"/>
      <c r="R689" s="761"/>
      <c r="S689" s="761"/>
      <c r="T689" s="761"/>
      <c r="U689" s="761"/>
      <c r="V689" s="761"/>
      <c r="W689" s="761"/>
      <c r="X689" s="761"/>
      <c r="Y689" s="411">
        <f>Y688</f>
        <v>0</v>
      </c>
      <c r="Z689" s="411">
        <f t="shared" ref="Z689" si="2041">Z688</f>
        <v>0</v>
      </c>
      <c r="AA689" s="411">
        <f t="shared" ref="AA689" si="2042">AA688</f>
        <v>0</v>
      </c>
      <c r="AB689" s="411">
        <f t="shared" ref="AB689" si="2043">AB688</f>
        <v>0</v>
      </c>
      <c r="AC689" s="411">
        <f t="shared" ref="AC689" si="2044">AC688</f>
        <v>0</v>
      </c>
      <c r="AD689" s="411">
        <f t="shared" ref="AD689" si="2045">AD688</f>
        <v>0</v>
      </c>
      <c r="AE689" s="411">
        <f t="shared" ref="AE689" si="2046">AE688</f>
        <v>0</v>
      </c>
      <c r="AF689" s="411">
        <f t="shared" ref="AF689" si="2047">AF688</f>
        <v>0</v>
      </c>
      <c r="AG689" s="411">
        <f t="shared" ref="AG689" si="2048">AG688</f>
        <v>0</v>
      </c>
      <c r="AH689" s="411">
        <f t="shared" ref="AH689" si="2049">AH688</f>
        <v>0</v>
      </c>
      <c r="AI689" s="411">
        <f t="shared" ref="AI689" si="2050">AI688</f>
        <v>0</v>
      </c>
      <c r="AJ689" s="411">
        <f t="shared" ref="AJ689" si="2051">AJ688</f>
        <v>0</v>
      </c>
      <c r="AK689" s="411">
        <f t="shared" ref="AK689" si="2052">AK688</f>
        <v>0</v>
      </c>
      <c r="AL689" s="411">
        <f t="shared" ref="AL689" si="2053">AL688</f>
        <v>0</v>
      </c>
      <c r="AM689" s="306"/>
    </row>
    <row r="690" spans="1:39" outlineLevel="1">
      <c r="A690" s="531"/>
      <c r="B690" s="428"/>
      <c r="C690" s="291"/>
      <c r="D690" s="291"/>
      <c r="E690" s="291"/>
      <c r="F690" s="318"/>
      <c r="G690" s="318"/>
      <c r="H690" s="318"/>
      <c r="I690" s="318"/>
      <c r="J690" s="318"/>
      <c r="K690" s="318"/>
      <c r="L690" s="318"/>
      <c r="M690" s="318"/>
      <c r="N690" s="291"/>
      <c r="O690" s="291"/>
      <c r="P690" s="318"/>
      <c r="Q690" s="318"/>
      <c r="R690" s="318"/>
      <c r="S690" s="318"/>
      <c r="T690" s="318"/>
      <c r="U690" s="318"/>
      <c r="V690" s="318"/>
      <c r="W690" s="318"/>
      <c r="X690" s="318"/>
      <c r="Y690" s="412"/>
      <c r="Z690" s="425"/>
      <c r="AA690" s="425"/>
      <c r="AB690" s="425"/>
      <c r="AC690" s="425"/>
      <c r="AD690" s="425"/>
      <c r="AE690" s="425"/>
      <c r="AF690" s="425"/>
      <c r="AG690" s="425"/>
      <c r="AH690" s="425"/>
      <c r="AI690" s="425"/>
      <c r="AJ690" s="425"/>
      <c r="AK690" s="425"/>
      <c r="AL690" s="425"/>
      <c r="AM690" s="306"/>
    </row>
    <row r="691" spans="1:39" ht="15.75" outlineLevel="1">
      <c r="A691" s="531"/>
      <c r="B691" s="288" t="s">
        <v>501</v>
      </c>
      <c r="C691" s="291"/>
      <c r="D691" s="291"/>
      <c r="E691" s="291"/>
      <c r="F691" s="318"/>
      <c r="G691" s="318"/>
      <c r="H691" s="318"/>
      <c r="I691" s="318"/>
      <c r="J691" s="318"/>
      <c r="K691" s="318"/>
      <c r="L691" s="318"/>
      <c r="M691" s="318"/>
      <c r="N691" s="291"/>
      <c r="O691" s="291"/>
      <c r="P691" s="318"/>
      <c r="Q691" s="318"/>
      <c r="R691" s="318"/>
      <c r="S691" s="318"/>
      <c r="T691" s="318"/>
      <c r="U691" s="318"/>
      <c r="V691" s="318"/>
      <c r="W691" s="318"/>
      <c r="X691" s="318"/>
      <c r="Y691" s="412"/>
      <c r="Z691" s="425"/>
      <c r="AA691" s="425"/>
      <c r="AB691" s="425"/>
      <c r="AC691" s="425"/>
      <c r="AD691" s="425"/>
      <c r="AE691" s="425"/>
      <c r="AF691" s="425"/>
      <c r="AG691" s="425"/>
      <c r="AH691" s="425"/>
      <c r="AI691" s="425"/>
      <c r="AJ691" s="425"/>
      <c r="AK691" s="425"/>
      <c r="AL691" s="425"/>
      <c r="AM691" s="306"/>
    </row>
    <row r="692" spans="1:39" outlineLevel="1">
      <c r="A692" s="531">
        <v>33</v>
      </c>
      <c r="B692" s="428" t="s">
        <v>125</v>
      </c>
      <c r="C692" s="291" t="s">
        <v>25</v>
      </c>
      <c r="D692" s="295"/>
      <c r="E692" s="295"/>
      <c r="F692" s="761"/>
      <c r="G692" s="761"/>
      <c r="H692" s="761"/>
      <c r="I692" s="761"/>
      <c r="J692" s="761"/>
      <c r="K692" s="761"/>
      <c r="L692" s="761"/>
      <c r="M692" s="761"/>
      <c r="N692" s="295">
        <v>0</v>
      </c>
      <c r="O692" s="295"/>
      <c r="P692" s="761"/>
      <c r="Q692" s="761"/>
      <c r="R692" s="761"/>
      <c r="S692" s="761"/>
      <c r="T692" s="761"/>
      <c r="U692" s="761"/>
      <c r="V692" s="761"/>
      <c r="W692" s="761"/>
      <c r="X692" s="761"/>
      <c r="Y692" s="426"/>
      <c r="Z692" s="410"/>
      <c r="AA692" s="410"/>
      <c r="AB692" s="410"/>
      <c r="AC692" s="410"/>
      <c r="AD692" s="410"/>
      <c r="AE692" s="410"/>
      <c r="AF692" s="415"/>
      <c r="AG692" s="415"/>
      <c r="AH692" s="415"/>
      <c r="AI692" s="415"/>
      <c r="AJ692" s="415"/>
      <c r="AK692" s="415"/>
      <c r="AL692" s="415"/>
      <c r="AM692" s="296">
        <f>SUM(Y692:AL692)</f>
        <v>0</v>
      </c>
    </row>
    <row r="693" spans="1:39" outlineLevel="1">
      <c r="A693" s="531"/>
      <c r="B693" s="294" t="s">
        <v>310</v>
      </c>
      <c r="C693" s="291" t="s">
        <v>163</v>
      </c>
      <c r="D693" s="295"/>
      <c r="E693" s="295"/>
      <c r="F693" s="761"/>
      <c r="G693" s="761"/>
      <c r="H693" s="761"/>
      <c r="I693" s="761"/>
      <c r="J693" s="761"/>
      <c r="K693" s="761"/>
      <c r="L693" s="761"/>
      <c r="M693" s="761"/>
      <c r="N693" s="295">
        <f>N692</f>
        <v>0</v>
      </c>
      <c r="O693" s="295"/>
      <c r="P693" s="761"/>
      <c r="Q693" s="761"/>
      <c r="R693" s="761"/>
      <c r="S693" s="761"/>
      <c r="T693" s="761"/>
      <c r="U693" s="761"/>
      <c r="V693" s="761"/>
      <c r="W693" s="761"/>
      <c r="X693" s="761"/>
      <c r="Y693" s="411">
        <f>Y692</f>
        <v>0</v>
      </c>
      <c r="Z693" s="411">
        <f t="shared" ref="Z693" si="2054">Z692</f>
        <v>0</v>
      </c>
      <c r="AA693" s="411">
        <f t="shared" ref="AA693" si="2055">AA692</f>
        <v>0</v>
      </c>
      <c r="AB693" s="411">
        <f t="shared" ref="AB693" si="2056">AB692</f>
        <v>0</v>
      </c>
      <c r="AC693" s="411">
        <f t="shared" ref="AC693" si="2057">AC692</f>
        <v>0</v>
      </c>
      <c r="AD693" s="411">
        <f t="shared" ref="AD693" si="2058">AD692</f>
        <v>0</v>
      </c>
      <c r="AE693" s="411">
        <f t="shared" ref="AE693" si="2059">AE692</f>
        <v>0</v>
      </c>
      <c r="AF693" s="411">
        <f t="shared" ref="AF693" si="2060">AF692</f>
        <v>0</v>
      </c>
      <c r="AG693" s="411">
        <f t="shared" ref="AG693" si="2061">AG692</f>
        <v>0</v>
      </c>
      <c r="AH693" s="411">
        <f t="shared" ref="AH693" si="2062">AH692</f>
        <v>0</v>
      </c>
      <c r="AI693" s="411">
        <f t="shared" ref="AI693" si="2063">AI692</f>
        <v>0</v>
      </c>
      <c r="AJ693" s="411">
        <f t="shared" ref="AJ693" si="2064">AJ692</f>
        <v>0</v>
      </c>
      <c r="AK693" s="411">
        <f t="shared" ref="AK693" si="2065">AK692</f>
        <v>0</v>
      </c>
      <c r="AL693" s="411">
        <f t="shared" ref="AL693" si="2066">AL692</f>
        <v>0</v>
      </c>
      <c r="AM693" s="306"/>
    </row>
    <row r="694" spans="1:39" outlineLevel="1">
      <c r="A694" s="531"/>
      <c r="B694" s="428"/>
      <c r="C694" s="291"/>
      <c r="D694" s="291"/>
      <c r="E694" s="291"/>
      <c r="F694" s="318"/>
      <c r="G694" s="318"/>
      <c r="H694" s="318"/>
      <c r="I694" s="318"/>
      <c r="J694" s="318"/>
      <c r="K694" s="318"/>
      <c r="L694" s="318"/>
      <c r="M694" s="318"/>
      <c r="N694" s="291"/>
      <c r="O694" s="291"/>
      <c r="P694" s="318"/>
      <c r="Q694" s="318"/>
      <c r="R694" s="318"/>
      <c r="S694" s="318"/>
      <c r="T694" s="318"/>
      <c r="U694" s="318"/>
      <c r="V694" s="318"/>
      <c r="W694" s="318"/>
      <c r="X694" s="318"/>
      <c r="Y694" s="412"/>
      <c r="Z694" s="425"/>
      <c r="AA694" s="425"/>
      <c r="AB694" s="425"/>
      <c r="AC694" s="425"/>
      <c r="AD694" s="425"/>
      <c r="AE694" s="425"/>
      <c r="AF694" s="425"/>
      <c r="AG694" s="425"/>
      <c r="AH694" s="425"/>
      <c r="AI694" s="425"/>
      <c r="AJ694" s="425"/>
      <c r="AK694" s="425"/>
      <c r="AL694" s="425"/>
      <c r="AM694" s="306"/>
    </row>
    <row r="695" spans="1:39" outlineLevel="1">
      <c r="A695" s="531">
        <v>34</v>
      </c>
      <c r="B695" s="428" t="s">
        <v>126</v>
      </c>
      <c r="C695" s="291" t="s">
        <v>25</v>
      </c>
      <c r="D695" s="295"/>
      <c r="E695" s="295"/>
      <c r="F695" s="761"/>
      <c r="G695" s="761"/>
      <c r="H695" s="761"/>
      <c r="I695" s="761"/>
      <c r="J695" s="761"/>
      <c r="K695" s="761"/>
      <c r="L695" s="761"/>
      <c r="M695" s="761"/>
      <c r="N695" s="295">
        <v>0</v>
      </c>
      <c r="O695" s="295"/>
      <c r="P695" s="761"/>
      <c r="Q695" s="761"/>
      <c r="R695" s="761"/>
      <c r="S695" s="761"/>
      <c r="T695" s="761"/>
      <c r="U695" s="761"/>
      <c r="V695" s="761"/>
      <c r="W695" s="761"/>
      <c r="X695" s="761"/>
      <c r="Y695" s="426"/>
      <c r="Z695" s="410"/>
      <c r="AA695" s="410"/>
      <c r="AB695" s="410"/>
      <c r="AC695" s="410"/>
      <c r="AD695" s="410"/>
      <c r="AE695" s="410"/>
      <c r="AF695" s="415"/>
      <c r="AG695" s="415"/>
      <c r="AH695" s="415"/>
      <c r="AI695" s="415"/>
      <c r="AJ695" s="415"/>
      <c r="AK695" s="415"/>
      <c r="AL695" s="415"/>
      <c r="AM695" s="296">
        <f>SUM(Y695:AL695)</f>
        <v>0</v>
      </c>
    </row>
    <row r="696" spans="1:39" outlineLevel="1">
      <c r="A696" s="531"/>
      <c r="B696" s="294" t="s">
        <v>310</v>
      </c>
      <c r="C696" s="291" t="s">
        <v>163</v>
      </c>
      <c r="D696" s="295"/>
      <c r="E696" s="295"/>
      <c r="F696" s="761"/>
      <c r="G696" s="761"/>
      <c r="H696" s="761"/>
      <c r="I696" s="761"/>
      <c r="J696" s="761"/>
      <c r="K696" s="761"/>
      <c r="L696" s="761"/>
      <c r="M696" s="761"/>
      <c r="N696" s="295">
        <f>N695</f>
        <v>0</v>
      </c>
      <c r="O696" s="295"/>
      <c r="P696" s="761"/>
      <c r="Q696" s="761"/>
      <c r="R696" s="761"/>
      <c r="S696" s="761"/>
      <c r="T696" s="761"/>
      <c r="U696" s="761"/>
      <c r="V696" s="761"/>
      <c r="W696" s="761"/>
      <c r="X696" s="761"/>
      <c r="Y696" s="411">
        <f>Y695</f>
        <v>0</v>
      </c>
      <c r="Z696" s="411">
        <f t="shared" ref="Z696" si="2067">Z695</f>
        <v>0</v>
      </c>
      <c r="AA696" s="411">
        <f t="shared" ref="AA696" si="2068">AA695</f>
        <v>0</v>
      </c>
      <c r="AB696" s="411">
        <f t="shared" ref="AB696" si="2069">AB695</f>
        <v>0</v>
      </c>
      <c r="AC696" s="411">
        <f t="shared" ref="AC696" si="2070">AC695</f>
        <v>0</v>
      </c>
      <c r="AD696" s="411">
        <f t="shared" ref="AD696" si="2071">AD695</f>
        <v>0</v>
      </c>
      <c r="AE696" s="411">
        <f t="shared" ref="AE696" si="2072">AE695</f>
        <v>0</v>
      </c>
      <c r="AF696" s="411">
        <f t="shared" ref="AF696" si="2073">AF695</f>
        <v>0</v>
      </c>
      <c r="AG696" s="411">
        <f t="shared" ref="AG696" si="2074">AG695</f>
        <v>0</v>
      </c>
      <c r="AH696" s="411">
        <f t="shared" ref="AH696" si="2075">AH695</f>
        <v>0</v>
      </c>
      <c r="AI696" s="411">
        <f t="shared" ref="AI696" si="2076">AI695</f>
        <v>0</v>
      </c>
      <c r="AJ696" s="411">
        <f t="shared" ref="AJ696" si="2077">AJ695</f>
        <v>0</v>
      </c>
      <c r="AK696" s="411">
        <f t="shared" ref="AK696" si="2078">AK695</f>
        <v>0</v>
      </c>
      <c r="AL696" s="411">
        <f t="shared" ref="AL696" si="2079">AL695</f>
        <v>0</v>
      </c>
      <c r="AM696" s="306"/>
    </row>
    <row r="697" spans="1:39" outlineLevel="1">
      <c r="A697" s="531"/>
      <c r="B697" s="428"/>
      <c r="C697" s="291"/>
      <c r="D697" s="291"/>
      <c r="E697" s="291"/>
      <c r="F697" s="318"/>
      <c r="G697" s="318"/>
      <c r="H697" s="318"/>
      <c r="I697" s="318"/>
      <c r="J697" s="318"/>
      <c r="K697" s="318"/>
      <c r="L697" s="318"/>
      <c r="M697" s="318"/>
      <c r="N697" s="291"/>
      <c r="O697" s="291"/>
      <c r="P697" s="318"/>
      <c r="Q697" s="318"/>
      <c r="R697" s="318"/>
      <c r="S697" s="318"/>
      <c r="T697" s="318"/>
      <c r="U697" s="318"/>
      <c r="V697" s="318"/>
      <c r="W697" s="318"/>
      <c r="X697" s="318"/>
      <c r="Y697" s="412"/>
      <c r="Z697" s="425"/>
      <c r="AA697" s="425"/>
      <c r="AB697" s="425"/>
      <c r="AC697" s="425"/>
      <c r="AD697" s="425"/>
      <c r="AE697" s="425"/>
      <c r="AF697" s="425"/>
      <c r="AG697" s="425"/>
      <c r="AH697" s="425"/>
      <c r="AI697" s="425"/>
      <c r="AJ697" s="425"/>
      <c r="AK697" s="425"/>
      <c r="AL697" s="425"/>
      <c r="AM697" s="306"/>
    </row>
    <row r="698" spans="1:39" outlineLevel="1">
      <c r="A698" s="531">
        <v>35</v>
      </c>
      <c r="B698" s="428" t="s">
        <v>127</v>
      </c>
      <c r="C698" s="291" t="s">
        <v>25</v>
      </c>
      <c r="D698" s="295"/>
      <c r="E698" s="295"/>
      <c r="F698" s="761"/>
      <c r="G698" s="761"/>
      <c r="H698" s="761"/>
      <c r="I698" s="761"/>
      <c r="J698" s="761"/>
      <c r="K698" s="761"/>
      <c r="L698" s="761"/>
      <c r="M698" s="761"/>
      <c r="N698" s="295">
        <v>0</v>
      </c>
      <c r="O698" s="295"/>
      <c r="P698" s="761"/>
      <c r="Q698" s="761"/>
      <c r="R698" s="761"/>
      <c r="S698" s="761"/>
      <c r="T698" s="761"/>
      <c r="U698" s="761"/>
      <c r="V698" s="761"/>
      <c r="W698" s="761"/>
      <c r="X698" s="761"/>
      <c r="Y698" s="426"/>
      <c r="Z698" s="410"/>
      <c r="AA698" s="410"/>
      <c r="AB698" s="410"/>
      <c r="AC698" s="410"/>
      <c r="AD698" s="410"/>
      <c r="AE698" s="410"/>
      <c r="AF698" s="415"/>
      <c r="AG698" s="415"/>
      <c r="AH698" s="415"/>
      <c r="AI698" s="415"/>
      <c r="AJ698" s="415"/>
      <c r="AK698" s="415"/>
      <c r="AL698" s="415"/>
      <c r="AM698" s="296">
        <f>SUM(Y698:AL698)</f>
        <v>0</v>
      </c>
    </row>
    <row r="699" spans="1:39" outlineLevel="1">
      <c r="A699" s="531"/>
      <c r="B699" s="294" t="s">
        <v>310</v>
      </c>
      <c r="C699" s="291" t="s">
        <v>163</v>
      </c>
      <c r="D699" s="295"/>
      <c r="E699" s="295"/>
      <c r="F699" s="761"/>
      <c r="G699" s="761"/>
      <c r="H699" s="761"/>
      <c r="I699" s="761"/>
      <c r="J699" s="761"/>
      <c r="K699" s="761"/>
      <c r="L699" s="761"/>
      <c r="M699" s="761"/>
      <c r="N699" s="295">
        <f>N698</f>
        <v>0</v>
      </c>
      <c r="O699" s="295"/>
      <c r="P699" s="761"/>
      <c r="Q699" s="761"/>
      <c r="R699" s="761"/>
      <c r="S699" s="761"/>
      <c r="T699" s="761"/>
      <c r="U699" s="761"/>
      <c r="V699" s="761"/>
      <c r="W699" s="761"/>
      <c r="X699" s="761"/>
      <c r="Y699" s="411">
        <f>Y698</f>
        <v>0</v>
      </c>
      <c r="Z699" s="411">
        <f t="shared" ref="Z699" si="2080">Z698</f>
        <v>0</v>
      </c>
      <c r="AA699" s="411">
        <f t="shared" ref="AA699" si="2081">AA698</f>
        <v>0</v>
      </c>
      <c r="AB699" s="411">
        <f t="shared" ref="AB699" si="2082">AB698</f>
        <v>0</v>
      </c>
      <c r="AC699" s="411">
        <f t="shared" ref="AC699" si="2083">AC698</f>
        <v>0</v>
      </c>
      <c r="AD699" s="411">
        <f t="shared" ref="AD699" si="2084">AD698</f>
        <v>0</v>
      </c>
      <c r="AE699" s="411">
        <f t="shared" ref="AE699" si="2085">AE698</f>
        <v>0</v>
      </c>
      <c r="AF699" s="411">
        <f t="shared" ref="AF699" si="2086">AF698</f>
        <v>0</v>
      </c>
      <c r="AG699" s="411">
        <f t="shared" ref="AG699" si="2087">AG698</f>
        <v>0</v>
      </c>
      <c r="AH699" s="411">
        <f t="shared" ref="AH699" si="2088">AH698</f>
        <v>0</v>
      </c>
      <c r="AI699" s="411">
        <f t="shared" ref="AI699" si="2089">AI698</f>
        <v>0</v>
      </c>
      <c r="AJ699" s="411">
        <f t="shared" ref="AJ699" si="2090">AJ698</f>
        <v>0</v>
      </c>
      <c r="AK699" s="411">
        <f t="shared" ref="AK699" si="2091">AK698</f>
        <v>0</v>
      </c>
      <c r="AL699" s="411">
        <f t="shared" ref="AL699" si="2092">AL698</f>
        <v>0</v>
      </c>
      <c r="AM699" s="306"/>
    </row>
    <row r="700" spans="1:39" outlineLevel="1">
      <c r="A700" s="531"/>
      <c r="B700" s="431"/>
      <c r="C700" s="291"/>
      <c r="D700" s="291"/>
      <c r="E700" s="291"/>
      <c r="F700" s="318"/>
      <c r="G700" s="318"/>
      <c r="H700" s="318"/>
      <c r="I700" s="318"/>
      <c r="J700" s="318"/>
      <c r="K700" s="318"/>
      <c r="L700" s="318"/>
      <c r="M700" s="318"/>
      <c r="N700" s="291"/>
      <c r="O700" s="291"/>
      <c r="P700" s="318"/>
      <c r="Q700" s="318"/>
      <c r="R700" s="318"/>
      <c r="S700" s="318"/>
      <c r="T700" s="318"/>
      <c r="U700" s="318"/>
      <c r="V700" s="318"/>
      <c r="W700" s="318"/>
      <c r="X700" s="318"/>
      <c r="Y700" s="412"/>
      <c r="Z700" s="425"/>
      <c r="AA700" s="425"/>
      <c r="AB700" s="425"/>
      <c r="AC700" s="425"/>
      <c r="AD700" s="425"/>
      <c r="AE700" s="425"/>
      <c r="AF700" s="425"/>
      <c r="AG700" s="425"/>
      <c r="AH700" s="425"/>
      <c r="AI700" s="425"/>
      <c r="AJ700" s="425"/>
      <c r="AK700" s="425"/>
      <c r="AL700" s="425"/>
      <c r="AM700" s="306"/>
    </row>
    <row r="701" spans="1:39" ht="15.75" outlineLevel="1">
      <c r="A701" s="531"/>
      <c r="B701" s="288" t="s">
        <v>502</v>
      </c>
      <c r="C701" s="291"/>
      <c r="D701" s="291"/>
      <c r="E701" s="291"/>
      <c r="F701" s="318"/>
      <c r="G701" s="318"/>
      <c r="H701" s="318"/>
      <c r="I701" s="318"/>
      <c r="J701" s="318"/>
      <c r="K701" s="318"/>
      <c r="L701" s="318"/>
      <c r="M701" s="318"/>
      <c r="N701" s="291"/>
      <c r="O701" s="291"/>
      <c r="P701" s="318"/>
      <c r="Q701" s="318"/>
      <c r="R701" s="318"/>
      <c r="S701" s="318"/>
      <c r="T701" s="318"/>
      <c r="U701" s="318"/>
      <c r="V701" s="318"/>
      <c r="W701" s="318"/>
      <c r="X701" s="318"/>
      <c r="Y701" s="412"/>
      <c r="Z701" s="425"/>
      <c r="AA701" s="425"/>
      <c r="AB701" s="425"/>
      <c r="AC701" s="425"/>
      <c r="AD701" s="425"/>
      <c r="AE701" s="425"/>
      <c r="AF701" s="425"/>
      <c r="AG701" s="425"/>
      <c r="AH701" s="425"/>
      <c r="AI701" s="425"/>
      <c r="AJ701" s="425"/>
      <c r="AK701" s="425"/>
      <c r="AL701" s="425"/>
      <c r="AM701" s="306"/>
    </row>
    <row r="702" spans="1:39" ht="45" outlineLevel="1">
      <c r="A702" s="531">
        <v>36</v>
      </c>
      <c r="B702" s="428" t="s">
        <v>128</v>
      </c>
      <c r="C702" s="291" t="s">
        <v>25</v>
      </c>
      <c r="D702" s="295"/>
      <c r="E702" s="295"/>
      <c r="F702" s="761"/>
      <c r="G702" s="761"/>
      <c r="H702" s="761"/>
      <c r="I702" s="761"/>
      <c r="J702" s="761"/>
      <c r="K702" s="761"/>
      <c r="L702" s="761"/>
      <c r="M702" s="761"/>
      <c r="N702" s="295">
        <v>12</v>
      </c>
      <c r="O702" s="295"/>
      <c r="P702" s="761"/>
      <c r="Q702" s="761"/>
      <c r="R702" s="761"/>
      <c r="S702" s="761"/>
      <c r="T702" s="761"/>
      <c r="U702" s="761"/>
      <c r="V702" s="761"/>
      <c r="W702" s="761"/>
      <c r="X702" s="761"/>
      <c r="Y702" s="426"/>
      <c r="Z702" s="410"/>
      <c r="AA702" s="410"/>
      <c r="AB702" s="410"/>
      <c r="AC702" s="410"/>
      <c r="AD702" s="410"/>
      <c r="AE702" s="410"/>
      <c r="AF702" s="415"/>
      <c r="AG702" s="415"/>
      <c r="AH702" s="415"/>
      <c r="AI702" s="415"/>
      <c r="AJ702" s="415"/>
      <c r="AK702" s="415"/>
      <c r="AL702" s="415"/>
      <c r="AM702" s="296">
        <f>SUM(Y702:AL702)</f>
        <v>0</v>
      </c>
    </row>
    <row r="703" spans="1:39" outlineLevel="1">
      <c r="A703" s="531"/>
      <c r="B703" s="294" t="s">
        <v>310</v>
      </c>
      <c r="C703" s="291" t="s">
        <v>163</v>
      </c>
      <c r="D703" s="295"/>
      <c r="E703" s="295"/>
      <c r="F703" s="761"/>
      <c r="G703" s="761"/>
      <c r="H703" s="761"/>
      <c r="I703" s="761"/>
      <c r="J703" s="761"/>
      <c r="K703" s="761"/>
      <c r="L703" s="761"/>
      <c r="M703" s="761"/>
      <c r="N703" s="295">
        <f>N702</f>
        <v>12</v>
      </c>
      <c r="O703" s="295"/>
      <c r="P703" s="761"/>
      <c r="Q703" s="761"/>
      <c r="R703" s="761"/>
      <c r="S703" s="761"/>
      <c r="T703" s="761"/>
      <c r="U703" s="761"/>
      <c r="V703" s="761"/>
      <c r="W703" s="761"/>
      <c r="X703" s="761"/>
      <c r="Y703" s="411">
        <f>Y702</f>
        <v>0</v>
      </c>
      <c r="Z703" s="411">
        <f t="shared" ref="Z703" si="2093">Z702</f>
        <v>0</v>
      </c>
      <c r="AA703" s="411">
        <f t="shared" ref="AA703" si="2094">AA702</f>
        <v>0</v>
      </c>
      <c r="AB703" s="411">
        <f t="shared" ref="AB703" si="2095">AB702</f>
        <v>0</v>
      </c>
      <c r="AC703" s="411">
        <f t="shared" ref="AC703" si="2096">AC702</f>
        <v>0</v>
      </c>
      <c r="AD703" s="411">
        <f t="shared" ref="AD703" si="2097">AD702</f>
        <v>0</v>
      </c>
      <c r="AE703" s="411">
        <f t="shared" ref="AE703" si="2098">AE702</f>
        <v>0</v>
      </c>
      <c r="AF703" s="411">
        <f t="shared" ref="AF703" si="2099">AF702</f>
        <v>0</v>
      </c>
      <c r="AG703" s="411">
        <f t="shared" ref="AG703" si="2100">AG702</f>
        <v>0</v>
      </c>
      <c r="AH703" s="411">
        <f t="shared" ref="AH703" si="2101">AH702</f>
        <v>0</v>
      </c>
      <c r="AI703" s="411">
        <f t="shared" ref="AI703" si="2102">AI702</f>
        <v>0</v>
      </c>
      <c r="AJ703" s="411">
        <f t="shared" ref="AJ703" si="2103">AJ702</f>
        <v>0</v>
      </c>
      <c r="AK703" s="411">
        <f t="shared" ref="AK703" si="2104">AK702</f>
        <v>0</v>
      </c>
      <c r="AL703" s="411">
        <f t="shared" ref="AL703" si="2105">AL702</f>
        <v>0</v>
      </c>
      <c r="AM703" s="306"/>
    </row>
    <row r="704" spans="1:39" outlineLevel="1">
      <c r="A704" s="531"/>
      <c r="B704" s="428"/>
      <c r="C704" s="291"/>
      <c r="D704" s="291"/>
      <c r="E704" s="291"/>
      <c r="F704" s="318"/>
      <c r="G704" s="318"/>
      <c r="H704" s="318"/>
      <c r="I704" s="318"/>
      <c r="J704" s="318"/>
      <c r="K704" s="318"/>
      <c r="L704" s="318"/>
      <c r="M704" s="318"/>
      <c r="N704" s="291"/>
      <c r="O704" s="291"/>
      <c r="P704" s="318"/>
      <c r="Q704" s="318"/>
      <c r="R704" s="318"/>
      <c r="S704" s="318"/>
      <c r="T704" s="318"/>
      <c r="U704" s="318"/>
      <c r="V704" s="318"/>
      <c r="W704" s="318"/>
      <c r="X704" s="318"/>
      <c r="Y704" s="412"/>
      <c r="Z704" s="425"/>
      <c r="AA704" s="425"/>
      <c r="AB704" s="425"/>
      <c r="AC704" s="425"/>
      <c r="AD704" s="425"/>
      <c r="AE704" s="425"/>
      <c r="AF704" s="425"/>
      <c r="AG704" s="425"/>
      <c r="AH704" s="425"/>
      <c r="AI704" s="425"/>
      <c r="AJ704" s="425"/>
      <c r="AK704" s="425"/>
      <c r="AL704" s="425"/>
      <c r="AM704" s="306"/>
    </row>
    <row r="705" spans="1:39" ht="30" outlineLevel="1">
      <c r="A705" s="531">
        <v>37</v>
      </c>
      <c r="B705" s="428" t="s">
        <v>129</v>
      </c>
      <c r="C705" s="291" t="s">
        <v>25</v>
      </c>
      <c r="D705" s="295"/>
      <c r="E705" s="295"/>
      <c r="F705" s="761"/>
      <c r="G705" s="761"/>
      <c r="H705" s="761"/>
      <c r="I705" s="761"/>
      <c r="J705" s="761"/>
      <c r="K705" s="761"/>
      <c r="L705" s="761"/>
      <c r="M705" s="761"/>
      <c r="N705" s="295">
        <v>12</v>
      </c>
      <c r="O705" s="295"/>
      <c r="P705" s="761"/>
      <c r="Q705" s="761"/>
      <c r="R705" s="761"/>
      <c r="S705" s="761"/>
      <c r="T705" s="761"/>
      <c r="U705" s="761"/>
      <c r="V705" s="761"/>
      <c r="W705" s="761"/>
      <c r="X705" s="761"/>
      <c r="Y705" s="426"/>
      <c r="Z705" s="410"/>
      <c r="AA705" s="410"/>
      <c r="AB705" s="410"/>
      <c r="AC705" s="410"/>
      <c r="AD705" s="410"/>
      <c r="AE705" s="410"/>
      <c r="AF705" s="415"/>
      <c r="AG705" s="415"/>
      <c r="AH705" s="415"/>
      <c r="AI705" s="415"/>
      <c r="AJ705" s="415"/>
      <c r="AK705" s="415"/>
      <c r="AL705" s="415"/>
      <c r="AM705" s="296">
        <f>SUM(Y705:AL705)</f>
        <v>0</v>
      </c>
    </row>
    <row r="706" spans="1:39" outlineLevel="1">
      <c r="A706" s="531"/>
      <c r="B706" s="294" t="s">
        <v>310</v>
      </c>
      <c r="C706" s="291" t="s">
        <v>163</v>
      </c>
      <c r="D706" s="295"/>
      <c r="E706" s="295"/>
      <c r="F706" s="761"/>
      <c r="G706" s="761"/>
      <c r="H706" s="761"/>
      <c r="I706" s="761"/>
      <c r="J706" s="761"/>
      <c r="K706" s="761"/>
      <c r="L706" s="761"/>
      <c r="M706" s="761"/>
      <c r="N706" s="295">
        <f>N705</f>
        <v>12</v>
      </c>
      <c r="O706" s="295"/>
      <c r="P706" s="761"/>
      <c r="Q706" s="761"/>
      <c r="R706" s="761"/>
      <c r="S706" s="761"/>
      <c r="T706" s="761"/>
      <c r="U706" s="761"/>
      <c r="V706" s="761"/>
      <c r="W706" s="761"/>
      <c r="X706" s="761"/>
      <c r="Y706" s="411">
        <f>Y705</f>
        <v>0</v>
      </c>
      <c r="Z706" s="411">
        <f t="shared" ref="Z706" si="2106">Z705</f>
        <v>0</v>
      </c>
      <c r="AA706" s="411">
        <f t="shared" ref="AA706" si="2107">AA705</f>
        <v>0</v>
      </c>
      <c r="AB706" s="411">
        <f t="shared" ref="AB706" si="2108">AB705</f>
        <v>0</v>
      </c>
      <c r="AC706" s="411">
        <f t="shared" ref="AC706" si="2109">AC705</f>
        <v>0</v>
      </c>
      <c r="AD706" s="411">
        <f t="shared" ref="AD706" si="2110">AD705</f>
        <v>0</v>
      </c>
      <c r="AE706" s="411">
        <f t="shared" ref="AE706" si="2111">AE705</f>
        <v>0</v>
      </c>
      <c r="AF706" s="411">
        <f t="shared" ref="AF706" si="2112">AF705</f>
        <v>0</v>
      </c>
      <c r="AG706" s="411">
        <f t="shared" ref="AG706" si="2113">AG705</f>
        <v>0</v>
      </c>
      <c r="AH706" s="411">
        <f t="shared" ref="AH706" si="2114">AH705</f>
        <v>0</v>
      </c>
      <c r="AI706" s="411">
        <f t="shared" ref="AI706" si="2115">AI705</f>
        <v>0</v>
      </c>
      <c r="AJ706" s="411">
        <f t="shared" ref="AJ706" si="2116">AJ705</f>
        <v>0</v>
      </c>
      <c r="AK706" s="411">
        <f t="shared" ref="AK706" si="2117">AK705</f>
        <v>0</v>
      </c>
      <c r="AL706" s="411">
        <f t="shared" ref="AL706" si="2118">AL705</f>
        <v>0</v>
      </c>
      <c r="AM706" s="306"/>
    </row>
    <row r="707" spans="1:39" outlineLevel="1">
      <c r="A707" s="531"/>
      <c r="B707" s="428"/>
      <c r="C707" s="291"/>
      <c r="D707" s="291"/>
      <c r="E707" s="291"/>
      <c r="F707" s="318"/>
      <c r="G707" s="318"/>
      <c r="H707" s="318"/>
      <c r="I707" s="318"/>
      <c r="J707" s="318"/>
      <c r="K707" s="318"/>
      <c r="L707" s="318"/>
      <c r="M707" s="318"/>
      <c r="N707" s="291"/>
      <c r="O707" s="291"/>
      <c r="P707" s="318"/>
      <c r="Q707" s="318"/>
      <c r="R707" s="318"/>
      <c r="S707" s="318"/>
      <c r="T707" s="318"/>
      <c r="U707" s="318"/>
      <c r="V707" s="318"/>
      <c r="W707" s="318"/>
      <c r="X707" s="318"/>
      <c r="Y707" s="412"/>
      <c r="Z707" s="425"/>
      <c r="AA707" s="425"/>
      <c r="AB707" s="425"/>
      <c r="AC707" s="425"/>
      <c r="AD707" s="425"/>
      <c r="AE707" s="425"/>
      <c r="AF707" s="425"/>
      <c r="AG707" s="425"/>
      <c r="AH707" s="425"/>
      <c r="AI707" s="425"/>
      <c r="AJ707" s="425"/>
      <c r="AK707" s="425"/>
      <c r="AL707" s="425"/>
      <c r="AM707" s="306"/>
    </row>
    <row r="708" spans="1:39" outlineLevel="1">
      <c r="A708" s="531">
        <v>38</v>
      </c>
      <c r="B708" s="428" t="s">
        <v>130</v>
      </c>
      <c r="C708" s="291" t="s">
        <v>25</v>
      </c>
      <c r="D708" s="295"/>
      <c r="E708" s="295"/>
      <c r="F708" s="761"/>
      <c r="G708" s="761"/>
      <c r="H708" s="761"/>
      <c r="I708" s="761"/>
      <c r="J708" s="761"/>
      <c r="K708" s="761"/>
      <c r="L708" s="761"/>
      <c r="M708" s="761"/>
      <c r="N708" s="295">
        <v>12</v>
      </c>
      <c r="O708" s="295"/>
      <c r="P708" s="761"/>
      <c r="Q708" s="761"/>
      <c r="R708" s="761"/>
      <c r="S708" s="761"/>
      <c r="T708" s="761"/>
      <c r="U708" s="761"/>
      <c r="V708" s="761"/>
      <c r="W708" s="761"/>
      <c r="X708" s="761"/>
      <c r="Y708" s="426"/>
      <c r="Z708" s="410"/>
      <c r="AA708" s="410"/>
      <c r="AB708" s="410"/>
      <c r="AC708" s="410"/>
      <c r="AD708" s="410"/>
      <c r="AE708" s="410"/>
      <c r="AF708" s="415"/>
      <c r="AG708" s="415"/>
      <c r="AH708" s="415"/>
      <c r="AI708" s="415"/>
      <c r="AJ708" s="415"/>
      <c r="AK708" s="415"/>
      <c r="AL708" s="415"/>
      <c r="AM708" s="296">
        <f>SUM(Y708:AL708)</f>
        <v>0</v>
      </c>
    </row>
    <row r="709" spans="1:39" outlineLevel="1">
      <c r="A709" s="531"/>
      <c r="B709" s="294" t="s">
        <v>310</v>
      </c>
      <c r="C709" s="291" t="s">
        <v>163</v>
      </c>
      <c r="D709" s="295"/>
      <c r="E709" s="295"/>
      <c r="F709" s="761"/>
      <c r="G709" s="761"/>
      <c r="H709" s="761"/>
      <c r="I709" s="761"/>
      <c r="J709" s="761"/>
      <c r="K709" s="761"/>
      <c r="L709" s="761"/>
      <c r="M709" s="761"/>
      <c r="N709" s="295">
        <f>N708</f>
        <v>12</v>
      </c>
      <c r="O709" s="295"/>
      <c r="P709" s="761"/>
      <c r="Q709" s="761"/>
      <c r="R709" s="761"/>
      <c r="S709" s="761"/>
      <c r="T709" s="761"/>
      <c r="U709" s="761"/>
      <c r="V709" s="761"/>
      <c r="W709" s="761"/>
      <c r="X709" s="761"/>
      <c r="Y709" s="411">
        <f>Y708</f>
        <v>0</v>
      </c>
      <c r="Z709" s="411">
        <f t="shared" ref="Z709" si="2119">Z708</f>
        <v>0</v>
      </c>
      <c r="AA709" s="411">
        <f t="shared" ref="AA709" si="2120">AA708</f>
        <v>0</v>
      </c>
      <c r="AB709" s="411">
        <f t="shared" ref="AB709" si="2121">AB708</f>
        <v>0</v>
      </c>
      <c r="AC709" s="411">
        <f t="shared" ref="AC709" si="2122">AC708</f>
        <v>0</v>
      </c>
      <c r="AD709" s="411">
        <f t="shared" ref="AD709" si="2123">AD708</f>
        <v>0</v>
      </c>
      <c r="AE709" s="411">
        <f t="shared" ref="AE709" si="2124">AE708</f>
        <v>0</v>
      </c>
      <c r="AF709" s="411">
        <f t="shared" ref="AF709" si="2125">AF708</f>
        <v>0</v>
      </c>
      <c r="AG709" s="411">
        <f t="shared" ref="AG709" si="2126">AG708</f>
        <v>0</v>
      </c>
      <c r="AH709" s="411">
        <f t="shared" ref="AH709" si="2127">AH708</f>
        <v>0</v>
      </c>
      <c r="AI709" s="411">
        <f t="shared" ref="AI709" si="2128">AI708</f>
        <v>0</v>
      </c>
      <c r="AJ709" s="411">
        <f t="shared" ref="AJ709" si="2129">AJ708</f>
        <v>0</v>
      </c>
      <c r="AK709" s="411">
        <f t="shared" ref="AK709" si="2130">AK708</f>
        <v>0</v>
      </c>
      <c r="AL709" s="411">
        <f t="shared" ref="AL709" si="2131">AL708</f>
        <v>0</v>
      </c>
      <c r="AM709" s="306"/>
    </row>
    <row r="710" spans="1:39" outlineLevel="1">
      <c r="A710" s="531"/>
      <c r="B710" s="428"/>
      <c r="C710" s="291"/>
      <c r="D710" s="291"/>
      <c r="E710" s="291"/>
      <c r="F710" s="318"/>
      <c r="G710" s="318"/>
      <c r="H710" s="318"/>
      <c r="I710" s="318"/>
      <c r="J710" s="318"/>
      <c r="K710" s="318"/>
      <c r="L710" s="318"/>
      <c r="M710" s="318"/>
      <c r="N710" s="291"/>
      <c r="O710" s="291"/>
      <c r="P710" s="318"/>
      <c r="Q710" s="318"/>
      <c r="R710" s="318"/>
      <c r="S710" s="318"/>
      <c r="T710" s="318"/>
      <c r="U710" s="318"/>
      <c r="V710" s="318"/>
      <c r="W710" s="318"/>
      <c r="X710" s="318"/>
      <c r="Y710" s="412"/>
      <c r="Z710" s="425"/>
      <c r="AA710" s="425"/>
      <c r="AB710" s="425"/>
      <c r="AC710" s="425"/>
      <c r="AD710" s="425"/>
      <c r="AE710" s="425"/>
      <c r="AF710" s="425"/>
      <c r="AG710" s="425"/>
      <c r="AH710" s="425"/>
      <c r="AI710" s="425"/>
      <c r="AJ710" s="425"/>
      <c r="AK710" s="425"/>
      <c r="AL710" s="425"/>
      <c r="AM710" s="306"/>
    </row>
    <row r="711" spans="1:39" ht="30" outlineLevel="1">
      <c r="A711" s="531">
        <v>39</v>
      </c>
      <c r="B711" s="428" t="s">
        <v>131</v>
      </c>
      <c r="C711" s="291" t="s">
        <v>25</v>
      </c>
      <c r="D711" s="295"/>
      <c r="E711" s="295"/>
      <c r="F711" s="761"/>
      <c r="G711" s="761"/>
      <c r="H711" s="761"/>
      <c r="I711" s="761"/>
      <c r="J711" s="761"/>
      <c r="K711" s="761"/>
      <c r="L711" s="761"/>
      <c r="M711" s="761"/>
      <c r="N711" s="295">
        <v>12</v>
      </c>
      <c r="O711" s="295"/>
      <c r="P711" s="761"/>
      <c r="Q711" s="761"/>
      <c r="R711" s="761"/>
      <c r="S711" s="761"/>
      <c r="T711" s="761"/>
      <c r="U711" s="761"/>
      <c r="V711" s="761"/>
      <c r="W711" s="761"/>
      <c r="X711" s="761"/>
      <c r="Y711" s="426"/>
      <c r="Z711" s="410"/>
      <c r="AA711" s="410"/>
      <c r="AB711" s="410"/>
      <c r="AC711" s="410"/>
      <c r="AD711" s="410"/>
      <c r="AE711" s="410"/>
      <c r="AF711" s="415"/>
      <c r="AG711" s="415"/>
      <c r="AH711" s="415"/>
      <c r="AI711" s="415"/>
      <c r="AJ711" s="415"/>
      <c r="AK711" s="415"/>
      <c r="AL711" s="415"/>
      <c r="AM711" s="296">
        <f>SUM(Y711:AL711)</f>
        <v>0</v>
      </c>
    </row>
    <row r="712" spans="1:39" outlineLevel="1">
      <c r="A712" s="531"/>
      <c r="B712" s="294" t="s">
        <v>310</v>
      </c>
      <c r="C712" s="291" t="s">
        <v>163</v>
      </c>
      <c r="D712" s="295"/>
      <c r="E712" s="295"/>
      <c r="F712" s="761"/>
      <c r="G712" s="761"/>
      <c r="H712" s="761"/>
      <c r="I712" s="761"/>
      <c r="J712" s="761"/>
      <c r="K712" s="761"/>
      <c r="L712" s="761"/>
      <c r="M712" s="761"/>
      <c r="N712" s="295">
        <f>N711</f>
        <v>12</v>
      </c>
      <c r="O712" s="295"/>
      <c r="P712" s="761"/>
      <c r="Q712" s="761"/>
      <c r="R712" s="761"/>
      <c r="S712" s="761"/>
      <c r="T712" s="761"/>
      <c r="U712" s="761"/>
      <c r="V712" s="761"/>
      <c r="W712" s="761"/>
      <c r="X712" s="761"/>
      <c r="Y712" s="411">
        <f>Y711</f>
        <v>0</v>
      </c>
      <c r="Z712" s="411">
        <f t="shared" ref="Z712" si="2132">Z711</f>
        <v>0</v>
      </c>
      <c r="AA712" s="411">
        <f t="shared" ref="AA712" si="2133">AA711</f>
        <v>0</v>
      </c>
      <c r="AB712" s="411">
        <f t="shared" ref="AB712" si="2134">AB711</f>
        <v>0</v>
      </c>
      <c r="AC712" s="411">
        <f t="shared" ref="AC712" si="2135">AC711</f>
        <v>0</v>
      </c>
      <c r="AD712" s="411">
        <f t="shared" ref="AD712" si="2136">AD711</f>
        <v>0</v>
      </c>
      <c r="AE712" s="411">
        <f t="shared" ref="AE712" si="2137">AE711</f>
        <v>0</v>
      </c>
      <c r="AF712" s="411">
        <f t="shared" ref="AF712" si="2138">AF711</f>
        <v>0</v>
      </c>
      <c r="AG712" s="411">
        <f t="shared" ref="AG712" si="2139">AG711</f>
        <v>0</v>
      </c>
      <c r="AH712" s="411">
        <f t="shared" ref="AH712" si="2140">AH711</f>
        <v>0</v>
      </c>
      <c r="AI712" s="411">
        <f t="shared" ref="AI712" si="2141">AI711</f>
        <v>0</v>
      </c>
      <c r="AJ712" s="411">
        <f t="shared" ref="AJ712" si="2142">AJ711</f>
        <v>0</v>
      </c>
      <c r="AK712" s="411">
        <f t="shared" ref="AK712" si="2143">AK711</f>
        <v>0</v>
      </c>
      <c r="AL712" s="411">
        <f t="shared" ref="AL712" si="2144">AL711</f>
        <v>0</v>
      </c>
      <c r="AM712" s="306"/>
    </row>
    <row r="713" spans="1:39" outlineLevel="1">
      <c r="A713" s="531"/>
      <c r="B713" s="428"/>
      <c r="C713" s="291"/>
      <c r="D713" s="291"/>
      <c r="E713" s="291"/>
      <c r="F713" s="318"/>
      <c r="G713" s="318"/>
      <c r="H713" s="318"/>
      <c r="I713" s="318"/>
      <c r="J713" s="318"/>
      <c r="K713" s="318"/>
      <c r="L713" s="318"/>
      <c r="M713" s="318"/>
      <c r="N713" s="291"/>
      <c r="O713" s="291"/>
      <c r="P713" s="318"/>
      <c r="Q713" s="318"/>
      <c r="R713" s="318"/>
      <c r="S713" s="318"/>
      <c r="T713" s="318"/>
      <c r="U713" s="318"/>
      <c r="V713" s="318"/>
      <c r="W713" s="318"/>
      <c r="X713" s="318"/>
      <c r="Y713" s="412"/>
      <c r="Z713" s="425"/>
      <c r="AA713" s="425"/>
      <c r="AB713" s="425"/>
      <c r="AC713" s="425"/>
      <c r="AD713" s="425"/>
      <c r="AE713" s="425"/>
      <c r="AF713" s="425"/>
      <c r="AG713" s="425"/>
      <c r="AH713" s="425"/>
      <c r="AI713" s="425"/>
      <c r="AJ713" s="425"/>
      <c r="AK713" s="425"/>
      <c r="AL713" s="425"/>
      <c r="AM713" s="306"/>
    </row>
    <row r="714" spans="1:39" ht="30" outlineLevel="1">
      <c r="A714" s="531">
        <v>40</v>
      </c>
      <c r="B714" s="428" t="s">
        <v>132</v>
      </c>
      <c r="C714" s="291" t="s">
        <v>25</v>
      </c>
      <c r="D714" s="295"/>
      <c r="E714" s="295"/>
      <c r="F714" s="761"/>
      <c r="G714" s="761"/>
      <c r="H714" s="761"/>
      <c r="I714" s="761"/>
      <c r="J714" s="761"/>
      <c r="K714" s="761"/>
      <c r="L714" s="761"/>
      <c r="M714" s="761"/>
      <c r="N714" s="295">
        <v>12</v>
      </c>
      <c r="O714" s="295"/>
      <c r="P714" s="761"/>
      <c r="Q714" s="761"/>
      <c r="R714" s="761"/>
      <c r="S714" s="761"/>
      <c r="T714" s="761"/>
      <c r="U714" s="761"/>
      <c r="V714" s="761"/>
      <c r="W714" s="761"/>
      <c r="X714" s="761"/>
      <c r="Y714" s="426"/>
      <c r="Z714" s="410"/>
      <c r="AA714" s="410"/>
      <c r="AB714" s="410"/>
      <c r="AC714" s="410"/>
      <c r="AD714" s="410"/>
      <c r="AE714" s="410"/>
      <c r="AF714" s="415"/>
      <c r="AG714" s="415"/>
      <c r="AH714" s="415"/>
      <c r="AI714" s="415"/>
      <c r="AJ714" s="415"/>
      <c r="AK714" s="415"/>
      <c r="AL714" s="415"/>
      <c r="AM714" s="296">
        <f>SUM(Y714:AL714)</f>
        <v>0</v>
      </c>
    </row>
    <row r="715" spans="1:39" outlineLevel="1">
      <c r="A715" s="531"/>
      <c r="B715" s="294" t="s">
        <v>310</v>
      </c>
      <c r="C715" s="291" t="s">
        <v>163</v>
      </c>
      <c r="D715" s="295"/>
      <c r="E715" s="295"/>
      <c r="F715" s="761"/>
      <c r="G715" s="761"/>
      <c r="H715" s="761"/>
      <c r="I715" s="761"/>
      <c r="J715" s="761"/>
      <c r="K715" s="761"/>
      <c r="L715" s="761"/>
      <c r="M715" s="761"/>
      <c r="N715" s="295">
        <f>N714</f>
        <v>12</v>
      </c>
      <c r="O715" s="295"/>
      <c r="P715" s="761"/>
      <c r="Q715" s="761"/>
      <c r="R715" s="761"/>
      <c r="S715" s="761"/>
      <c r="T715" s="761"/>
      <c r="U715" s="761"/>
      <c r="V715" s="761"/>
      <c r="W715" s="761"/>
      <c r="X715" s="761"/>
      <c r="Y715" s="411">
        <f>Y714</f>
        <v>0</v>
      </c>
      <c r="Z715" s="411">
        <f t="shared" ref="Z715" si="2145">Z714</f>
        <v>0</v>
      </c>
      <c r="AA715" s="411">
        <f t="shared" ref="AA715" si="2146">AA714</f>
        <v>0</v>
      </c>
      <c r="AB715" s="411">
        <f t="shared" ref="AB715" si="2147">AB714</f>
        <v>0</v>
      </c>
      <c r="AC715" s="411">
        <f t="shared" ref="AC715" si="2148">AC714</f>
        <v>0</v>
      </c>
      <c r="AD715" s="411">
        <f t="shared" ref="AD715" si="2149">AD714</f>
        <v>0</v>
      </c>
      <c r="AE715" s="411">
        <f t="shared" ref="AE715" si="2150">AE714</f>
        <v>0</v>
      </c>
      <c r="AF715" s="411">
        <f t="shared" ref="AF715" si="2151">AF714</f>
        <v>0</v>
      </c>
      <c r="AG715" s="411">
        <f t="shared" ref="AG715" si="2152">AG714</f>
        <v>0</v>
      </c>
      <c r="AH715" s="411">
        <f t="shared" ref="AH715" si="2153">AH714</f>
        <v>0</v>
      </c>
      <c r="AI715" s="411">
        <f t="shared" ref="AI715" si="2154">AI714</f>
        <v>0</v>
      </c>
      <c r="AJ715" s="411">
        <f t="shared" ref="AJ715" si="2155">AJ714</f>
        <v>0</v>
      </c>
      <c r="AK715" s="411">
        <f t="shared" ref="AK715" si="2156">AK714</f>
        <v>0</v>
      </c>
      <c r="AL715" s="411">
        <f t="shared" ref="AL715" si="2157">AL714</f>
        <v>0</v>
      </c>
      <c r="AM715" s="306"/>
    </row>
    <row r="716" spans="1:39" outlineLevel="1">
      <c r="A716" s="531"/>
      <c r="B716" s="428"/>
      <c r="C716" s="291"/>
      <c r="D716" s="291"/>
      <c r="E716" s="291"/>
      <c r="F716" s="318"/>
      <c r="G716" s="318"/>
      <c r="H716" s="318"/>
      <c r="I716" s="318"/>
      <c r="J716" s="318"/>
      <c r="K716" s="318"/>
      <c r="L716" s="318"/>
      <c r="M716" s="318"/>
      <c r="N716" s="291"/>
      <c r="O716" s="291"/>
      <c r="P716" s="318"/>
      <c r="Q716" s="318"/>
      <c r="R716" s="318"/>
      <c r="S716" s="318"/>
      <c r="T716" s="318"/>
      <c r="U716" s="318"/>
      <c r="V716" s="318"/>
      <c r="W716" s="318"/>
      <c r="X716" s="318"/>
      <c r="Y716" s="412"/>
      <c r="Z716" s="425"/>
      <c r="AA716" s="425"/>
      <c r="AB716" s="425"/>
      <c r="AC716" s="425"/>
      <c r="AD716" s="425"/>
      <c r="AE716" s="425"/>
      <c r="AF716" s="425"/>
      <c r="AG716" s="425"/>
      <c r="AH716" s="425"/>
      <c r="AI716" s="425"/>
      <c r="AJ716" s="425"/>
      <c r="AK716" s="425"/>
      <c r="AL716" s="425"/>
      <c r="AM716" s="306"/>
    </row>
    <row r="717" spans="1:39" ht="45" outlineLevel="1">
      <c r="A717" s="531">
        <v>41</v>
      </c>
      <c r="B717" s="428" t="s">
        <v>133</v>
      </c>
      <c r="C717" s="291" t="s">
        <v>25</v>
      </c>
      <c r="D717" s="295"/>
      <c r="E717" s="295"/>
      <c r="F717" s="761"/>
      <c r="G717" s="761"/>
      <c r="H717" s="761"/>
      <c r="I717" s="761"/>
      <c r="J717" s="761"/>
      <c r="K717" s="761"/>
      <c r="L717" s="761"/>
      <c r="M717" s="761"/>
      <c r="N717" s="295">
        <v>12</v>
      </c>
      <c r="O717" s="295"/>
      <c r="P717" s="761"/>
      <c r="Q717" s="761"/>
      <c r="R717" s="761"/>
      <c r="S717" s="761"/>
      <c r="T717" s="761"/>
      <c r="U717" s="761"/>
      <c r="V717" s="761"/>
      <c r="W717" s="761"/>
      <c r="X717" s="761"/>
      <c r="Y717" s="426"/>
      <c r="Z717" s="410"/>
      <c r="AA717" s="410"/>
      <c r="AB717" s="410"/>
      <c r="AC717" s="410"/>
      <c r="AD717" s="410"/>
      <c r="AE717" s="410"/>
      <c r="AF717" s="415"/>
      <c r="AG717" s="415"/>
      <c r="AH717" s="415"/>
      <c r="AI717" s="415"/>
      <c r="AJ717" s="415"/>
      <c r="AK717" s="415"/>
      <c r="AL717" s="415"/>
      <c r="AM717" s="296">
        <f>SUM(Y717:AL717)</f>
        <v>0</v>
      </c>
    </row>
    <row r="718" spans="1:39" outlineLevel="1">
      <c r="A718" s="531"/>
      <c r="B718" s="294" t="s">
        <v>310</v>
      </c>
      <c r="C718" s="291" t="s">
        <v>163</v>
      </c>
      <c r="D718" s="295"/>
      <c r="E718" s="295"/>
      <c r="F718" s="761"/>
      <c r="G718" s="761"/>
      <c r="H718" s="761"/>
      <c r="I718" s="761"/>
      <c r="J718" s="761"/>
      <c r="K718" s="761"/>
      <c r="L718" s="761"/>
      <c r="M718" s="761"/>
      <c r="N718" s="295">
        <f>N717</f>
        <v>12</v>
      </c>
      <c r="O718" s="295"/>
      <c r="P718" s="761"/>
      <c r="Q718" s="761"/>
      <c r="R718" s="761"/>
      <c r="S718" s="761"/>
      <c r="T718" s="761"/>
      <c r="U718" s="761"/>
      <c r="V718" s="761"/>
      <c r="W718" s="761"/>
      <c r="X718" s="761"/>
      <c r="Y718" s="411">
        <f>Y717</f>
        <v>0</v>
      </c>
      <c r="Z718" s="411">
        <f t="shared" ref="Z718" si="2158">Z717</f>
        <v>0</v>
      </c>
      <c r="AA718" s="411">
        <f t="shared" ref="AA718" si="2159">AA717</f>
        <v>0</v>
      </c>
      <c r="AB718" s="411">
        <f t="shared" ref="AB718" si="2160">AB717</f>
        <v>0</v>
      </c>
      <c r="AC718" s="411">
        <f t="shared" ref="AC718" si="2161">AC717</f>
        <v>0</v>
      </c>
      <c r="AD718" s="411">
        <f t="shared" ref="AD718" si="2162">AD717</f>
        <v>0</v>
      </c>
      <c r="AE718" s="411">
        <f t="shared" ref="AE718" si="2163">AE717</f>
        <v>0</v>
      </c>
      <c r="AF718" s="411">
        <f t="shared" ref="AF718" si="2164">AF717</f>
        <v>0</v>
      </c>
      <c r="AG718" s="411">
        <f t="shared" ref="AG718" si="2165">AG717</f>
        <v>0</v>
      </c>
      <c r="AH718" s="411">
        <f t="shared" ref="AH718" si="2166">AH717</f>
        <v>0</v>
      </c>
      <c r="AI718" s="411">
        <f t="shared" ref="AI718" si="2167">AI717</f>
        <v>0</v>
      </c>
      <c r="AJ718" s="411">
        <f t="shared" ref="AJ718" si="2168">AJ717</f>
        <v>0</v>
      </c>
      <c r="AK718" s="411">
        <f t="shared" ref="AK718" si="2169">AK717</f>
        <v>0</v>
      </c>
      <c r="AL718" s="411">
        <f t="shared" ref="AL718" si="2170">AL717</f>
        <v>0</v>
      </c>
      <c r="AM718" s="306"/>
    </row>
    <row r="719" spans="1:39" outlineLevel="1">
      <c r="A719" s="531"/>
      <c r="B719" s="428"/>
      <c r="C719" s="291"/>
      <c r="D719" s="291"/>
      <c r="E719" s="291"/>
      <c r="F719" s="318"/>
      <c r="G719" s="318"/>
      <c r="H719" s="318"/>
      <c r="I719" s="318"/>
      <c r="J719" s="318"/>
      <c r="K719" s="318"/>
      <c r="L719" s="318"/>
      <c r="M719" s="318"/>
      <c r="N719" s="291"/>
      <c r="O719" s="291"/>
      <c r="P719" s="318"/>
      <c r="Q719" s="318"/>
      <c r="R719" s="318"/>
      <c r="S719" s="318"/>
      <c r="T719" s="318"/>
      <c r="U719" s="318"/>
      <c r="V719" s="318"/>
      <c r="W719" s="318"/>
      <c r="X719" s="318"/>
      <c r="Y719" s="412"/>
      <c r="Z719" s="425"/>
      <c r="AA719" s="425"/>
      <c r="AB719" s="425"/>
      <c r="AC719" s="425"/>
      <c r="AD719" s="425"/>
      <c r="AE719" s="425"/>
      <c r="AF719" s="425"/>
      <c r="AG719" s="425"/>
      <c r="AH719" s="425"/>
      <c r="AI719" s="425"/>
      <c r="AJ719" s="425"/>
      <c r="AK719" s="425"/>
      <c r="AL719" s="425"/>
      <c r="AM719" s="306"/>
    </row>
    <row r="720" spans="1:39" ht="45" outlineLevel="1">
      <c r="A720" s="531">
        <v>42</v>
      </c>
      <c r="B720" s="428" t="s">
        <v>134</v>
      </c>
      <c r="C720" s="291" t="s">
        <v>25</v>
      </c>
      <c r="D720" s="295"/>
      <c r="E720" s="295"/>
      <c r="F720" s="761"/>
      <c r="G720" s="761"/>
      <c r="H720" s="761"/>
      <c r="I720" s="761"/>
      <c r="J720" s="761"/>
      <c r="K720" s="761"/>
      <c r="L720" s="761"/>
      <c r="M720" s="761"/>
      <c r="N720" s="291"/>
      <c r="O720" s="295"/>
      <c r="P720" s="761"/>
      <c r="Q720" s="761"/>
      <c r="R720" s="761"/>
      <c r="S720" s="761"/>
      <c r="T720" s="761"/>
      <c r="U720" s="761"/>
      <c r="V720" s="761"/>
      <c r="W720" s="761"/>
      <c r="X720" s="761"/>
      <c r="Y720" s="426"/>
      <c r="Z720" s="410"/>
      <c r="AA720" s="410"/>
      <c r="AB720" s="410"/>
      <c r="AC720" s="410"/>
      <c r="AD720" s="410"/>
      <c r="AE720" s="410"/>
      <c r="AF720" s="415"/>
      <c r="AG720" s="415"/>
      <c r="AH720" s="415"/>
      <c r="AI720" s="415"/>
      <c r="AJ720" s="415"/>
      <c r="AK720" s="415"/>
      <c r="AL720" s="415"/>
      <c r="AM720" s="296">
        <f>SUM(Y720:AL720)</f>
        <v>0</v>
      </c>
    </row>
    <row r="721" spans="1:39" outlineLevel="1">
      <c r="A721" s="531"/>
      <c r="B721" s="294" t="s">
        <v>310</v>
      </c>
      <c r="C721" s="291" t="s">
        <v>163</v>
      </c>
      <c r="D721" s="295"/>
      <c r="E721" s="295"/>
      <c r="F721" s="761"/>
      <c r="G721" s="761"/>
      <c r="H721" s="761"/>
      <c r="I721" s="761"/>
      <c r="J721" s="761"/>
      <c r="K721" s="761"/>
      <c r="L721" s="761"/>
      <c r="M721" s="761"/>
      <c r="N721" s="468"/>
      <c r="O721" s="295"/>
      <c r="P721" s="761"/>
      <c r="Q721" s="761"/>
      <c r="R721" s="761"/>
      <c r="S721" s="761"/>
      <c r="T721" s="761"/>
      <c r="U721" s="761"/>
      <c r="V721" s="761"/>
      <c r="W721" s="761"/>
      <c r="X721" s="761"/>
      <c r="Y721" s="411">
        <f>Y720</f>
        <v>0</v>
      </c>
      <c r="Z721" s="411">
        <f t="shared" ref="Z721" si="2171">Z720</f>
        <v>0</v>
      </c>
      <c r="AA721" s="411">
        <f t="shared" ref="AA721" si="2172">AA720</f>
        <v>0</v>
      </c>
      <c r="AB721" s="411">
        <f t="shared" ref="AB721" si="2173">AB720</f>
        <v>0</v>
      </c>
      <c r="AC721" s="411">
        <f t="shared" ref="AC721" si="2174">AC720</f>
        <v>0</v>
      </c>
      <c r="AD721" s="411">
        <f t="shared" ref="AD721" si="2175">AD720</f>
        <v>0</v>
      </c>
      <c r="AE721" s="411">
        <f t="shared" ref="AE721" si="2176">AE720</f>
        <v>0</v>
      </c>
      <c r="AF721" s="411">
        <f t="shared" ref="AF721" si="2177">AF720</f>
        <v>0</v>
      </c>
      <c r="AG721" s="411">
        <f t="shared" ref="AG721" si="2178">AG720</f>
        <v>0</v>
      </c>
      <c r="AH721" s="411">
        <f t="shared" ref="AH721" si="2179">AH720</f>
        <v>0</v>
      </c>
      <c r="AI721" s="411">
        <f t="shared" ref="AI721" si="2180">AI720</f>
        <v>0</v>
      </c>
      <c r="AJ721" s="411">
        <f t="shared" ref="AJ721" si="2181">AJ720</f>
        <v>0</v>
      </c>
      <c r="AK721" s="411">
        <f t="shared" ref="AK721" si="2182">AK720</f>
        <v>0</v>
      </c>
      <c r="AL721" s="411">
        <f t="shared" ref="AL721" si="2183">AL720</f>
        <v>0</v>
      </c>
      <c r="AM721" s="306"/>
    </row>
    <row r="722" spans="1:39" outlineLevel="1">
      <c r="A722" s="531"/>
      <c r="B722" s="428"/>
      <c r="C722" s="291"/>
      <c r="D722" s="291"/>
      <c r="E722" s="291"/>
      <c r="F722" s="318"/>
      <c r="G722" s="318"/>
      <c r="H722" s="318"/>
      <c r="I722" s="318"/>
      <c r="J722" s="318"/>
      <c r="K722" s="318"/>
      <c r="L722" s="318"/>
      <c r="M722" s="318"/>
      <c r="N722" s="291"/>
      <c r="O722" s="291"/>
      <c r="P722" s="318"/>
      <c r="Q722" s="318"/>
      <c r="R722" s="318"/>
      <c r="S722" s="318"/>
      <c r="T722" s="318"/>
      <c r="U722" s="318"/>
      <c r="V722" s="318"/>
      <c r="W722" s="318"/>
      <c r="X722" s="318"/>
      <c r="Y722" s="412"/>
      <c r="Z722" s="425"/>
      <c r="AA722" s="425"/>
      <c r="AB722" s="425"/>
      <c r="AC722" s="425"/>
      <c r="AD722" s="425"/>
      <c r="AE722" s="425"/>
      <c r="AF722" s="425"/>
      <c r="AG722" s="425"/>
      <c r="AH722" s="425"/>
      <c r="AI722" s="425"/>
      <c r="AJ722" s="425"/>
      <c r="AK722" s="425"/>
      <c r="AL722" s="425"/>
      <c r="AM722" s="306"/>
    </row>
    <row r="723" spans="1:39" ht="30" outlineLevel="1">
      <c r="A723" s="531">
        <v>43</v>
      </c>
      <c r="B723" s="428" t="s">
        <v>135</v>
      </c>
      <c r="C723" s="291" t="s">
        <v>25</v>
      </c>
      <c r="D723" s="295"/>
      <c r="E723" s="295"/>
      <c r="F723" s="761"/>
      <c r="G723" s="761"/>
      <c r="H723" s="761"/>
      <c r="I723" s="761"/>
      <c r="J723" s="761"/>
      <c r="K723" s="761"/>
      <c r="L723" s="761"/>
      <c r="M723" s="761"/>
      <c r="N723" s="295">
        <v>12</v>
      </c>
      <c r="O723" s="295"/>
      <c r="P723" s="761"/>
      <c r="Q723" s="761"/>
      <c r="R723" s="761"/>
      <c r="S723" s="761"/>
      <c r="T723" s="761"/>
      <c r="U723" s="761"/>
      <c r="V723" s="761"/>
      <c r="W723" s="761"/>
      <c r="X723" s="761"/>
      <c r="Y723" s="426"/>
      <c r="Z723" s="410"/>
      <c r="AA723" s="410"/>
      <c r="AB723" s="410"/>
      <c r="AC723" s="410"/>
      <c r="AD723" s="410"/>
      <c r="AE723" s="410"/>
      <c r="AF723" s="415"/>
      <c r="AG723" s="415"/>
      <c r="AH723" s="415"/>
      <c r="AI723" s="415"/>
      <c r="AJ723" s="415"/>
      <c r="AK723" s="415"/>
      <c r="AL723" s="415"/>
      <c r="AM723" s="296">
        <f>SUM(Y723:AL723)</f>
        <v>0</v>
      </c>
    </row>
    <row r="724" spans="1:39" outlineLevel="1">
      <c r="A724" s="531"/>
      <c r="B724" s="294" t="s">
        <v>310</v>
      </c>
      <c r="C724" s="291" t="s">
        <v>163</v>
      </c>
      <c r="D724" s="295"/>
      <c r="E724" s="295"/>
      <c r="F724" s="761"/>
      <c r="G724" s="761"/>
      <c r="H724" s="761"/>
      <c r="I724" s="761"/>
      <c r="J724" s="761"/>
      <c r="K724" s="761"/>
      <c r="L724" s="761"/>
      <c r="M724" s="761"/>
      <c r="N724" s="295">
        <f>N723</f>
        <v>12</v>
      </c>
      <c r="O724" s="295"/>
      <c r="P724" s="761"/>
      <c r="Q724" s="761"/>
      <c r="R724" s="761"/>
      <c r="S724" s="761"/>
      <c r="T724" s="761"/>
      <c r="U724" s="761"/>
      <c r="V724" s="761"/>
      <c r="W724" s="761"/>
      <c r="X724" s="761"/>
      <c r="Y724" s="411">
        <f>Y723</f>
        <v>0</v>
      </c>
      <c r="Z724" s="411">
        <f t="shared" ref="Z724" si="2184">Z723</f>
        <v>0</v>
      </c>
      <c r="AA724" s="411">
        <f t="shared" ref="AA724" si="2185">AA723</f>
        <v>0</v>
      </c>
      <c r="AB724" s="411">
        <f t="shared" ref="AB724" si="2186">AB723</f>
        <v>0</v>
      </c>
      <c r="AC724" s="411">
        <f t="shared" ref="AC724" si="2187">AC723</f>
        <v>0</v>
      </c>
      <c r="AD724" s="411">
        <f t="shared" ref="AD724" si="2188">AD723</f>
        <v>0</v>
      </c>
      <c r="AE724" s="411">
        <f t="shared" ref="AE724" si="2189">AE723</f>
        <v>0</v>
      </c>
      <c r="AF724" s="411">
        <f t="shared" ref="AF724" si="2190">AF723</f>
        <v>0</v>
      </c>
      <c r="AG724" s="411">
        <f t="shared" ref="AG724" si="2191">AG723</f>
        <v>0</v>
      </c>
      <c r="AH724" s="411">
        <f t="shared" ref="AH724" si="2192">AH723</f>
        <v>0</v>
      </c>
      <c r="AI724" s="411">
        <f t="shared" ref="AI724" si="2193">AI723</f>
        <v>0</v>
      </c>
      <c r="AJ724" s="411">
        <f t="shared" ref="AJ724" si="2194">AJ723</f>
        <v>0</v>
      </c>
      <c r="AK724" s="411">
        <f t="shared" ref="AK724" si="2195">AK723</f>
        <v>0</v>
      </c>
      <c r="AL724" s="411">
        <f t="shared" ref="AL724" si="2196">AL723</f>
        <v>0</v>
      </c>
      <c r="AM724" s="306"/>
    </row>
    <row r="725" spans="1:39" outlineLevel="1">
      <c r="A725" s="531"/>
      <c r="B725" s="428"/>
      <c r="C725" s="291"/>
      <c r="D725" s="291"/>
      <c r="E725" s="291"/>
      <c r="F725" s="318"/>
      <c r="G725" s="318"/>
      <c r="H725" s="318"/>
      <c r="I725" s="318"/>
      <c r="J725" s="318"/>
      <c r="K725" s="318"/>
      <c r="L725" s="318"/>
      <c r="M725" s="318"/>
      <c r="N725" s="291"/>
      <c r="O725" s="291"/>
      <c r="P725" s="318"/>
      <c r="Q725" s="318"/>
      <c r="R725" s="318"/>
      <c r="S725" s="318"/>
      <c r="T725" s="318"/>
      <c r="U725" s="318"/>
      <c r="V725" s="318"/>
      <c r="W725" s="318"/>
      <c r="X725" s="318"/>
      <c r="Y725" s="412"/>
      <c r="Z725" s="425"/>
      <c r="AA725" s="425"/>
      <c r="AB725" s="425"/>
      <c r="AC725" s="425"/>
      <c r="AD725" s="425"/>
      <c r="AE725" s="425"/>
      <c r="AF725" s="425"/>
      <c r="AG725" s="425"/>
      <c r="AH725" s="425"/>
      <c r="AI725" s="425"/>
      <c r="AJ725" s="425"/>
      <c r="AK725" s="425"/>
      <c r="AL725" s="425"/>
      <c r="AM725" s="306"/>
    </row>
    <row r="726" spans="1:39" ht="45" outlineLevel="1">
      <c r="A726" s="531">
        <v>44</v>
      </c>
      <c r="B726" s="428" t="s">
        <v>136</v>
      </c>
      <c r="C726" s="291" t="s">
        <v>25</v>
      </c>
      <c r="D726" s="295"/>
      <c r="E726" s="295"/>
      <c r="F726" s="761"/>
      <c r="G726" s="761"/>
      <c r="H726" s="761"/>
      <c r="I726" s="761"/>
      <c r="J726" s="761"/>
      <c r="K726" s="761"/>
      <c r="L726" s="761"/>
      <c r="M726" s="761"/>
      <c r="N726" s="295">
        <v>12</v>
      </c>
      <c r="O726" s="295"/>
      <c r="P726" s="761"/>
      <c r="Q726" s="761"/>
      <c r="R726" s="761"/>
      <c r="S726" s="761"/>
      <c r="T726" s="761"/>
      <c r="U726" s="761"/>
      <c r="V726" s="761"/>
      <c r="W726" s="761"/>
      <c r="X726" s="761"/>
      <c r="Y726" s="426"/>
      <c r="Z726" s="410"/>
      <c r="AA726" s="410"/>
      <c r="AB726" s="410"/>
      <c r="AC726" s="410"/>
      <c r="AD726" s="410"/>
      <c r="AE726" s="410"/>
      <c r="AF726" s="415"/>
      <c r="AG726" s="415"/>
      <c r="AH726" s="415"/>
      <c r="AI726" s="415"/>
      <c r="AJ726" s="415"/>
      <c r="AK726" s="415"/>
      <c r="AL726" s="415"/>
      <c r="AM726" s="296">
        <f>SUM(Y726:AL726)</f>
        <v>0</v>
      </c>
    </row>
    <row r="727" spans="1:39" outlineLevel="1">
      <c r="A727" s="531"/>
      <c r="B727" s="294" t="s">
        <v>310</v>
      </c>
      <c r="C727" s="291" t="s">
        <v>163</v>
      </c>
      <c r="D727" s="295"/>
      <c r="E727" s="295"/>
      <c r="F727" s="761"/>
      <c r="G727" s="761"/>
      <c r="H727" s="761"/>
      <c r="I727" s="761"/>
      <c r="J727" s="761"/>
      <c r="K727" s="761"/>
      <c r="L727" s="761"/>
      <c r="M727" s="761"/>
      <c r="N727" s="295">
        <f>N726</f>
        <v>12</v>
      </c>
      <c r="O727" s="295"/>
      <c r="P727" s="761"/>
      <c r="Q727" s="761"/>
      <c r="R727" s="761"/>
      <c r="S727" s="761"/>
      <c r="T727" s="761"/>
      <c r="U727" s="761"/>
      <c r="V727" s="761"/>
      <c r="W727" s="761"/>
      <c r="X727" s="761"/>
      <c r="Y727" s="411">
        <f>Y726</f>
        <v>0</v>
      </c>
      <c r="Z727" s="411">
        <f t="shared" ref="Z727" si="2197">Z726</f>
        <v>0</v>
      </c>
      <c r="AA727" s="411">
        <f t="shared" ref="AA727" si="2198">AA726</f>
        <v>0</v>
      </c>
      <c r="AB727" s="411">
        <f t="shared" ref="AB727" si="2199">AB726</f>
        <v>0</v>
      </c>
      <c r="AC727" s="411">
        <f t="shared" ref="AC727" si="2200">AC726</f>
        <v>0</v>
      </c>
      <c r="AD727" s="411">
        <f t="shared" ref="AD727" si="2201">AD726</f>
        <v>0</v>
      </c>
      <c r="AE727" s="411">
        <f t="shared" ref="AE727" si="2202">AE726</f>
        <v>0</v>
      </c>
      <c r="AF727" s="411">
        <f t="shared" ref="AF727" si="2203">AF726</f>
        <v>0</v>
      </c>
      <c r="AG727" s="411">
        <f t="shared" ref="AG727" si="2204">AG726</f>
        <v>0</v>
      </c>
      <c r="AH727" s="411">
        <f t="shared" ref="AH727" si="2205">AH726</f>
        <v>0</v>
      </c>
      <c r="AI727" s="411">
        <f t="shared" ref="AI727" si="2206">AI726</f>
        <v>0</v>
      </c>
      <c r="AJ727" s="411">
        <f t="shared" ref="AJ727" si="2207">AJ726</f>
        <v>0</v>
      </c>
      <c r="AK727" s="411">
        <f t="shared" ref="AK727" si="2208">AK726</f>
        <v>0</v>
      </c>
      <c r="AL727" s="411">
        <f t="shared" ref="AL727" si="2209">AL726</f>
        <v>0</v>
      </c>
      <c r="AM727" s="306"/>
    </row>
    <row r="728" spans="1:39" outlineLevel="1">
      <c r="A728" s="531"/>
      <c r="B728" s="428"/>
      <c r="C728" s="291"/>
      <c r="D728" s="291"/>
      <c r="E728" s="291"/>
      <c r="F728" s="318"/>
      <c r="G728" s="318"/>
      <c r="H728" s="318"/>
      <c r="I728" s="318"/>
      <c r="J728" s="318"/>
      <c r="K728" s="318"/>
      <c r="L728" s="318"/>
      <c r="M728" s="318"/>
      <c r="N728" s="291"/>
      <c r="O728" s="291"/>
      <c r="P728" s="318"/>
      <c r="Q728" s="318"/>
      <c r="R728" s="318"/>
      <c r="S728" s="318"/>
      <c r="T728" s="318"/>
      <c r="U728" s="318"/>
      <c r="V728" s="318"/>
      <c r="W728" s="318"/>
      <c r="X728" s="318"/>
      <c r="Y728" s="412"/>
      <c r="Z728" s="425"/>
      <c r="AA728" s="425"/>
      <c r="AB728" s="425"/>
      <c r="AC728" s="425"/>
      <c r="AD728" s="425"/>
      <c r="AE728" s="425"/>
      <c r="AF728" s="425"/>
      <c r="AG728" s="425"/>
      <c r="AH728" s="425"/>
      <c r="AI728" s="425"/>
      <c r="AJ728" s="425"/>
      <c r="AK728" s="425"/>
      <c r="AL728" s="425"/>
      <c r="AM728" s="306"/>
    </row>
    <row r="729" spans="1:39" ht="30" outlineLevel="1">
      <c r="A729" s="531">
        <v>45</v>
      </c>
      <c r="B729" s="428" t="s">
        <v>137</v>
      </c>
      <c r="C729" s="291" t="s">
        <v>25</v>
      </c>
      <c r="D729" s="295"/>
      <c r="E729" s="295"/>
      <c r="F729" s="761"/>
      <c r="G729" s="761"/>
      <c r="H729" s="761"/>
      <c r="I729" s="761"/>
      <c r="J729" s="761"/>
      <c r="K729" s="761"/>
      <c r="L729" s="761"/>
      <c r="M729" s="761"/>
      <c r="N729" s="295">
        <v>12</v>
      </c>
      <c r="O729" s="295"/>
      <c r="P729" s="761"/>
      <c r="Q729" s="761"/>
      <c r="R729" s="761"/>
      <c r="S729" s="761"/>
      <c r="T729" s="761"/>
      <c r="U729" s="761"/>
      <c r="V729" s="761"/>
      <c r="W729" s="761"/>
      <c r="X729" s="761"/>
      <c r="Y729" s="426"/>
      <c r="Z729" s="410"/>
      <c r="AA729" s="410"/>
      <c r="AB729" s="410"/>
      <c r="AC729" s="410"/>
      <c r="AD729" s="410"/>
      <c r="AE729" s="410"/>
      <c r="AF729" s="415"/>
      <c r="AG729" s="415"/>
      <c r="AH729" s="415"/>
      <c r="AI729" s="415"/>
      <c r="AJ729" s="415"/>
      <c r="AK729" s="415"/>
      <c r="AL729" s="415"/>
      <c r="AM729" s="296">
        <f>SUM(Y729:AL729)</f>
        <v>0</v>
      </c>
    </row>
    <row r="730" spans="1:39" outlineLevel="1">
      <c r="A730" s="531"/>
      <c r="B730" s="294" t="s">
        <v>310</v>
      </c>
      <c r="C730" s="291" t="s">
        <v>163</v>
      </c>
      <c r="D730" s="295"/>
      <c r="E730" s="295"/>
      <c r="F730" s="761"/>
      <c r="G730" s="761"/>
      <c r="H730" s="761"/>
      <c r="I730" s="761"/>
      <c r="J730" s="761"/>
      <c r="K730" s="761"/>
      <c r="L730" s="761"/>
      <c r="M730" s="761"/>
      <c r="N730" s="295">
        <f>N729</f>
        <v>12</v>
      </c>
      <c r="O730" s="295"/>
      <c r="P730" s="761"/>
      <c r="Q730" s="761"/>
      <c r="R730" s="761"/>
      <c r="S730" s="761"/>
      <c r="T730" s="761"/>
      <c r="U730" s="761"/>
      <c r="V730" s="761"/>
      <c r="W730" s="761"/>
      <c r="X730" s="761"/>
      <c r="Y730" s="411">
        <f>Y729</f>
        <v>0</v>
      </c>
      <c r="Z730" s="411">
        <f t="shared" ref="Z730" si="2210">Z729</f>
        <v>0</v>
      </c>
      <c r="AA730" s="411">
        <f t="shared" ref="AA730" si="2211">AA729</f>
        <v>0</v>
      </c>
      <c r="AB730" s="411">
        <f t="shared" ref="AB730" si="2212">AB729</f>
        <v>0</v>
      </c>
      <c r="AC730" s="411">
        <f t="shared" ref="AC730" si="2213">AC729</f>
        <v>0</v>
      </c>
      <c r="AD730" s="411">
        <f t="shared" ref="AD730" si="2214">AD729</f>
        <v>0</v>
      </c>
      <c r="AE730" s="411">
        <f t="shared" ref="AE730" si="2215">AE729</f>
        <v>0</v>
      </c>
      <c r="AF730" s="411">
        <f t="shared" ref="AF730" si="2216">AF729</f>
        <v>0</v>
      </c>
      <c r="AG730" s="411">
        <f t="shared" ref="AG730" si="2217">AG729</f>
        <v>0</v>
      </c>
      <c r="AH730" s="411">
        <f t="shared" ref="AH730" si="2218">AH729</f>
        <v>0</v>
      </c>
      <c r="AI730" s="411">
        <f t="shared" ref="AI730" si="2219">AI729</f>
        <v>0</v>
      </c>
      <c r="AJ730" s="411">
        <f t="shared" ref="AJ730" si="2220">AJ729</f>
        <v>0</v>
      </c>
      <c r="AK730" s="411">
        <f t="shared" ref="AK730" si="2221">AK729</f>
        <v>0</v>
      </c>
      <c r="AL730" s="411">
        <f t="shared" ref="AL730" si="2222">AL729</f>
        <v>0</v>
      </c>
      <c r="AM730" s="306"/>
    </row>
    <row r="731" spans="1:39" outlineLevel="1">
      <c r="A731" s="531"/>
      <c r="B731" s="428"/>
      <c r="C731" s="291"/>
      <c r="D731" s="291"/>
      <c r="E731" s="291"/>
      <c r="F731" s="318"/>
      <c r="G731" s="318"/>
      <c r="H731" s="318"/>
      <c r="I731" s="318"/>
      <c r="J731" s="318"/>
      <c r="K731" s="318"/>
      <c r="L731" s="318"/>
      <c r="M731" s="318"/>
      <c r="N731" s="291"/>
      <c r="O731" s="291"/>
      <c r="P731" s="318"/>
      <c r="Q731" s="318"/>
      <c r="R731" s="318"/>
      <c r="S731" s="318"/>
      <c r="T731" s="318"/>
      <c r="U731" s="318"/>
      <c r="V731" s="318"/>
      <c r="W731" s="318"/>
      <c r="X731" s="318"/>
      <c r="Y731" s="412"/>
      <c r="Z731" s="425"/>
      <c r="AA731" s="425"/>
      <c r="AB731" s="425"/>
      <c r="AC731" s="425"/>
      <c r="AD731" s="425"/>
      <c r="AE731" s="425"/>
      <c r="AF731" s="425"/>
      <c r="AG731" s="425"/>
      <c r="AH731" s="425"/>
      <c r="AI731" s="425"/>
      <c r="AJ731" s="425"/>
      <c r="AK731" s="425"/>
      <c r="AL731" s="425"/>
      <c r="AM731" s="306"/>
    </row>
    <row r="732" spans="1:39" ht="30" outlineLevel="1">
      <c r="A732" s="531">
        <v>46</v>
      </c>
      <c r="B732" s="428" t="s">
        <v>138</v>
      </c>
      <c r="C732" s="291" t="s">
        <v>25</v>
      </c>
      <c r="D732" s="295"/>
      <c r="E732" s="295"/>
      <c r="F732" s="761"/>
      <c r="G732" s="761"/>
      <c r="H732" s="761"/>
      <c r="I732" s="761"/>
      <c r="J732" s="761"/>
      <c r="K732" s="761"/>
      <c r="L732" s="761"/>
      <c r="M732" s="761"/>
      <c r="N732" s="295">
        <v>12</v>
      </c>
      <c r="O732" s="295"/>
      <c r="P732" s="761"/>
      <c r="Q732" s="761"/>
      <c r="R732" s="761"/>
      <c r="S732" s="761"/>
      <c r="T732" s="761"/>
      <c r="U732" s="761"/>
      <c r="V732" s="761"/>
      <c r="W732" s="761"/>
      <c r="X732" s="761"/>
      <c r="Y732" s="426"/>
      <c r="Z732" s="410"/>
      <c r="AA732" s="410"/>
      <c r="AB732" s="410"/>
      <c r="AC732" s="410"/>
      <c r="AD732" s="410"/>
      <c r="AE732" s="410"/>
      <c r="AF732" s="415"/>
      <c r="AG732" s="415"/>
      <c r="AH732" s="415"/>
      <c r="AI732" s="415"/>
      <c r="AJ732" s="415"/>
      <c r="AK732" s="415"/>
      <c r="AL732" s="415"/>
      <c r="AM732" s="296">
        <f>SUM(Y732:AL732)</f>
        <v>0</v>
      </c>
    </row>
    <row r="733" spans="1:39" outlineLevel="1">
      <c r="A733" s="531"/>
      <c r="B733" s="294" t="s">
        <v>310</v>
      </c>
      <c r="C733" s="291" t="s">
        <v>163</v>
      </c>
      <c r="D733" s="295"/>
      <c r="E733" s="295"/>
      <c r="F733" s="761"/>
      <c r="G733" s="761"/>
      <c r="H733" s="761"/>
      <c r="I733" s="761"/>
      <c r="J733" s="761"/>
      <c r="K733" s="761"/>
      <c r="L733" s="761"/>
      <c r="M733" s="761"/>
      <c r="N733" s="295">
        <f>N732</f>
        <v>12</v>
      </c>
      <c r="O733" s="295"/>
      <c r="P733" s="761"/>
      <c r="Q733" s="761"/>
      <c r="R733" s="761"/>
      <c r="S733" s="761"/>
      <c r="T733" s="761"/>
      <c r="U733" s="761"/>
      <c r="V733" s="761"/>
      <c r="W733" s="761"/>
      <c r="X733" s="761"/>
      <c r="Y733" s="411">
        <f>Y732</f>
        <v>0</v>
      </c>
      <c r="Z733" s="411">
        <f t="shared" ref="Z733" si="2223">Z732</f>
        <v>0</v>
      </c>
      <c r="AA733" s="411">
        <f t="shared" ref="AA733" si="2224">AA732</f>
        <v>0</v>
      </c>
      <c r="AB733" s="411">
        <f t="shared" ref="AB733" si="2225">AB732</f>
        <v>0</v>
      </c>
      <c r="AC733" s="411">
        <f t="shared" ref="AC733" si="2226">AC732</f>
        <v>0</v>
      </c>
      <c r="AD733" s="411">
        <f t="shared" ref="AD733" si="2227">AD732</f>
        <v>0</v>
      </c>
      <c r="AE733" s="411">
        <f t="shared" ref="AE733" si="2228">AE732</f>
        <v>0</v>
      </c>
      <c r="AF733" s="411">
        <f t="shared" ref="AF733" si="2229">AF732</f>
        <v>0</v>
      </c>
      <c r="AG733" s="411">
        <f t="shared" ref="AG733" si="2230">AG732</f>
        <v>0</v>
      </c>
      <c r="AH733" s="411">
        <f t="shared" ref="AH733" si="2231">AH732</f>
        <v>0</v>
      </c>
      <c r="AI733" s="411">
        <f t="shared" ref="AI733" si="2232">AI732</f>
        <v>0</v>
      </c>
      <c r="AJ733" s="411">
        <f t="shared" ref="AJ733" si="2233">AJ732</f>
        <v>0</v>
      </c>
      <c r="AK733" s="411">
        <f t="shared" ref="AK733" si="2234">AK732</f>
        <v>0</v>
      </c>
      <c r="AL733" s="411">
        <f t="shared" ref="AL733" si="2235">AL732</f>
        <v>0</v>
      </c>
      <c r="AM733" s="306"/>
    </row>
    <row r="734" spans="1:39" outlineLevel="1">
      <c r="A734" s="531"/>
      <c r="B734" s="428"/>
      <c r="C734" s="291"/>
      <c r="D734" s="291"/>
      <c r="E734" s="291"/>
      <c r="F734" s="318"/>
      <c r="G734" s="318"/>
      <c r="H734" s="318"/>
      <c r="I734" s="318"/>
      <c r="J734" s="318"/>
      <c r="K734" s="318"/>
      <c r="L734" s="318"/>
      <c r="M734" s="318"/>
      <c r="N734" s="291"/>
      <c r="O734" s="291"/>
      <c r="P734" s="318"/>
      <c r="Q734" s="318"/>
      <c r="R734" s="318"/>
      <c r="S734" s="318"/>
      <c r="T734" s="318"/>
      <c r="U734" s="318"/>
      <c r="V734" s="318"/>
      <c r="W734" s="318"/>
      <c r="X734" s="318"/>
      <c r="Y734" s="412"/>
      <c r="Z734" s="425"/>
      <c r="AA734" s="425"/>
      <c r="AB734" s="425"/>
      <c r="AC734" s="425"/>
      <c r="AD734" s="425"/>
      <c r="AE734" s="425"/>
      <c r="AF734" s="425"/>
      <c r="AG734" s="425"/>
      <c r="AH734" s="425"/>
      <c r="AI734" s="425"/>
      <c r="AJ734" s="425"/>
      <c r="AK734" s="425"/>
      <c r="AL734" s="425"/>
      <c r="AM734" s="306"/>
    </row>
    <row r="735" spans="1:39" ht="30" outlineLevel="1">
      <c r="A735" s="531">
        <v>47</v>
      </c>
      <c r="B735" s="428" t="s">
        <v>139</v>
      </c>
      <c r="C735" s="291" t="s">
        <v>25</v>
      </c>
      <c r="D735" s="295"/>
      <c r="E735" s="295"/>
      <c r="F735" s="761"/>
      <c r="G735" s="761"/>
      <c r="H735" s="761"/>
      <c r="I735" s="761"/>
      <c r="J735" s="761"/>
      <c r="K735" s="761"/>
      <c r="L735" s="761"/>
      <c r="M735" s="761"/>
      <c r="N735" s="295">
        <v>12</v>
      </c>
      <c r="O735" s="295"/>
      <c r="P735" s="761"/>
      <c r="Q735" s="761"/>
      <c r="R735" s="761"/>
      <c r="S735" s="761"/>
      <c r="T735" s="761"/>
      <c r="U735" s="761"/>
      <c r="V735" s="761"/>
      <c r="W735" s="761"/>
      <c r="X735" s="761"/>
      <c r="Y735" s="426"/>
      <c r="Z735" s="410"/>
      <c r="AA735" s="410"/>
      <c r="AB735" s="410"/>
      <c r="AC735" s="410"/>
      <c r="AD735" s="410"/>
      <c r="AE735" s="410"/>
      <c r="AF735" s="415"/>
      <c r="AG735" s="415"/>
      <c r="AH735" s="415"/>
      <c r="AI735" s="415"/>
      <c r="AJ735" s="415"/>
      <c r="AK735" s="415"/>
      <c r="AL735" s="415"/>
      <c r="AM735" s="296">
        <f>SUM(Y735:AL735)</f>
        <v>0</v>
      </c>
    </row>
    <row r="736" spans="1:39" outlineLevel="1">
      <c r="A736" s="531"/>
      <c r="B736" s="294" t="s">
        <v>310</v>
      </c>
      <c r="C736" s="291" t="s">
        <v>163</v>
      </c>
      <c r="D736" s="295"/>
      <c r="E736" s="295"/>
      <c r="F736" s="761"/>
      <c r="G736" s="761"/>
      <c r="H736" s="761"/>
      <c r="I736" s="761"/>
      <c r="J736" s="761"/>
      <c r="K736" s="761"/>
      <c r="L736" s="761"/>
      <c r="M736" s="761"/>
      <c r="N736" s="295">
        <f>N735</f>
        <v>12</v>
      </c>
      <c r="O736" s="295"/>
      <c r="P736" s="761"/>
      <c r="Q736" s="761"/>
      <c r="R736" s="761"/>
      <c r="S736" s="761"/>
      <c r="T736" s="761"/>
      <c r="U736" s="761"/>
      <c r="V736" s="761"/>
      <c r="W736" s="761"/>
      <c r="X736" s="761"/>
      <c r="Y736" s="411">
        <f>Y735</f>
        <v>0</v>
      </c>
      <c r="Z736" s="411">
        <f t="shared" ref="Z736" si="2236">Z735</f>
        <v>0</v>
      </c>
      <c r="AA736" s="411">
        <f t="shared" ref="AA736" si="2237">AA735</f>
        <v>0</v>
      </c>
      <c r="AB736" s="411">
        <f t="shared" ref="AB736" si="2238">AB735</f>
        <v>0</v>
      </c>
      <c r="AC736" s="411">
        <f t="shared" ref="AC736" si="2239">AC735</f>
        <v>0</v>
      </c>
      <c r="AD736" s="411">
        <f t="shared" ref="AD736" si="2240">AD735</f>
        <v>0</v>
      </c>
      <c r="AE736" s="411">
        <f t="shared" ref="AE736" si="2241">AE735</f>
        <v>0</v>
      </c>
      <c r="AF736" s="411">
        <f t="shared" ref="AF736" si="2242">AF735</f>
        <v>0</v>
      </c>
      <c r="AG736" s="411">
        <f t="shared" ref="AG736" si="2243">AG735</f>
        <v>0</v>
      </c>
      <c r="AH736" s="411">
        <f t="shared" ref="AH736" si="2244">AH735</f>
        <v>0</v>
      </c>
      <c r="AI736" s="411">
        <f t="shared" ref="AI736" si="2245">AI735</f>
        <v>0</v>
      </c>
      <c r="AJ736" s="411">
        <f t="shared" ref="AJ736" si="2246">AJ735</f>
        <v>0</v>
      </c>
      <c r="AK736" s="411">
        <f t="shared" ref="AK736" si="2247">AK735</f>
        <v>0</v>
      </c>
      <c r="AL736" s="411">
        <f t="shared" ref="AL736" si="2248">AL735</f>
        <v>0</v>
      </c>
      <c r="AM736" s="306"/>
    </row>
    <row r="737" spans="1:40" outlineLevel="1">
      <c r="A737" s="531"/>
      <c r="B737" s="428"/>
      <c r="C737" s="291"/>
      <c r="D737" s="291"/>
      <c r="E737" s="291"/>
      <c r="F737" s="318"/>
      <c r="G737" s="318"/>
      <c r="H737" s="318"/>
      <c r="I737" s="318"/>
      <c r="J737" s="318"/>
      <c r="K737" s="318"/>
      <c r="L737" s="318"/>
      <c r="M737" s="318"/>
      <c r="N737" s="291"/>
      <c r="O737" s="291"/>
      <c r="P737" s="318"/>
      <c r="Q737" s="318"/>
      <c r="R737" s="318"/>
      <c r="S737" s="318"/>
      <c r="T737" s="318"/>
      <c r="U737" s="318"/>
      <c r="V737" s="318"/>
      <c r="W737" s="318"/>
      <c r="X737" s="318"/>
      <c r="Y737" s="412"/>
      <c r="Z737" s="425"/>
      <c r="AA737" s="425"/>
      <c r="AB737" s="425"/>
      <c r="AC737" s="425"/>
      <c r="AD737" s="425"/>
      <c r="AE737" s="425"/>
      <c r="AF737" s="425"/>
      <c r="AG737" s="425"/>
      <c r="AH737" s="425"/>
      <c r="AI737" s="425"/>
      <c r="AJ737" s="425"/>
      <c r="AK737" s="425"/>
      <c r="AL737" s="425"/>
      <c r="AM737" s="306"/>
    </row>
    <row r="738" spans="1:40" ht="45" outlineLevel="1">
      <c r="A738" s="531">
        <v>48</v>
      </c>
      <c r="B738" s="428" t="s">
        <v>140</v>
      </c>
      <c r="C738" s="291" t="s">
        <v>25</v>
      </c>
      <c r="D738" s="295"/>
      <c r="E738" s="295"/>
      <c r="F738" s="761"/>
      <c r="G738" s="761"/>
      <c r="H738" s="761"/>
      <c r="I738" s="761"/>
      <c r="J738" s="761"/>
      <c r="K738" s="761"/>
      <c r="L738" s="761"/>
      <c r="M738" s="761"/>
      <c r="N738" s="295">
        <v>12</v>
      </c>
      <c r="O738" s="295"/>
      <c r="P738" s="761"/>
      <c r="Q738" s="761"/>
      <c r="R738" s="761"/>
      <c r="S738" s="761"/>
      <c r="T738" s="761"/>
      <c r="U738" s="761"/>
      <c r="V738" s="761"/>
      <c r="W738" s="761"/>
      <c r="X738" s="761"/>
      <c r="Y738" s="426"/>
      <c r="Z738" s="410"/>
      <c r="AA738" s="410"/>
      <c r="AB738" s="410"/>
      <c r="AC738" s="410"/>
      <c r="AD738" s="410"/>
      <c r="AE738" s="410"/>
      <c r="AF738" s="415"/>
      <c r="AG738" s="415"/>
      <c r="AH738" s="415"/>
      <c r="AI738" s="415"/>
      <c r="AJ738" s="415"/>
      <c r="AK738" s="415"/>
      <c r="AL738" s="415"/>
      <c r="AM738" s="296">
        <f>SUM(Y738:AL738)</f>
        <v>0</v>
      </c>
    </row>
    <row r="739" spans="1:40" outlineLevel="1">
      <c r="A739" s="531"/>
      <c r="B739" s="294" t="s">
        <v>310</v>
      </c>
      <c r="C739" s="291" t="s">
        <v>163</v>
      </c>
      <c r="D739" s="295"/>
      <c r="E739" s="295"/>
      <c r="F739" s="761"/>
      <c r="G739" s="761"/>
      <c r="H739" s="761"/>
      <c r="I739" s="761"/>
      <c r="J739" s="761"/>
      <c r="K739" s="761"/>
      <c r="L739" s="761"/>
      <c r="M739" s="761"/>
      <c r="N739" s="295">
        <f>N738</f>
        <v>12</v>
      </c>
      <c r="O739" s="295"/>
      <c r="P739" s="761"/>
      <c r="Q739" s="761"/>
      <c r="R739" s="761"/>
      <c r="S739" s="761"/>
      <c r="T739" s="761"/>
      <c r="U739" s="761"/>
      <c r="V739" s="761"/>
      <c r="W739" s="761"/>
      <c r="X739" s="761"/>
      <c r="Y739" s="411">
        <f>Y738</f>
        <v>0</v>
      </c>
      <c r="Z739" s="411">
        <f t="shared" ref="Z739" si="2249">Z738</f>
        <v>0</v>
      </c>
      <c r="AA739" s="411">
        <f t="shared" ref="AA739" si="2250">AA738</f>
        <v>0</v>
      </c>
      <c r="AB739" s="411">
        <f t="shared" ref="AB739" si="2251">AB738</f>
        <v>0</v>
      </c>
      <c r="AC739" s="411">
        <f t="shared" ref="AC739" si="2252">AC738</f>
        <v>0</v>
      </c>
      <c r="AD739" s="411">
        <f t="shared" ref="AD739" si="2253">AD738</f>
        <v>0</v>
      </c>
      <c r="AE739" s="411">
        <f t="shared" ref="AE739" si="2254">AE738</f>
        <v>0</v>
      </c>
      <c r="AF739" s="411">
        <f t="shared" ref="AF739" si="2255">AF738</f>
        <v>0</v>
      </c>
      <c r="AG739" s="411">
        <f t="shared" ref="AG739" si="2256">AG738</f>
        <v>0</v>
      </c>
      <c r="AH739" s="411">
        <f t="shared" ref="AH739" si="2257">AH738</f>
        <v>0</v>
      </c>
      <c r="AI739" s="411">
        <f t="shared" ref="AI739" si="2258">AI738</f>
        <v>0</v>
      </c>
      <c r="AJ739" s="411">
        <f t="shared" ref="AJ739" si="2259">AJ738</f>
        <v>0</v>
      </c>
      <c r="AK739" s="411">
        <f t="shared" ref="AK739" si="2260">AK738</f>
        <v>0</v>
      </c>
      <c r="AL739" s="411">
        <f t="shared" ref="AL739" si="2261">AL738</f>
        <v>0</v>
      </c>
      <c r="AM739" s="306"/>
    </row>
    <row r="740" spans="1:40" outlineLevel="1">
      <c r="A740" s="531"/>
      <c r="B740" s="428"/>
      <c r="C740" s="291"/>
      <c r="D740" s="291"/>
      <c r="E740" s="291"/>
      <c r="F740" s="318"/>
      <c r="G740" s="318"/>
      <c r="H740" s="318"/>
      <c r="I740" s="318"/>
      <c r="J740" s="318"/>
      <c r="K740" s="318"/>
      <c r="L740" s="318"/>
      <c r="M740" s="318"/>
      <c r="N740" s="291"/>
      <c r="O740" s="291"/>
      <c r="P740" s="318"/>
      <c r="Q740" s="318"/>
      <c r="R740" s="318"/>
      <c r="S740" s="318"/>
      <c r="T740" s="318"/>
      <c r="U740" s="318"/>
      <c r="V740" s="318"/>
      <c r="W740" s="318"/>
      <c r="X740" s="318"/>
      <c r="Y740" s="412"/>
      <c r="Z740" s="425"/>
      <c r="AA740" s="425"/>
      <c r="AB740" s="425"/>
      <c r="AC740" s="425"/>
      <c r="AD740" s="425"/>
      <c r="AE740" s="425"/>
      <c r="AF740" s="425"/>
      <c r="AG740" s="425"/>
      <c r="AH740" s="425"/>
      <c r="AI740" s="425"/>
      <c r="AJ740" s="425"/>
      <c r="AK740" s="425"/>
      <c r="AL740" s="425"/>
      <c r="AM740" s="306"/>
    </row>
    <row r="741" spans="1:40" ht="30" outlineLevel="1">
      <c r="A741" s="531">
        <v>49</v>
      </c>
      <c r="B741" s="428" t="s">
        <v>141</v>
      </c>
      <c r="C741" s="291" t="s">
        <v>25</v>
      </c>
      <c r="D741" s="295"/>
      <c r="E741" s="295"/>
      <c r="F741" s="761"/>
      <c r="G741" s="761"/>
      <c r="H741" s="761"/>
      <c r="I741" s="761"/>
      <c r="J741" s="761"/>
      <c r="K741" s="761"/>
      <c r="L741" s="761"/>
      <c r="M741" s="761"/>
      <c r="N741" s="295">
        <v>12</v>
      </c>
      <c r="O741" s="295"/>
      <c r="P741" s="761"/>
      <c r="Q741" s="761"/>
      <c r="R741" s="761"/>
      <c r="S741" s="761"/>
      <c r="T741" s="761"/>
      <c r="U741" s="761"/>
      <c r="V741" s="761"/>
      <c r="W741" s="761"/>
      <c r="X741" s="761"/>
      <c r="Y741" s="426"/>
      <c r="Z741" s="410"/>
      <c r="AA741" s="410"/>
      <c r="AB741" s="410"/>
      <c r="AC741" s="410"/>
      <c r="AD741" s="410"/>
      <c r="AE741" s="410"/>
      <c r="AF741" s="415"/>
      <c r="AG741" s="415"/>
      <c r="AH741" s="415"/>
      <c r="AI741" s="415"/>
      <c r="AJ741" s="415"/>
      <c r="AK741" s="415"/>
      <c r="AL741" s="415"/>
      <c r="AM741" s="296">
        <f>SUM(Y741:AL741)</f>
        <v>0</v>
      </c>
    </row>
    <row r="742" spans="1:40" outlineLevel="1">
      <c r="A742" s="531"/>
      <c r="B742" s="294" t="s">
        <v>310</v>
      </c>
      <c r="C742" s="291" t="s">
        <v>163</v>
      </c>
      <c r="D742" s="295"/>
      <c r="E742" s="295"/>
      <c r="F742" s="761"/>
      <c r="G742" s="761"/>
      <c r="H742" s="761"/>
      <c r="I742" s="761"/>
      <c r="J742" s="761"/>
      <c r="K742" s="761"/>
      <c r="L742" s="761"/>
      <c r="M742" s="761"/>
      <c r="N742" s="295">
        <f>N741</f>
        <v>12</v>
      </c>
      <c r="O742" s="295"/>
      <c r="P742" s="761"/>
      <c r="Q742" s="761"/>
      <c r="R742" s="761"/>
      <c r="S742" s="761"/>
      <c r="T742" s="761"/>
      <c r="U742" s="761"/>
      <c r="V742" s="761"/>
      <c r="W742" s="761"/>
      <c r="X742" s="761"/>
      <c r="Y742" s="411">
        <f>Y741</f>
        <v>0</v>
      </c>
      <c r="Z742" s="411">
        <f t="shared" ref="Z742" si="2262">Z741</f>
        <v>0</v>
      </c>
      <c r="AA742" s="411">
        <f t="shared" ref="AA742" si="2263">AA741</f>
        <v>0</v>
      </c>
      <c r="AB742" s="411">
        <f t="shared" ref="AB742" si="2264">AB741</f>
        <v>0</v>
      </c>
      <c r="AC742" s="411">
        <f t="shared" ref="AC742" si="2265">AC741</f>
        <v>0</v>
      </c>
      <c r="AD742" s="411">
        <f t="shared" ref="AD742" si="2266">AD741</f>
        <v>0</v>
      </c>
      <c r="AE742" s="411">
        <f t="shared" ref="AE742" si="2267">AE741</f>
        <v>0</v>
      </c>
      <c r="AF742" s="411">
        <f t="shared" ref="AF742" si="2268">AF741</f>
        <v>0</v>
      </c>
      <c r="AG742" s="411">
        <f t="shared" ref="AG742" si="2269">AG741</f>
        <v>0</v>
      </c>
      <c r="AH742" s="411">
        <f t="shared" ref="AH742" si="2270">AH741</f>
        <v>0</v>
      </c>
      <c r="AI742" s="411">
        <f t="shared" ref="AI742" si="2271">AI741</f>
        <v>0</v>
      </c>
      <c r="AJ742" s="411">
        <f t="shared" ref="AJ742" si="2272">AJ741</f>
        <v>0</v>
      </c>
      <c r="AK742" s="411">
        <f t="shared" ref="AK742" si="2273">AK741</f>
        <v>0</v>
      </c>
      <c r="AL742" s="411">
        <f t="shared" ref="AL742" si="2274">AL741</f>
        <v>0</v>
      </c>
      <c r="AM742" s="306"/>
    </row>
    <row r="743" spans="1:40" outlineLevel="1">
      <c r="A743" s="531"/>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311</v>
      </c>
      <c r="C744" s="329"/>
      <c r="D744" s="329">
        <f>SUM(D587:D742)</f>
        <v>82547.905243882778</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56580.52973189333</v>
      </c>
      <c r="Z744" s="329">
        <f>IF(Z585="kWh",SUMPRODUCT(D587:D742,Z587:Z742))</f>
        <v>25967.375511989449</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206000</v>
      </c>
      <c r="Z745" s="392">
        <f>HLOOKUP(Z401,'2. LRAMVA Threshold'!$B$42:$Q$53,10,FALSE)</f>
        <v>415185</v>
      </c>
      <c r="AA745" s="392">
        <f>HLOOKUP(AA401,'2. LRAMVA Threshold'!$B$42:$Q$53,10,FALSE)</f>
        <v>112</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5.0000000000000001E-3</v>
      </c>
      <c r="Z747" s="341">
        <f>HLOOKUP(Z$35,'3.  Distribution Rates'!$C$122:$P$133,10,FALSE)</f>
        <v>4.7000000000000002E-3</v>
      </c>
      <c r="AA747" s="341">
        <f>HLOOKUP(AA$35,'3.  Distribution Rates'!$C$122:$P$133,10,FALSE)</f>
        <v>3.7692999999999999</v>
      </c>
      <c r="AB747" s="341">
        <f>HLOOKUP(AB$35,'3.  Distribution Rates'!$C$122:$P$133,10,FALSE)</f>
        <v>10.278</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8">
        <f t="shared" ref="AM748:AM755" si="2275">SUM(Y748:AL748)</f>
        <v>0</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8">
        <f t="shared" si="2275"/>
        <v>0</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8">
        <f t="shared" si="2275"/>
        <v>0</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8">
        <f t="shared" si="2275"/>
        <v>0</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6">Y210*Y747</f>
        <v>0</v>
      </c>
      <c r="Z752" s="378">
        <f t="shared" si="2276"/>
        <v>0</v>
      </c>
      <c r="AA752" s="378">
        <f t="shared" si="2276"/>
        <v>0</v>
      </c>
      <c r="AB752" s="378">
        <f t="shared" si="2276"/>
        <v>0</v>
      </c>
      <c r="AC752" s="378">
        <f t="shared" si="2276"/>
        <v>0</v>
      </c>
      <c r="AD752" s="378">
        <f t="shared" si="2276"/>
        <v>0</v>
      </c>
      <c r="AE752" s="378">
        <f t="shared" si="2276"/>
        <v>0</v>
      </c>
      <c r="AF752" s="378">
        <f t="shared" si="2276"/>
        <v>0</v>
      </c>
      <c r="AG752" s="378">
        <f t="shared" si="2276"/>
        <v>0</v>
      </c>
      <c r="AH752" s="378">
        <f t="shared" si="2276"/>
        <v>0</v>
      </c>
      <c r="AI752" s="378">
        <f t="shared" si="2276"/>
        <v>0</v>
      </c>
      <c r="AJ752" s="378">
        <f t="shared" si="2276"/>
        <v>0</v>
      </c>
      <c r="AK752" s="378">
        <f t="shared" si="2276"/>
        <v>0</v>
      </c>
      <c r="AL752" s="378">
        <f t="shared" si="2276"/>
        <v>0</v>
      </c>
      <c r="AM752" s="628">
        <f t="shared" si="2275"/>
        <v>0</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7">Y393*Y747</f>
        <v>629.09500000000003</v>
      </c>
      <c r="Z753" s="378">
        <f t="shared" si="2277"/>
        <v>424.54630000000003</v>
      </c>
      <c r="AA753" s="378">
        <f t="shared" si="2277"/>
        <v>0</v>
      </c>
      <c r="AB753" s="378">
        <f t="shared" si="2277"/>
        <v>0</v>
      </c>
      <c r="AC753" s="378">
        <f t="shared" si="2277"/>
        <v>0</v>
      </c>
      <c r="AD753" s="378">
        <f t="shared" si="2277"/>
        <v>0</v>
      </c>
      <c r="AE753" s="378">
        <f t="shared" si="2277"/>
        <v>0</v>
      </c>
      <c r="AF753" s="378">
        <f t="shared" si="2277"/>
        <v>0</v>
      </c>
      <c r="AG753" s="378">
        <f t="shared" si="2277"/>
        <v>0</v>
      </c>
      <c r="AH753" s="378">
        <f t="shared" si="2277"/>
        <v>0</v>
      </c>
      <c r="AI753" s="378">
        <f t="shared" si="2277"/>
        <v>0</v>
      </c>
      <c r="AJ753" s="378">
        <f t="shared" si="2277"/>
        <v>0</v>
      </c>
      <c r="AK753" s="378">
        <f t="shared" si="2277"/>
        <v>0</v>
      </c>
      <c r="AL753" s="378">
        <f t="shared" si="2277"/>
        <v>0</v>
      </c>
      <c r="AM753" s="628">
        <f t="shared" si="2275"/>
        <v>1053.6413</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8">Y576*Y747</f>
        <v>1023.105</v>
      </c>
      <c r="Z754" s="378">
        <f t="shared" si="2278"/>
        <v>773.6952</v>
      </c>
      <c r="AA754" s="378">
        <f t="shared" si="2278"/>
        <v>0</v>
      </c>
      <c r="AB754" s="378">
        <f t="shared" si="2278"/>
        <v>0</v>
      </c>
      <c r="AC754" s="378">
        <f t="shared" si="2278"/>
        <v>0</v>
      </c>
      <c r="AD754" s="378">
        <f t="shared" si="2278"/>
        <v>0</v>
      </c>
      <c r="AE754" s="378">
        <f t="shared" si="2278"/>
        <v>0</v>
      </c>
      <c r="AF754" s="378">
        <f t="shared" si="2278"/>
        <v>0</v>
      </c>
      <c r="AG754" s="378">
        <f t="shared" si="2278"/>
        <v>0</v>
      </c>
      <c r="AH754" s="378">
        <f t="shared" si="2278"/>
        <v>0</v>
      </c>
      <c r="AI754" s="378">
        <f t="shared" si="2278"/>
        <v>0</v>
      </c>
      <c r="AJ754" s="378">
        <f t="shared" si="2278"/>
        <v>0</v>
      </c>
      <c r="AK754" s="378">
        <f t="shared" si="2278"/>
        <v>0</v>
      </c>
      <c r="AL754" s="378">
        <f t="shared" si="2278"/>
        <v>0</v>
      </c>
      <c r="AM754" s="628">
        <f t="shared" si="2275"/>
        <v>1796.8002000000001</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282.90264865946665</v>
      </c>
      <c r="Z755" s="378">
        <f t="shared" ref="Z755:AL755" si="2279">Z744*Z747</f>
        <v>122.04666490635041</v>
      </c>
      <c r="AA755" s="378">
        <f t="shared" si="2279"/>
        <v>0</v>
      </c>
      <c r="AB755" s="378">
        <f t="shared" si="2279"/>
        <v>0</v>
      </c>
      <c r="AC755" s="378">
        <f t="shared" si="2279"/>
        <v>0</v>
      </c>
      <c r="AD755" s="378">
        <f t="shared" si="2279"/>
        <v>0</v>
      </c>
      <c r="AE755" s="378">
        <f t="shared" si="2279"/>
        <v>0</v>
      </c>
      <c r="AF755" s="378">
        <f t="shared" si="2279"/>
        <v>0</v>
      </c>
      <c r="AG755" s="378">
        <f t="shared" si="2279"/>
        <v>0</v>
      </c>
      <c r="AH755" s="378">
        <f t="shared" si="2279"/>
        <v>0</v>
      </c>
      <c r="AI755" s="378">
        <f t="shared" si="2279"/>
        <v>0</v>
      </c>
      <c r="AJ755" s="378">
        <f t="shared" si="2279"/>
        <v>0</v>
      </c>
      <c r="AK755" s="378">
        <f t="shared" si="2279"/>
        <v>0</v>
      </c>
      <c r="AL755" s="378">
        <f t="shared" si="2279"/>
        <v>0</v>
      </c>
      <c r="AM755" s="628">
        <f t="shared" si="2275"/>
        <v>404.94931356581708</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1935.1026486594667</v>
      </c>
      <c r="Z756" s="346">
        <f>SUM(Z748:Z755)</f>
        <v>1320.2881649063504</v>
      </c>
      <c r="AA756" s="346">
        <f t="shared" ref="AA756:AE756" si="2280">SUM(AA748:AA755)</f>
        <v>0</v>
      </c>
      <c r="AB756" s="346">
        <f t="shared" si="2280"/>
        <v>0</v>
      </c>
      <c r="AC756" s="346">
        <f t="shared" si="2280"/>
        <v>0</v>
      </c>
      <c r="AD756" s="346">
        <f t="shared" si="2280"/>
        <v>0</v>
      </c>
      <c r="AE756" s="346">
        <f t="shared" si="2280"/>
        <v>0</v>
      </c>
      <c r="AF756" s="346">
        <f t="shared" ref="AF756:AL756" si="2281">SUM(AF748:AF755)</f>
        <v>0</v>
      </c>
      <c r="AG756" s="346">
        <f t="shared" si="2281"/>
        <v>0</v>
      </c>
      <c r="AH756" s="346">
        <f t="shared" si="2281"/>
        <v>0</v>
      </c>
      <c r="AI756" s="346">
        <f t="shared" si="2281"/>
        <v>0</v>
      </c>
      <c r="AJ756" s="346">
        <f t="shared" si="2281"/>
        <v>0</v>
      </c>
      <c r="AK756" s="346">
        <f t="shared" si="2281"/>
        <v>0</v>
      </c>
      <c r="AL756" s="346">
        <f t="shared" si="2281"/>
        <v>0</v>
      </c>
      <c r="AM756" s="407">
        <f>SUM(AM748:AM755)</f>
        <v>3255.3908135658171</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1030</v>
      </c>
      <c r="Z757" s="347">
        <f t="shared" ref="Z757:AE757" si="2282">Z745*Z747</f>
        <v>1951.3695</v>
      </c>
      <c r="AA757" s="347">
        <f t="shared" si="2282"/>
        <v>422.16159999999996</v>
      </c>
      <c r="AB757" s="347">
        <f t="shared" si="2282"/>
        <v>0</v>
      </c>
      <c r="AC757" s="347">
        <f t="shared" si="2282"/>
        <v>0</v>
      </c>
      <c r="AD757" s="347">
        <f t="shared" si="2282"/>
        <v>0</v>
      </c>
      <c r="AE757" s="347">
        <f t="shared" si="2282"/>
        <v>0</v>
      </c>
      <c r="AF757" s="347">
        <f t="shared" ref="AF757:AL757" si="2283">AF745*AF747</f>
        <v>0</v>
      </c>
      <c r="AG757" s="347">
        <f t="shared" si="2283"/>
        <v>0</v>
      </c>
      <c r="AH757" s="347">
        <f t="shared" si="2283"/>
        <v>0</v>
      </c>
      <c r="AI757" s="347">
        <f t="shared" si="2283"/>
        <v>0</v>
      </c>
      <c r="AJ757" s="347">
        <f t="shared" si="2283"/>
        <v>0</v>
      </c>
      <c r="AK757" s="347">
        <f t="shared" si="2283"/>
        <v>0</v>
      </c>
      <c r="AL757" s="347">
        <f t="shared" si="2283"/>
        <v>0</v>
      </c>
      <c r="AM757" s="407">
        <f>SUM(Y757:AL757)</f>
        <v>3403.5310999999997</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-148.1402864341826</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56580.52973189333</v>
      </c>
      <c r="Z760" s="291">
        <f>SUMPRODUCT(E587:E742,Z587:Z742)</f>
        <v>25967.375511989449</v>
      </c>
      <c r="AA760" s="291">
        <f t="shared" ref="AA760:AL760" si="2284">IF(AA585="kw",SUMPRODUCT($N$587:$N$742,$P$587:$P$742,AA587:AA742),SUMPRODUCT($E$587:$E$742,AA587:AA742))</f>
        <v>0</v>
      </c>
      <c r="AB760" s="291">
        <f t="shared" si="2284"/>
        <v>0</v>
      </c>
      <c r="AC760" s="291">
        <f t="shared" si="2284"/>
        <v>0</v>
      </c>
      <c r="AD760" s="291">
        <f t="shared" si="2284"/>
        <v>0</v>
      </c>
      <c r="AE760" s="291">
        <f t="shared" si="2284"/>
        <v>0</v>
      </c>
      <c r="AF760" s="291">
        <f t="shared" si="2284"/>
        <v>0</v>
      </c>
      <c r="AG760" s="291">
        <f t="shared" si="2284"/>
        <v>0</v>
      </c>
      <c r="AH760" s="291">
        <f t="shared" si="2284"/>
        <v>0</v>
      </c>
      <c r="AI760" s="291">
        <f t="shared" si="2284"/>
        <v>0</v>
      </c>
      <c r="AJ760" s="291">
        <f t="shared" si="2284"/>
        <v>0</v>
      </c>
      <c r="AK760" s="291">
        <f t="shared" si="2284"/>
        <v>0</v>
      </c>
      <c r="AL760" s="291">
        <f t="shared" si="2284"/>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56580.52973189333</v>
      </c>
      <c r="Z761" s="326">
        <f>SUMPRODUCT(F587:F742,Z587:Z742)</f>
        <v>25967.375511989449</v>
      </c>
      <c r="AA761" s="326">
        <f t="shared" ref="AA761:AL761" si="2285">IF(AA585="kw",SUMPRODUCT($N$587:$N$742,$Q$587:$Q$742,AA587:AA742),SUMPRODUCT($F$587:$F$742,AA587:AA742))</f>
        <v>0</v>
      </c>
      <c r="AB761" s="326">
        <f t="shared" si="2285"/>
        <v>0</v>
      </c>
      <c r="AC761" s="326">
        <f t="shared" si="2285"/>
        <v>0</v>
      </c>
      <c r="AD761" s="326">
        <f t="shared" si="2285"/>
        <v>0</v>
      </c>
      <c r="AE761" s="326">
        <f t="shared" si="2285"/>
        <v>0</v>
      </c>
      <c r="AF761" s="326">
        <f t="shared" si="2285"/>
        <v>0</v>
      </c>
      <c r="AG761" s="326">
        <f t="shared" si="2285"/>
        <v>0</v>
      </c>
      <c r="AH761" s="326">
        <f t="shared" si="2285"/>
        <v>0</v>
      </c>
      <c r="AI761" s="326">
        <f t="shared" si="2285"/>
        <v>0</v>
      </c>
      <c r="AJ761" s="326">
        <f t="shared" si="2285"/>
        <v>0</v>
      </c>
      <c r="AK761" s="326">
        <f t="shared" si="2285"/>
        <v>0</v>
      </c>
      <c r="AL761" s="326">
        <f t="shared" si="2285"/>
        <v>0</v>
      </c>
      <c r="AM761" s="386"/>
    </row>
    <row r="762" spans="1:40" ht="20.25" customHeight="1">
      <c r="B762" s="368" t="s">
        <v>589</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89" t="s">
        <v>527</v>
      </c>
      <c r="E765" s="253"/>
      <c r="F765" s="589"/>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24" t="s">
        <v>211</v>
      </c>
      <c r="C766" s="826" t="s">
        <v>33</v>
      </c>
      <c r="D766" s="284" t="s">
        <v>422</v>
      </c>
      <c r="E766" s="828" t="s">
        <v>209</v>
      </c>
      <c r="F766" s="829"/>
      <c r="G766" s="829"/>
      <c r="H766" s="829"/>
      <c r="I766" s="829"/>
      <c r="J766" s="829"/>
      <c r="K766" s="829"/>
      <c r="L766" s="829"/>
      <c r="M766" s="830"/>
      <c r="N766" s="831" t="s">
        <v>213</v>
      </c>
      <c r="O766" s="284" t="s">
        <v>423</v>
      </c>
      <c r="P766" s="828" t="s">
        <v>212</v>
      </c>
      <c r="Q766" s="829"/>
      <c r="R766" s="829"/>
      <c r="S766" s="829"/>
      <c r="T766" s="829"/>
      <c r="U766" s="829"/>
      <c r="V766" s="829"/>
      <c r="W766" s="829"/>
      <c r="X766" s="830"/>
      <c r="Y766" s="821" t="s">
        <v>243</v>
      </c>
      <c r="Z766" s="822"/>
      <c r="AA766" s="822"/>
      <c r="AB766" s="822"/>
      <c r="AC766" s="822"/>
      <c r="AD766" s="822"/>
      <c r="AE766" s="822"/>
      <c r="AF766" s="822"/>
      <c r="AG766" s="822"/>
      <c r="AH766" s="822"/>
      <c r="AI766" s="822"/>
      <c r="AJ766" s="822"/>
      <c r="AK766" s="822"/>
      <c r="AL766" s="822"/>
      <c r="AM766" s="823"/>
    </row>
    <row r="767" spans="1:40" ht="65.25" customHeight="1">
      <c r="B767" s="825"/>
      <c r="C767" s="827"/>
      <c r="D767" s="285">
        <v>2019</v>
      </c>
      <c r="E767" s="285">
        <v>2020</v>
      </c>
      <c r="F767" s="285">
        <v>2021</v>
      </c>
      <c r="G767" s="285">
        <v>2022</v>
      </c>
      <c r="H767" s="285">
        <v>2023</v>
      </c>
      <c r="I767" s="285">
        <v>2024</v>
      </c>
      <c r="J767" s="285">
        <v>2025</v>
      </c>
      <c r="K767" s="285">
        <v>2026</v>
      </c>
      <c r="L767" s="285">
        <v>2027</v>
      </c>
      <c r="M767" s="285">
        <v>2028</v>
      </c>
      <c r="N767" s="832"/>
      <c r="O767" s="285">
        <v>2019</v>
      </c>
      <c r="P767" s="285">
        <v>2020</v>
      </c>
      <c r="Q767" s="285">
        <v>2021</v>
      </c>
      <c r="R767" s="285">
        <v>2022</v>
      </c>
      <c r="S767" s="285">
        <v>2023</v>
      </c>
      <c r="T767" s="285">
        <v>2024</v>
      </c>
      <c r="U767" s="285">
        <v>2025</v>
      </c>
      <c r="V767" s="285">
        <v>2026</v>
      </c>
      <c r="W767" s="285">
        <v>2027</v>
      </c>
      <c r="X767" s="285">
        <v>2028</v>
      </c>
      <c r="Y767" s="285" t="str">
        <f>'1.  LRAMVA Summary'!D52</f>
        <v xml:space="preserve">Residential  </v>
      </c>
      <c r="Z767" s="285" t="str">
        <f>'1.  LRAMVA Summary'!E52</f>
        <v>GS&lt;50</v>
      </c>
      <c r="AA767" s="285" t="str">
        <f>'1.  LRAMVA Summary'!F52</f>
        <v>GS 50 to 4999</v>
      </c>
      <c r="AB767" s="285" t="str">
        <f>'1.  LRAMVA Summary'!G52</f>
        <v xml:space="preserve">Street Lighting </v>
      </c>
      <c r="AC767" s="285" t="str">
        <f>'1.  LRAMVA Summary'!H52</f>
        <v/>
      </c>
      <c r="AD767" s="285" t="str">
        <f>'1.  LRAMVA Summary'!I52</f>
        <v/>
      </c>
      <c r="AE767" s="285" t="str">
        <f>'1.  LRAMVA Summary'!J52</f>
        <v xml:space="preserve">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1"/>
      <c r="B768" s="517"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 xml:space="preserve">kWh </v>
      </c>
      <c r="AC768" s="291">
        <f>'1.  LRAMVA Summary'!H53</f>
        <v>0</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outlineLevel="1">
      <c r="A769" s="531"/>
      <c r="B769" s="503"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outlineLevel="1">
      <c r="A770" s="531">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outlineLevel="1">
      <c r="A771" s="531"/>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6">Z770</f>
        <v>0</v>
      </c>
      <c r="AA771" s="411">
        <f t="shared" ref="AA771" si="2287">AA770</f>
        <v>0</v>
      </c>
      <c r="AB771" s="411">
        <f t="shared" ref="AB771" si="2288">AB770</f>
        <v>0</v>
      </c>
      <c r="AC771" s="411">
        <f t="shared" ref="AC771" si="2289">AC770</f>
        <v>0</v>
      </c>
      <c r="AD771" s="411">
        <f t="shared" ref="AD771" si="2290">AD770</f>
        <v>0</v>
      </c>
      <c r="AE771" s="411">
        <f t="shared" ref="AE771" si="2291">AE770</f>
        <v>0</v>
      </c>
      <c r="AF771" s="411">
        <f t="shared" ref="AF771" si="2292">AF770</f>
        <v>0</v>
      </c>
      <c r="AG771" s="411">
        <f t="shared" ref="AG771" si="2293">AG770</f>
        <v>0</v>
      </c>
      <c r="AH771" s="411">
        <f t="shared" ref="AH771" si="2294">AH770</f>
        <v>0</v>
      </c>
      <c r="AI771" s="411">
        <f t="shared" ref="AI771" si="2295">AI770</f>
        <v>0</v>
      </c>
      <c r="AJ771" s="411">
        <f t="shared" ref="AJ771" si="2296">AJ770</f>
        <v>0</v>
      </c>
      <c r="AK771" s="411">
        <f t="shared" ref="AK771" si="2297">AK770</f>
        <v>0</v>
      </c>
      <c r="AL771" s="411">
        <f t="shared" ref="AL771" si="2298">AL770</f>
        <v>0</v>
      </c>
      <c r="AM771" s="297"/>
    </row>
    <row r="772" spans="1:39" ht="15.75" outlineLevel="1">
      <c r="A772" s="531"/>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outlineLevel="1">
      <c r="A773" s="531">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outlineLevel="1">
      <c r="A774" s="531"/>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99">Z773</f>
        <v>0</v>
      </c>
      <c r="AA774" s="411">
        <f t="shared" ref="AA774" si="2300">AA773</f>
        <v>0</v>
      </c>
      <c r="AB774" s="411">
        <f t="shared" ref="AB774" si="2301">AB773</f>
        <v>0</v>
      </c>
      <c r="AC774" s="411">
        <f t="shared" ref="AC774" si="2302">AC773</f>
        <v>0</v>
      </c>
      <c r="AD774" s="411">
        <f t="shared" ref="AD774" si="2303">AD773</f>
        <v>0</v>
      </c>
      <c r="AE774" s="411">
        <f t="shared" ref="AE774" si="2304">AE773</f>
        <v>0</v>
      </c>
      <c r="AF774" s="411">
        <f t="shared" ref="AF774" si="2305">AF773</f>
        <v>0</v>
      </c>
      <c r="AG774" s="411">
        <f t="shared" ref="AG774" si="2306">AG773</f>
        <v>0</v>
      </c>
      <c r="AH774" s="411">
        <f t="shared" ref="AH774" si="2307">AH773</f>
        <v>0</v>
      </c>
      <c r="AI774" s="411">
        <f t="shared" ref="AI774" si="2308">AI773</f>
        <v>0</v>
      </c>
      <c r="AJ774" s="411">
        <f t="shared" ref="AJ774" si="2309">AJ773</f>
        <v>0</v>
      </c>
      <c r="AK774" s="411">
        <f t="shared" ref="AK774" si="2310">AK773</f>
        <v>0</v>
      </c>
      <c r="AL774" s="411">
        <f t="shared" ref="AL774" si="2311">AL773</f>
        <v>0</v>
      </c>
      <c r="AM774" s="297"/>
    </row>
    <row r="775" spans="1:39" ht="15.75" outlineLevel="1">
      <c r="A775" s="531"/>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outlineLevel="1">
      <c r="A776" s="531">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outlineLevel="1">
      <c r="A777" s="531"/>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2">Z776</f>
        <v>0</v>
      </c>
      <c r="AA777" s="411">
        <f t="shared" ref="AA777" si="2313">AA776</f>
        <v>0</v>
      </c>
      <c r="AB777" s="411">
        <f t="shared" ref="AB777" si="2314">AB776</f>
        <v>0</v>
      </c>
      <c r="AC777" s="411">
        <f t="shared" ref="AC777" si="2315">AC776</f>
        <v>0</v>
      </c>
      <c r="AD777" s="411">
        <f t="shared" ref="AD777" si="2316">AD776</f>
        <v>0</v>
      </c>
      <c r="AE777" s="411">
        <f t="shared" ref="AE777" si="2317">AE776</f>
        <v>0</v>
      </c>
      <c r="AF777" s="411">
        <f t="shared" ref="AF777" si="2318">AF776</f>
        <v>0</v>
      </c>
      <c r="AG777" s="411">
        <f t="shared" ref="AG777" si="2319">AG776</f>
        <v>0</v>
      </c>
      <c r="AH777" s="411">
        <f t="shared" ref="AH777" si="2320">AH776</f>
        <v>0</v>
      </c>
      <c r="AI777" s="411">
        <f t="shared" ref="AI777" si="2321">AI776</f>
        <v>0</v>
      </c>
      <c r="AJ777" s="411">
        <f t="shared" ref="AJ777" si="2322">AJ776</f>
        <v>0</v>
      </c>
      <c r="AK777" s="411">
        <f t="shared" ref="AK777" si="2323">AK776</f>
        <v>0</v>
      </c>
      <c r="AL777" s="411">
        <f t="shared" ref="AL777" si="2324">AL776</f>
        <v>0</v>
      </c>
      <c r="AM777" s="297"/>
    </row>
    <row r="778" spans="1:39" outlineLevel="1">
      <c r="A778" s="531"/>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outlineLevel="1">
      <c r="A779" s="531">
        <v>4</v>
      </c>
      <c r="B779" s="519" t="s">
        <v>679</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outlineLevel="1">
      <c r="A780" s="531"/>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5">Z779</f>
        <v>0</v>
      </c>
      <c r="AA780" s="411">
        <f t="shared" ref="AA780" si="2326">AA779</f>
        <v>0</v>
      </c>
      <c r="AB780" s="411">
        <f t="shared" ref="AB780" si="2327">AB779</f>
        <v>0</v>
      </c>
      <c r="AC780" s="411">
        <f t="shared" ref="AC780" si="2328">AC779</f>
        <v>0</v>
      </c>
      <c r="AD780" s="411">
        <f t="shared" ref="AD780" si="2329">AD779</f>
        <v>0</v>
      </c>
      <c r="AE780" s="411">
        <f t="shared" ref="AE780" si="2330">AE779</f>
        <v>0</v>
      </c>
      <c r="AF780" s="411">
        <f t="shared" ref="AF780" si="2331">AF779</f>
        <v>0</v>
      </c>
      <c r="AG780" s="411">
        <f t="shared" ref="AG780" si="2332">AG779</f>
        <v>0</v>
      </c>
      <c r="AH780" s="411">
        <f t="shared" ref="AH780" si="2333">AH779</f>
        <v>0</v>
      </c>
      <c r="AI780" s="411">
        <f t="shared" ref="AI780" si="2334">AI779</f>
        <v>0</v>
      </c>
      <c r="AJ780" s="411">
        <f t="shared" ref="AJ780" si="2335">AJ779</f>
        <v>0</v>
      </c>
      <c r="AK780" s="411">
        <f t="shared" ref="AK780" si="2336">AK779</f>
        <v>0</v>
      </c>
      <c r="AL780" s="411">
        <f t="shared" ref="AL780" si="2337">AL779</f>
        <v>0</v>
      </c>
      <c r="AM780" s="297"/>
    </row>
    <row r="781" spans="1:39" outlineLevel="1">
      <c r="A781" s="531"/>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1">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31"/>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38">Z782</f>
        <v>0</v>
      </c>
      <c r="AA783" s="411">
        <f t="shared" ref="AA783" si="2339">AA782</f>
        <v>0</v>
      </c>
      <c r="AB783" s="411">
        <f t="shared" ref="AB783" si="2340">AB782</f>
        <v>0</v>
      </c>
      <c r="AC783" s="411">
        <f t="shared" ref="AC783" si="2341">AC782</f>
        <v>0</v>
      </c>
      <c r="AD783" s="411">
        <f t="shared" ref="AD783" si="2342">AD782</f>
        <v>0</v>
      </c>
      <c r="AE783" s="411">
        <f t="shared" ref="AE783" si="2343">AE782</f>
        <v>0</v>
      </c>
      <c r="AF783" s="411">
        <f t="shared" ref="AF783" si="2344">AF782</f>
        <v>0</v>
      </c>
      <c r="AG783" s="411">
        <f t="shared" ref="AG783" si="2345">AG782</f>
        <v>0</v>
      </c>
      <c r="AH783" s="411">
        <f t="shared" ref="AH783" si="2346">AH782</f>
        <v>0</v>
      </c>
      <c r="AI783" s="411">
        <f t="shared" ref="AI783" si="2347">AI782</f>
        <v>0</v>
      </c>
      <c r="AJ783" s="411">
        <f t="shared" ref="AJ783" si="2348">AJ782</f>
        <v>0</v>
      </c>
      <c r="AK783" s="411">
        <f t="shared" ref="AK783" si="2349">AK782</f>
        <v>0</v>
      </c>
      <c r="AL783" s="411">
        <f t="shared" ref="AL783" si="2350">AL782</f>
        <v>0</v>
      </c>
      <c r="AM783" s="297"/>
    </row>
    <row r="784" spans="1:39" outlineLevel="1">
      <c r="A784" s="531"/>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outlineLevel="1">
      <c r="A785" s="531"/>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outlineLevel="1">
      <c r="A786" s="531">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outlineLevel="1">
      <c r="A787" s="531"/>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1">Z786</f>
        <v>0</v>
      </c>
      <c r="AA787" s="411">
        <f t="shared" ref="AA787" si="2352">AA786</f>
        <v>0</v>
      </c>
      <c r="AB787" s="411">
        <f t="shared" ref="AB787" si="2353">AB786</f>
        <v>0</v>
      </c>
      <c r="AC787" s="411">
        <f t="shared" ref="AC787" si="2354">AC786</f>
        <v>0</v>
      </c>
      <c r="AD787" s="411">
        <f t="shared" ref="AD787" si="2355">AD786</f>
        <v>0</v>
      </c>
      <c r="AE787" s="411">
        <f t="shared" ref="AE787" si="2356">AE786</f>
        <v>0</v>
      </c>
      <c r="AF787" s="411">
        <f t="shared" ref="AF787" si="2357">AF786</f>
        <v>0</v>
      </c>
      <c r="AG787" s="411">
        <f t="shared" ref="AG787" si="2358">AG786</f>
        <v>0</v>
      </c>
      <c r="AH787" s="411">
        <f t="shared" ref="AH787" si="2359">AH786</f>
        <v>0</v>
      </c>
      <c r="AI787" s="411">
        <f t="shared" ref="AI787" si="2360">AI786</f>
        <v>0</v>
      </c>
      <c r="AJ787" s="411">
        <f t="shared" ref="AJ787" si="2361">AJ786</f>
        <v>0</v>
      </c>
      <c r="AK787" s="411">
        <f t="shared" ref="AK787" si="2362">AK786</f>
        <v>0</v>
      </c>
      <c r="AL787" s="411">
        <f t="shared" ref="AL787" si="2363">AL786</f>
        <v>0</v>
      </c>
      <c r="AM787" s="311"/>
    </row>
    <row r="788" spans="1:39" outlineLevel="1">
      <c r="A788" s="531"/>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1">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outlineLevel="1">
      <c r="A790" s="531"/>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4">Z789</f>
        <v>0</v>
      </c>
      <c r="AA790" s="411">
        <f t="shared" ref="AA790" si="2365">AA789</f>
        <v>0</v>
      </c>
      <c r="AB790" s="411">
        <f t="shared" ref="AB790" si="2366">AB789</f>
        <v>0</v>
      </c>
      <c r="AC790" s="411">
        <f t="shared" ref="AC790" si="2367">AC789</f>
        <v>0</v>
      </c>
      <c r="AD790" s="411">
        <f t="shared" ref="AD790" si="2368">AD789</f>
        <v>0</v>
      </c>
      <c r="AE790" s="411">
        <f t="shared" ref="AE790" si="2369">AE789</f>
        <v>0</v>
      </c>
      <c r="AF790" s="411">
        <f t="shared" ref="AF790" si="2370">AF789</f>
        <v>0</v>
      </c>
      <c r="AG790" s="411">
        <f t="shared" ref="AG790" si="2371">AG789</f>
        <v>0</v>
      </c>
      <c r="AH790" s="411">
        <f t="shared" ref="AH790" si="2372">AH789</f>
        <v>0</v>
      </c>
      <c r="AI790" s="411">
        <f t="shared" ref="AI790" si="2373">AI789</f>
        <v>0</v>
      </c>
      <c r="AJ790" s="411">
        <f t="shared" ref="AJ790" si="2374">AJ789</f>
        <v>0</v>
      </c>
      <c r="AK790" s="411">
        <f t="shared" ref="AK790" si="2375">AK789</f>
        <v>0</v>
      </c>
      <c r="AL790" s="411">
        <f t="shared" ref="AL790" si="2376">AL789</f>
        <v>0</v>
      </c>
      <c r="AM790" s="311"/>
    </row>
    <row r="791" spans="1:39" outlineLevel="1">
      <c r="A791" s="531"/>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31">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outlineLevel="1">
      <c r="A793" s="531"/>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7">Z792</f>
        <v>0</v>
      </c>
      <c r="AA793" s="411">
        <f t="shared" ref="AA793" si="2378">AA792</f>
        <v>0</v>
      </c>
      <c r="AB793" s="411">
        <f t="shared" ref="AB793" si="2379">AB792</f>
        <v>0</v>
      </c>
      <c r="AC793" s="411">
        <f t="shared" ref="AC793" si="2380">AC792</f>
        <v>0</v>
      </c>
      <c r="AD793" s="411">
        <f t="shared" ref="AD793" si="2381">AD792</f>
        <v>0</v>
      </c>
      <c r="AE793" s="411">
        <f t="shared" ref="AE793" si="2382">AE792</f>
        <v>0</v>
      </c>
      <c r="AF793" s="411">
        <f t="shared" ref="AF793" si="2383">AF792</f>
        <v>0</v>
      </c>
      <c r="AG793" s="411">
        <f t="shared" ref="AG793" si="2384">AG792</f>
        <v>0</v>
      </c>
      <c r="AH793" s="411">
        <f t="shared" ref="AH793" si="2385">AH792</f>
        <v>0</v>
      </c>
      <c r="AI793" s="411">
        <f t="shared" ref="AI793" si="2386">AI792</f>
        <v>0</v>
      </c>
      <c r="AJ793" s="411">
        <f t="shared" ref="AJ793" si="2387">AJ792</f>
        <v>0</v>
      </c>
      <c r="AK793" s="411">
        <f t="shared" ref="AK793" si="2388">AK792</f>
        <v>0</v>
      </c>
      <c r="AL793" s="411">
        <f t="shared" ref="AL793" si="2389">AL792</f>
        <v>0</v>
      </c>
      <c r="AM793" s="311"/>
    </row>
    <row r="794" spans="1:39" outlineLevel="1">
      <c r="A794" s="531"/>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31">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outlineLevel="1">
      <c r="A796" s="531"/>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0">Z795</f>
        <v>0</v>
      </c>
      <c r="AA796" s="411">
        <f t="shared" ref="AA796" si="2391">AA795</f>
        <v>0</v>
      </c>
      <c r="AB796" s="411">
        <f t="shared" ref="AB796" si="2392">AB795</f>
        <v>0</v>
      </c>
      <c r="AC796" s="411">
        <f t="shared" ref="AC796" si="2393">AC795</f>
        <v>0</v>
      </c>
      <c r="AD796" s="411">
        <f t="shared" ref="AD796" si="2394">AD795</f>
        <v>0</v>
      </c>
      <c r="AE796" s="411">
        <f t="shared" ref="AE796" si="2395">AE795</f>
        <v>0</v>
      </c>
      <c r="AF796" s="411">
        <f t="shared" ref="AF796" si="2396">AF795</f>
        <v>0</v>
      </c>
      <c r="AG796" s="411">
        <f t="shared" ref="AG796" si="2397">AG795</f>
        <v>0</v>
      </c>
      <c r="AH796" s="411">
        <f t="shared" ref="AH796" si="2398">AH795</f>
        <v>0</v>
      </c>
      <c r="AI796" s="411">
        <f t="shared" ref="AI796" si="2399">AI795</f>
        <v>0</v>
      </c>
      <c r="AJ796" s="411">
        <f t="shared" ref="AJ796" si="2400">AJ795</f>
        <v>0</v>
      </c>
      <c r="AK796" s="411">
        <f t="shared" ref="AK796" si="2401">AK795</f>
        <v>0</v>
      </c>
      <c r="AL796" s="411">
        <f t="shared" ref="AL796" si="2402">AL795</f>
        <v>0</v>
      </c>
      <c r="AM796" s="311"/>
    </row>
    <row r="797" spans="1:39" outlineLevel="1">
      <c r="A797" s="531"/>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1">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outlineLevel="1">
      <c r="A799" s="531"/>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3">Z798</f>
        <v>0</v>
      </c>
      <c r="AA799" s="411">
        <f t="shared" ref="AA799" si="2404">AA798</f>
        <v>0</v>
      </c>
      <c r="AB799" s="411">
        <f t="shared" ref="AB799" si="2405">AB798</f>
        <v>0</v>
      </c>
      <c r="AC799" s="411">
        <f t="shared" ref="AC799" si="2406">AC798</f>
        <v>0</v>
      </c>
      <c r="AD799" s="411">
        <f t="shared" ref="AD799" si="2407">AD798</f>
        <v>0</v>
      </c>
      <c r="AE799" s="411">
        <f t="shared" ref="AE799" si="2408">AE798</f>
        <v>0</v>
      </c>
      <c r="AF799" s="411">
        <f t="shared" ref="AF799" si="2409">AF798</f>
        <v>0</v>
      </c>
      <c r="AG799" s="411">
        <f t="shared" ref="AG799" si="2410">AG798</f>
        <v>0</v>
      </c>
      <c r="AH799" s="411">
        <f t="shared" ref="AH799" si="2411">AH798</f>
        <v>0</v>
      </c>
      <c r="AI799" s="411">
        <f t="shared" ref="AI799" si="2412">AI798</f>
        <v>0</v>
      </c>
      <c r="AJ799" s="411">
        <f t="shared" ref="AJ799" si="2413">AJ798</f>
        <v>0</v>
      </c>
      <c r="AK799" s="411">
        <f t="shared" ref="AK799" si="2414">AK798</f>
        <v>0</v>
      </c>
      <c r="AL799" s="411">
        <f t="shared" ref="AL799" si="2415">AL798</f>
        <v>0</v>
      </c>
      <c r="AM799" s="311"/>
    </row>
    <row r="800" spans="1:39" outlineLevel="1">
      <c r="A800" s="531"/>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outlineLevel="1">
      <c r="A801" s="531"/>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1">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outlineLevel="1">
      <c r="A803" s="531"/>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6">Z802</f>
        <v>0</v>
      </c>
      <c r="AA803" s="411">
        <f t="shared" ref="AA803" si="2417">AA802</f>
        <v>0</v>
      </c>
      <c r="AB803" s="411">
        <f t="shared" ref="AB803" si="2418">AB802</f>
        <v>0</v>
      </c>
      <c r="AC803" s="411">
        <f t="shared" ref="AC803" si="2419">AC802</f>
        <v>0</v>
      </c>
      <c r="AD803" s="411">
        <f t="shared" ref="AD803" si="2420">AD802</f>
        <v>0</v>
      </c>
      <c r="AE803" s="411">
        <f t="shared" ref="AE803" si="2421">AE802</f>
        <v>0</v>
      </c>
      <c r="AF803" s="411">
        <f t="shared" ref="AF803" si="2422">AF802</f>
        <v>0</v>
      </c>
      <c r="AG803" s="411">
        <f t="shared" ref="AG803" si="2423">AG802</f>
        <v>0</v>
      </c>
      <c r="AH803" s="411">
        <f t="shared" ref="AH803" si="2424">AH802</f>
        <v>0</v>
      </c>
      <c r="AI803" s="411">
        <f t="shared" ref="AI803" si="2425">AI802</f>
        <v>0</v>
      </c>
      <c r="AJ803" s="411">
        <f t="shared" ref="AJ803" si="2426">AJ802</f>
        <v>0</v>
      </c>
      <c r="AK803" s="411">
        <f t="shared" ref="AK803" si="2427">AK802</f>
        <v>0</v>
      </c>
      <c r="AL803" s="411">
        <f t="shared" ref="AL803" si="2428">AL802</f>
        <v>0</v>
      </c>
      <c r="AM803" s="297"/>
    </row>
    <row r="804" spans="1:39" outlineLevel="1">
      <c r="A804" s="531"/>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outlineLevel="1">
      <c r="A805" s="531">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outlineLevel="1">
      <c r="A806" s="531"/>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29">Z805</f>
        <v>0</v>
      </c>
      <c r="AA806" s="411">
        <f t="shared" ref="AA806" si="2430">AA805</f>
        <v>0</v>
      </c>
      <c r="AB806" s="411">
        <f t="shared" ref="AB806" si="2431">AB805</f>
        <v>0</v>
      </c>
      <c r="AC806" s="411">
        <f t="shared" ref="AC806" si="2432">AC805</f>
        <v>0</v>
      </c>
      <c r="AD806" s="411">
        <f t="shared" ref="AD806" si="2433">AD805</f>
        <v>0</v>
      </c>
      <c r="AE806" s="411">
        <f t="shared" ref="AE806" si="2434">AE805</f>
        <v>0</v>
      </c>
      <c r="AF806" s="411">
        <f t="shared" ref="AF806" si="2435">AF805</f>
        <v>0</v>
      </c>
      <c r="AG806" s="411">
        <f t="shared" ref="AG806" si="2436">AG805</f>
        <v>0</v>
      </c>
      <c r="AH806" s="411">
        <f t="shared" ref="AH806" si="2437">AH805</f>
        <v>0</v>
      </c>
      <c r="AI806" s="411">
        <f t="shared" ref="AI806" si="2438">AI805</f>
        <v>0</v>
      </c>
      <c r="AJ806" s="411">
        <f t="shared" ref="AJ806" si="2439">AJ805</f>
        <v>0</v>
      </c>
      <c r="AK806" s="411">
        <f t="shared" ref="AK806" si="2440">AK805</f>
        <v>0</v>
      </c>
      <c r="AL806" s="411">
        <f t="shared" ref="AL806" si="2441">AL805</f>
        <v>0</v>
      </c>
      <c r="AM806" s="297"/>
    </row>
    <row r="807" spans="1:39" outlineLevel="1">
      <c r="A807" s="531"/>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31">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outlineLevel="1">
      <c r="A809" s="531"/>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2">Z808</f>
        <v>0</v>
      </c>
      <c r="AA809" s="411">
        <f t="shared" ref="AA809" si="2443">AA808</f>
        <v>0</v>
      </c>
      <c r="AB809" s="411">
        <f t="shared" ref="AB809" si="2444">AB808</f>
        <v>0</v>
      </c>
      <c r="AC809" s="411">
        <f t="shared" ref="AC809" si="2445">AC808</f>
        <v>0</v>
      </c>
      <c r="AD809" s="411">
        <f t="shared" ref="AD809" si="2446">AD808</f>
        <v>0</v>
      </c>
      <c r="AE809" s="411">
        <f t="shared" ref="AE809" si="2447">AE808</f>
        <v>0</v>
      </c>
      <c r="AF809" s="411">
        <f t="shared" ref="AF809" si="2448">AF808</f>
        <v>0</v>
      </c>
      <c r="AG809" s="411">
        <f t="shared" ref="AG809" si="2449">AG808</f>
        <v>0</v>
      </c>
      <c r="AH809" s="411">
        <f t="shared" ref="AH809" si="2450">AH808</f>
        <v>0</v>
      </c>
      <c r="AI809" s="411">
        <f t="shared" ref="AI809" si="2451">AI808</f>
        <v>0</v>
      </c>
      <c r="AJ809" s="411">
        <f t="shared" ref="AJ809" si="2452">AJ808</f>
        <v>0</v>
      </c>
      <c r="AK809" s="411">
        <f t="shared" ref="AK809" si="2453">AK808</f>
        <v>0</v>
      </c>
      <c r="AL809" s="411">
        <f t="shared" ref="AL809" si="2454">AL808</f>
        <v>0</v>
      </c>
      <c r="AM809" s="306"/>
    </row>
    <row r="810" spans="1:39" outlineLevel="1">
      <c r="A810" s="531"/>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outlineLevel="1">
      <c r="A811" s="531"/>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outlineLevel="1">
      <c r="A812" s="531">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outlineLevel="1">
      <c r="A813" s="531"/>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5">Z812</f>
        <v>0</v>
      </c>
      <c r="AA813" s="411">
        <f t="shared" ref="AA813" si="2456">AA812</f>
        <v>0</v>
      </c>
      <c r="AB813" s="411">
        <f t="shared" ref="AB813" si="2457">AB812</f>
        <v>0</v>
      </c>
      <c r="AC813" s="411">
        <f t="shared" ref="AC813" si="2458">AC812</f>
        <v>0</v>
      </c>
      <c r="AD813" s="411">
        <f t="shared" ref="AD813" si="2459">AD812</f>
        <v>0</v>
      </c>
      <c r="AE813" s="411">
        <f t="shared" ref="AE813" si="2460">AE812</f>
        <v>0</v>
      </c>
      <c r="AF813" s="411">
        <f t="shared" ref="AF813" si="2461">AF812</f>
        <v>0</v>
      </c>
      <c r="AG813" s="411">
        <f t="shared" ref="AG813" si="2462">AG812</f>
        <v>0</v>
      </c>
      <c r="AH813" s="411">
        <f t="shared" ref="AH813" si="2463">AH812</f>
        <v>0</v>
      </c>
      <c r="AI813" s="411">
        <f t="shared" ref="AI813" si="2464">AI812</f>
        <v>0</v>
      </c>
      <c r="AJ813" s="411">
        <f t="shared" ref="AJ813" si="2465">AJ812</f>
        <v>0</v>
      </c>
      <c r="AK813" s="411">
        <f t="shared" ref="AK813" si="2466">AK812</f>
        <v>0</v>
      </c>
      <c r="AL813" s="411">
        <f t="shared" ref="AL813" si="2467">AL812</f>
        <v>0</v>
      </c>
      <c r="AM813" s="297"/>
    </row>
    <row r="814" spans="1:39" outlineLevel="1">
      <c r="A814" s="531"/>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outlineLevel="1">
      <c r="A815" s="531"/>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6"/>
    </row>
    <row r="816" spans="1:39" outlineLevel="1">
      <c r="A816" s="531">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outlineLevel="1">
      <c r="A817" s="531"/>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8">Z816</f>
        <v>0</v>
      </c>
      <c r="AA817" s="411">
        <f t="shared" si="2468"/>
        <v>0</v>
      </c>
      <c r="AB817" s="411">
        <f t="shared" si="2468"/>
        <v>0</v>
      </c>
      <c r="AC817" s="411">
        <f t="shared" si="2468"/>
        <v>0</v>
      </c>
      <c r="AD817" s="411">
        <f t="shared" si="2468"/>
        <v>0</v>
      </c>
      <c r="AE817" s="411">
        <f t="shared" si="2468"/>
        <v>0</v>
      </c>
      <c r="AF817" s="411">
        <f t="shared" si="2468"/>
        <v>0</v>
      </c>
      <c r="AG817" s="411">
        <f t="shared" si="2468"/>
        <v>0</v>
      </c>
      <c r="AH817" s="411">
        <f t="shared" si="2468"/>
        <v>0</v>
      </c>
      <c r="AI817" s="411">
        <f t="shared" si="2468"/>
        <v>0</v>
      </c>
      <c r="AJ817" s="411">
        <f t="shared" si="2468"/>
        <v>0</v>
      </c>
      <c r="AK817" s="411">
        <f t="shared" si="2468"/>
        <v>0</v>
      </c>
      <c r="AL817" s="411">
        <f t="shared" si="2468"/>
        <v>0</v>
      </c>
      <c r="AM817" s="297"/>
    </row>
    <row r="818" spans="1:39" outlineLevel="1">
      <c r="A818" s="531"/>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outlineLevel="1">
      <c r="A819" s="531">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outlineLevel="1">
      <c r="A820" s="531"/>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9">Z819</f>
        <v>0</v>
      </c>
      <c r="AA820" s="411">
        <f t="shared" si="2469"/>
        <v>0</v>
      </c>
      <c r="AB820" s="411">
        <f t="shared" si="2469"/>
        <v>0</v>
      </c>
      <c r="AC820" s="411">
        <f t="shared" si="2469"/>
        <v>0</v>
      </c>
      <c r="AD820" s="411">
        <f t="shared" si="2469"/>
        <v>0</v>
      </c>
      <c r="AE820" s="411">
        <f t="shared" si="2469"/>
        <v>0</v>
      </c>
      <c r="AF820" s="411">
        <f t="shared" si="2469"/>
        <v>0</v>
      </c>
      <c r="AG820" s="411">
        <f t="shared" si="2469"/>
        <v>0</v>
      </c>
      <c r="AH820" s="411">
        <f t="shared" si="2469"/>
        <v>0</v>
      </c>
      <c r="AI820" s="411">
        <f t="shared" si="2469"/>
        <v>0</v>
      </c>
      <c r="AJ820" s="411">
        <f t="shared" si="2469"/>
        <v>0</v>
      </c>
      <c r="AK820" s="411">
        <f t="shared" si="2469"/>
        <v>0</v>
      </c>
      <c r="AL820" s="411">
        <f t="shared" si="2469"/>
        <v>0</v>
      </c>
      <c r="AM820" s="297"/>
    </row>
    <row r="821" spans="1:39" s="283" customFormat="1" outlineLevel="1">
      <c r="A821" s="531"/>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outlineLevel="1">
      <c r="A822" s="531"/>
      <c r="B822" s="518"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outlineLevel="1">
      <c r="A823" s="531">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outlineLevel="1">
      <c r="A824" s="531"/>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0">Z823</f>
        <v>0</v>
      </c>
      <c r="AA824" s="411">
        <f t="shared" si="2470"/>
        <v>0</v>
      </c>
      <c r="AB824" s="411">
        <f t="shared" si="2470"/>
        <v>0</v>
      </c>
      <c r="AC824" s="411">
        <f t="shared" si="2470"/>
        <v>0</v>
      </c>
      <c r="AD824" s="411">
        <f t="shared" si="2470"/>
        <v>0</v>
      </c>
      <c r="AE824" s="411">
        <f t="shared" si="2470"/>
        <v>0</v>
      </c>
      <c r="AF824" s="411">
        <f t="shared" si="2470"/>
        <v>0</v>
      </c>
      <c r="AG824" s="411">
        <f t="shared" si="2470"/>
        <v>0</v>
      </c>
      <c r="AH824" s="411">
        <f t="shared" si="2470"/>
        <v>0</v>
      </c>
      <c r="AI824" s="411">
        <f t="shared" si="2470"/>
        <v>0</v>
      </c>
      <c r="AJ824" s="411">
        <f t="shared" si="2470"/>
        <v>0</v>
      </c>
      <c r="AK824" s="411">
        <f t="shared" si="2470"/>
        <v>0</v>
      </c>
      <c r="AL824" s="411">
        <f t="shared" si="2470"/>
        <v>0</v>
      </c>
      <c r="AM824" s="306"/>
    </row>
    <row r="825" spans="1:39" outlineLevel="1">
      <c r="A825" s="531"/>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outlineLevel="1">
      <c r="A826" s="531">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outlineLevel="1">
      <c r="A827" s="531"/>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1">Z826</f>
        <v>0</v>
      </c>
      <c r="AA827" s="411">
        <f t="shared" si="2471"/>
        <v>0</v>
      </c>
      <c r="AB827" s="411">
        <f t="shared" si="2471"/>
        <v>0</v>
      </c>
      <c r="AC827" s="411">
        <f t="shared" si="2471"/>
        <v>0</v>
      </c>
      <c r="AD827" s="411">
        <f t="shared" si="2471"/>
        <v>0</v>
      </c>
      <c r="AE827" s="411">
        <f t="shared" si="2471"/>
        <v>0</v>
      </c>
      <c r="AF827" s="411">
        <f t="shared" si="2471"/>
        <v>0</v>
      </c>
      <c r="AG827" s="411">
        <f t="shared" si="2471"/>
        <v>0</v>
      </c>
      <c r="AH827" s="411">
        <f t="shared" si="2471"/>
        <v>0</v>
      </c>
      <c r="AI827" s="411">
        <f t="shared" si="2471"/>
        <v>0</v>
      </c>
      <c r="AJ827" s="411">
        <f t="shared" si="2471"/>
        <v>0</v>
      </c>
      <c r="AK827" s="411">
        <f t="shared" si="2471"/>
        <v>0</v>
      </c>
      <c r="AL827" s="411">
        <f t="shared" si="2471"/>
        <v>0</v>
      </c>
      <c r="AM827" s="306"/>
    </row>
    <row r="828" spans="1:39" outlineLevel="1">
      <c r="A828" s="531"/>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outlineLevel="1">
      <c r="A829" s="531">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outlineLevel="1">
      <c r="A830" s="531"/>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2">Z829</f>
        <v>0</v>
      </c>
      <c r="AA830" s="411">
        <f t="shared" si="2472"/>
        <v>0</v>
      </c>
      <c r="AB830" s="411">
        <f t="shared" si="2472"/>
        <v>0</v>
      </c>
      <c r="AC830" s="411">
        <f t="shared" si="2472"/>
        <v>0</v>
      </c>
      <c r="AD830" s="411">
        <f t="shared" si="2472"/>
        <v>0</v>
      </c>
      <c r="AE830" s="411">
        <f t="shared" si="2472"/>
        <v>0</v>
      </c>
      <c r="AF830" s="411">
        <f t="shared" si="2472"/>
        <v>0</v>
      </c>
      <c r="AG830" s="411">
        <f t="shared" si="2472"/>
        <v>0</v>
      </c>
      <c r="AH830" s="411">
        <f t="shared" si="2472"/>
        <v>0</v>
      </c>
      <c r="AI830" s="411">
        <f t="shared" si="2472"/>
        <v>0</v>
      </c>
      <c r="AJ830" s="411">
        <f t="shared" si="2472"/>
        <v>0</v>
      </c>
      <c r="AK830" s="411">
        <f t="shared" si="2472"/>
        <v>0</v>
      </c>
      <c r="AL830" s="411">
        <f t="shared" si="2472"/>
        <v>0</v>
      </c>
      <c r="AM830" s="297"/>
    </row>
    <row r="831" spans="1:39" outlineLevel="1">
      <c r="A831" s="531"/>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outlineLevel="1">
      <c r="A832" s="531">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outlineLevel="1">
      <c r="A833" s="531"/>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3">Z832</f>
        <v>0</v>
      </c>
      <c r="AA833" s="411">
        <f t="shared" si="2473"/>
        <v>0</v>
      </c>
      <c r="AB833" s="411">
        <f t="shared" si="2473"/>
        <v>0</v>
      </c>
      <c r="AC833" s="411">
        <f t="shared" si="2473"/>
        <v>0</v>
      </c>
      <c r="AD833" s="411">
        <f t="shared" si="2473"/>
        <v>0</v>
      </c>
      <c r="AE833" s="411">
        <f t="shared" si="2473"/>
        <v>0</v>
      </c>
      <c r="AF833" s="411">
        <f t="shared" si="2473"/>
        <v>0</v>
      </c>
      <c r="AG833" s="411">
        <f t="shared" si="2473"/>
        <v>0</v>
      </c>
      <c r="AH833" s="411">
        <f t="shared" si="2473"/>
        <v>0</v>
      </c>
      <c r="AI833" s="411">
        <f t="shared" si="2473"/>
        <v>0</v>
      </c>
      <c r="AJ833" s="411">
        <f t="shared" si="2473"/>
        <v>0</v>
      </c>
      <c r="AK833" s="411">
        <f t="shared" si="2473"/>
        <v>0</v>
      </c>
      <c r="AL833" s="411">
        <f t="shared" si="2473"/>
        <v>0</v>
      </c>
      <c r="AM833" s="306"/>
    </row>
    <row r="834" spans="1:39" ht="15.75" outlineLevel="1">
      <c r="A834" s="531"/>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outlineLevel="1">
      <c r="A835" s="531"/>
      <c r="B835" s="517"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outlineLevel="1">
      <c r="A836" s="531"/>
      <c r="B836" s="503"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outlineLevel="1">
      <c r="A837" s="531">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outlineLevel="1">
      <c r="A838" s="531"/>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4">Z837</f>
        <v>0</v>
      </c>
      <c r="AA838" s="411">
        <f t="shared" ref="AA838" si="2475">AA837</f>
        <v>0</v>
      </c>
      <c r="AB838" s="411">
        <f t="shared" ref="AB838" si="2476">AB837</f>
        <v>0</v>
      </c>
      <c r="AC838" s="411">
        <f t="shared" ref="AC838" si="2477">AC837</f>
        <v>0</v>
      </c>
      <c r="AD838" s="411">
        <f t="shared" ref="AD838" si="2478">AD837</f>
        <v>0</v>
      </c>
      <c r="AE838" s="411">
        <f t="shared" ref="AE838" si="2479">AE837</f>
        <v>0</v>
      </c>
      <c r="AF838" s="411">
        <f t="shared" ref="AF838" si="2480">AF837</f>
        <v>0</v>
      </c>
      <c r="AG838" s="411">
        <f t="shared" ref="AG838" si="2481">AG837</f>
        <v>0</v>
      </c>
      <c r="AH838" s="411">
        <f t="shared" ref="AH838" si="2482">AH837</f>
        <v>0</v>
      </c>
      <c r="AI838" s="411">
        <f t="shared" ref="AI838" si="2483">AI837</f>
        <v>0</v>
      </c>
      <c r="AJ838" s="411">
        <f t="shared" ref="AJ838" si="2484">AJ837</f>
        <v>0</v>
      </c>
      <c r="AK838" s="411">
        <f t="shared" ref="AK838" si="2485">AK837</f>
        <v>0</v>
      </c>
      <c r="AL838" s="411">
        <f t="shared" ref="AL838" si="2486">AL837</f>
        <v>0</v>
      </c>
      <c r="AM838" s="306"/>
    </row>
    <row r="839" spans="1:39" outlineLevel="1">
      <c r="A839" s="531"/>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31">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outlineLevel="1">
      <c r="A841" s="531"/>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87">Z840</f>
        <v>0</v>
      </c>
      <c r="AA841" s="411">
        <f t="shared" ref="AA841" si="2488">AA840</f>
        <v>0</v>
      </c>
      <c r="AB841" s="411">
        <f t="shared" ref="AB841" si="2489">AB840</f>
        <v>0</v>
      </c>
      <c r="AC841" s="411">
        <f t="shared" ref="AC841" si="2490">AC840</f>
        <v>0</v>
      </c>
      <c r="AD841" s="411">
        <f t="shared" ref="AD841" si="2491">AD840</f>
        <v>0</v>
      </c>
      <c r="AE841" s="411">
        <f t="shared" ref="AE841" si="2492">AE840</f>
        <v>0</v>
      </c>
      <c r="AF841" s="411">
        <f t="shared" ref="AF841" si="2493">AF840</f>
        <v>0</v>
      </c>
      <c r="AG841" s="411">
        <f t="shared" ref="AG841" si="2494">AG840</f>
        <v>0</v>
      </c>
      <c r="AH841" s="411">
        <f t="shared" ref="AH841" si="2495">AH840</f>
        <v>0</v>
      </c>
      <c r="AI841" s="411">
        <f t="shared" ref="AI841" si="2496">AI840</f>
        <v>0</v>
      </c>
      <c r="AJ841" s="411">
        <f t="shared" ref="AJ841" si="2497">AJ840</f>
        <v>0</v>
      </c>
      <c r="AK841" s="411">
        <f t="shared" ref="AK841" si="2498">AK840</f>
        <v>0</v>
      </c>
      <c r="AL841" s="411">
        <f t="shared" ref="AL841" si="2499">AL840</f>
        <v>0</v>
      </c>
      <c r="AM841" s="306"/>
    </row>
    <row r="842" spans="1:39" outlineLevel="1">
      <c r="A842" s="531"/>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1">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outlineLevel="1">
      <c r="A844" s="531"/>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0">Z843</f>
        <v>0</v>
      </c>
      <c r="AA844" s="411">
        <f t="shared" ref="AA844" si="2501">AA843</f>
        <v>0</v>
      </c>
      <c r="AB844" s="411">
        <f t="shared" ref="AB844" si="2502">AB843</f>
        <v>0</v>
      </c>
      <c r="AC844" s="411">
        <f t="shared" ref="AC844" si="2503">AC843</f>
        <v>0</v>
      </c>
      <c r="AD844" s="411">
        <f t="shared" ref="AD844" si="2504">AD843</f>
        <v>0</v>
      </c>
      <c r="AE844" s="411">
        <f t="shared" ref="AE844" si="2505">AE843</f>
        <v>0</v>
      </c>
      <c r="AF844" s="411">
        <f t="shared" ref="AF844" si="2506">AF843</f>
        <v>0</v>
      </c>
      <c r="AG844" s="411">
        <f t="shared" ref="AG844" si="2507">AG843</f>
        <v>0</v>
      </c>
      <c r="AH844" s="411">
        <f t="shared" ref="AH844" si="2508">AH843</f>
        <v>0</v>
      </c>
      <c r="AI844" s="411">
        <f t="shared" ref="AI844" si="2509">AI843</f>
        <v>0</v>
      </c>
      <c r="AJ844" s="411">
        <f t="shared" ref="AJ844" si="2510">AJ843</f>
        <v>0</v>
      </c>
      <c r="AK844" s="411">
        <f t="shared" ref="AK844" si="2511">AK843</f>
        <v>0</v>
      </c>
      <c r="AL844" s="411">
        <f t="shared" ref="AL844" si="2512">AL843</f>
        <v>0</v>
      </c>
      <c r="AM844" s="306"/>
    </row>
    <row r="845" spans="1:39" outlineLevel="1">
      <c r="A845" s="531"/>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outlineLevel="1">
      <c r="A846" s="531">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outlineLevel="1">
      <c r="A847" s="531"/>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3">Z846</f>
        <v>0</v>
      </c>
      <c r="AA847" s="411">
        <f t="shared" ref="AA847" si="2514">AA846</f>
        <v>0</v>
      </c>
      <c r="AB847" s="411">
        <f t="shared" ref="AB847" si="2515">AB846</f>
        <v>0</v>
      </c>
      <c r="AC847" s="411">
        <f t="shared" ref="AC847" si="2516">AC846</f>
        <v>0</v>
      </c>
      <c r="AD847" s="411">
        <f t="shared" ref="AD847" si="2517">AD846</f>
        <v>0</v>
      </c>
      <c r="AE847" s="411">
        <f t="shared" ref="AE847" si="2518">AE846</f>
        <v>0</v>
      </c>
      <c r="AF847" s="411">
        <f t="shared" ref="AF847" si="2519">AF846</f>
        <v>0</v>
      </c>
      <c r="AG847" s="411">
        <f t="shared" ref="AG847" si="2520">AG846</f>
        <v>0</v>
      </c>
      <c r="AH847" s="411">
        <f t="shared" ref="AH847" si="2521">AH846</f>
        <v>0</v>
      </c>
      <c r="AI847" s="411">
        <f t="shared" ref="AI847" si="2522">AI846</f>
        <v>0</v>
      </c>
      <c r="AJ847" s="411">
        <f t="shared" ref="AJ847" si="2523">AJ846</f>
        <v>0</v>
      </c>
      <c r="AK847" s="411">
        <f t="shared" ref="AK847" si="2524">AK846</f>
        <v>0</v>
      </c>
      <c r="AL847" s="411">
        <f t="shared" ref="AL847" si="2525">AL846</f>
        <v>0</v>
      </c>
      <c r="AM847" s="306"/>
    </row>
    <row r="848" spans="1:39" outlineLevel="1">
      <c r="A848" s="531"/>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outlineLevel="1">
      <c r="A849" s="531"/>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outlineLevel="1">
      <c r="A850" s="531">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outlineLevel="1">
      <c r="A851" s="531"/>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6">Z850</f>
        <v>0</v>
      </c>
      <c r="AA851" s="411">
        <f t="shared" ref="AA851" si="2527">AA850</f>
        <v>0</v>
      </c>
      <c r="AB851" s="411">
        <f t="shared" ref="AB851" si="2528">AB850</f>
        <v>0</v>
      </c>
      <c r="AC851" s="411">
        <f t="shared" ref="AC851" si="2529">AC850</f>
        <v>0</v>
      </c>
      <c r="AD851" s="411">
        <f t="shared" ref="AD851" si="2530">AD850</f>
        <v>0</v>
      </c>
      <c r="AE851" s="411">
        <f t="shared" ref="AE851" si="2531">AE850</f>
        <v>0</v>
      </c>
      <c r="AF851" s="411">
        <f t="shared" ref="AF851" si="2532">AF850</f>
        <v>0</v>
      </c>
      <c r="AG851" s="411">
        <f t="shared" ref="AG851" si="2533">AG850</f>
        <v>0</v>
      </c>
      <c r="AH851" s="411">
        <f t="shared" ref="AH851" si="2534">AH850</f>
        <v>0</v>
      </c>
      <c r="AI851" s="411">
        <f t="shared" ref="AI851" si="2535">AI850</f>
        <v>0</v>
      </c>
      <c r="AJ851" s="411">
        <f t="shared" ref="AJ851" si="2536">AJ850</f>
        <v>0</v>
      </c>
      <c r="AK851" s="411">
        <f t="shared" ref="AK851" si="2537">AK850</f>
        <v>0</v>
      </c>
      <c r="AL851" s="411">
        <f t="shared" ref="AL851" si="2538">AL850</f>
        <v>0</v>
      </c>
      <c r="AM851" s="306"/>
    </row>
    <row r="852" spans="1:39" outlineLevel="1">
      <c r="A852" s="531"/>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outlineLevel="1">
      <c r="A853" s="531">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outlineLevel="1">
      <c r="A854" s="531"/>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39">Z853</f>
        <v>0</v>
      </c>
      <c r="AA854" s="411">
        <f t="shared" ref="AA854" si="2540">AA853</f>
        <v>0</v>
      </c>
      <c r="AB854" s="411">
        <f t="shared" ref="AB854" si="2541">AB853</f>
        <v>0</v>
      </c>
      <c r="AC854" s="411">
        <f t="shared" ref="AC854" si="2542">AC853</f>
        <v>0</v>
      </c>
      <c r="AD854" s="411">
        <f t="shared" ref="AD854" si="2543">AD853</f>
        <v>0</v>
      </c>
      <c r="AE854" s="411">
        <f t="shared" ref="AE854" si="2544">AE853</f>
        <v>0</v>
      </c>
      <c r="AF854" s="411">
        <f t="shared" ref="AF854" si="2545">AF853</f>
        <v>0</v>
      </c>
      <c r="AG854" s="411">
        <f t="shared" ref="AG854" si="2546">AG853</f>
        <v>0</v>
      </c>
      <c r="AH854" s="411">
        <f t="shared" ref="AH854" si="2547">AH853</f>
        <v>0</v>
      </c>
      <c r="AI854" s="411">
        <f t="shared" ref="AI854" si="2548">AI853</f>
        <v>0</v>
      </c>
      <c r="AJ854" s="411">
        <f t="shared" ref="AJ854" si="2549">AJ853</f>
        <v>0</v>
      </c>
      <c r="AK854" s="411">
        <f t="shared" ref="AK854" si="2550">AK853</f>
        <v>0</v>
      </c>
      <c r="AL854" s="411">
        <f t="shared" ref="AL854" si="2551">AL853</f>
        <v>0</v>
      </c>
      <c r="AM854" s="306"/>
    </row>
    <row r="855" spans="1:39" outlineLevel="1">
      <c r="A855" s="531"/>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outlineLevel="1">
      <c r="A856" s="531">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outlineLevel="1">
      <c r="A857" s="531"/>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2">Z856</f>
        <v>0</v>
      </c>
      <c r="AA857" s="411">
        <f t="shared" ref="AA857" si="2553">AA856</f>
        <v>0</v>
      </c>
      <c r="AB857" s="411">
        <f t="shared" ref="AB857" si="2554">AB856</f>
        <v>0</v>
      </c>
      <c r="AC857" s="411">
        <f t="shared" ref="AC857" si="2555">AC856</f>
        <v>0</v>
      </c>
      <c r="AD857" s="411">
        <f t="shared" ref="AD857" si="2556">AD856</f>
        <v>0</v>
      </c>
      <c r="AE857" s="411">
        <f t="shared" ref="AE857" si="2557">AE856</f>
        <v>0</v>
      </c>
      <c r="AF857" s="411">
        <f t="shared" ref="AF857" si="2558">AF856</f>
        <v>0</v>
      </c>
      <c r="AG857" s="411">
        <f t="shared" ref="AG857" si="2559">AG856</f>
        <v>0</v>
      </c>
      <c r="AH857" s="411">
        <f t="shared" ref="AH857" si="2560">AH856</f>
        <v>0</v>
      </c>
      <c r="AI857" s="411">
        <f t="shared" ref="AI857" si="2561">AI856</f>
        <v>0</v>
      </c>
      <c r="AJ857" s="411">
        <f t="shared" ref="AJ857" si="2562">AJ856</f>
        <v>0</v>
      </c>
      <c r="AK857" s="411">
        <f t="shared" ref="AK857" si="2563">AK856</f>
        <v>0</v>
      </c>
      <c r="AL857" s="411">
        <f t="shared" ref="AL857" si="2564">AL856</f>
        <v>0</v>
      </c>
      <c r="AM857" s="306"/>
    </row>
    <row r="858" spans="1:39" outlineLevel="1">
      <c r="A858" s="531"/>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1">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outlineLevel="1">
      <c r="A860" s="531"/>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5">Z859</f>
        <v>0</v>
      </c>
      <c r="AA860" s="411">
        <f t="shared" ref="AA860" si="2566">AA859</f>
        <v>0</v>
      </c>
      <c r="AB860" s="411">
        <f t="shared" ref="AB860" si="2567">AB859</f>
        <v>0</v>
      </c>
      <c r="AC860" s="411">
        <f t="shared" ref="AC860" si="2568">AC859</f>
        <v>0</v>
      </c>
      <c r="AD860" s="411">
        <f t="shared" ref="AD860" si="2569">AD859</f>
        <v>0</v>
      </c>
      <c r="AE860" s="411">
        <f t="shared" ref="AE860" si="2570">AE859</f>
        <v>0</v>
      </c>
      <c r="AF860" s="411">
        <f t="shared" ref="AF860" si="2571">AF859</f>
        <v>0</v>
      </c>
      <c r="AG860" s="411">
        <f t="shared" ref="AG860" si="2572">AG859</f>
        <v>0</v>
      </c>
      <c r="AH860" s="411">
        <f t="shared" ref="AH860" si="2573">AH859</f>
        <v>0</v>
      </c>
      <c r="AI860" s="411">
        <f t="shared" ref="AI860" si="2574">AI859</f>
        <v>0</v>
      </c>
      <c r="AJ860" s="411">
        <f t="shared" ref="AJ860" si="2575">AJ859</f>
        <v>0</v>
      </c>
      <c r="AK860" s="411">
        <f t="shared" ref="AK860" si="2576">AK859</f>
        <v>0</v>
      </c>
      <c r="AL860" s="411">
        <f t="shared" ref="AL860" si="2577">AL859</f>
        <v>0</v>
      </c>
      <c r="AM860" s="306"/>
    </row>
    <row r="861" spans="1:39" outlineLevel="1">
      <c r="A861" s="531"/>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1">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outlineLevel="1">
      <c r="A863" s="531"/>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8">Z862</f>
        <v>0</v>
      </c>
      <c r="AA863" s="411">
        <f t="shared" ref="AA863" si="2579">AA862</f>
        <v>0</v>
      </c>
      <c r="AB863" s="411">
        <f t="shared" ref="AB863" si="2580">AB862</f>
        <v>0</v>
      </c>
      <c r="AC863" s="411">
        <f t="shared" ref="AC863" si="2581">AC862</f>
        <v>0</v>
      </c>
      <c r="AD863" s="411">
        <f t="shared" ref="AD863" si="2582">AD862</f>
        <v>0</v>
      </c>
      <c r="AE863" s="411">
        <f t="shared" ref="AE863" si="2583">AE862</f>
        <v>0</v>
      </c>
      <c r="AF863" s="411">
        <f t="shared" ref="AF863" si="2584">AF862</f>
        <v>0</v>
      </c>
      <c r="AG863" s="411">
        <f t="shared" ref="AG863" si="2585">AG862</f>
        <v>0</v>
      </c>
      <c r="AH863" s="411">
        <f t="shared" ref="AH863" si="2586">AH862</f>
        <v>0</v>
      </c>
      <c r="AI863" s="411">
        <f t="shared" ref="AI863" si="2587">AI862</f>
        <v>0</v>
      </c>
      <c r="AJ863" s="411">
        <f t="shared" ref="AJ863" si="2588">AJ862</f>
        <v>0</v>
      </c>
      <c r="AK863" s="411">
        <f t="shared" ref="AK863" si="2589">AK862</f>
        <v>0</v>
      </c>
      <c r="AL863" s="411">
        <f t="shared" ref="AL863" si="2590">AL862</f>
        <v>0</v>
      </c>
      <c r="AM863" s="306"/>
    </row>
    <row r="864" spans="1:39" outlineLevel="1">
      <c r="A864" s="531"/>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1">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outlineLevel="1">
      <c r="A866" s="531"/>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1">Z865</f>
        <v>0</v>
      </c>
      <c r="AA866" s="411">
        <f t="shared" ref="AA866" si="2592">AA865</f>
        <v>0</v>
      </c>
      <c r="AB866" s="411">
        <f t="shared" ref="AB866" si="2593">AB865</f>
        <v>0</v>
      </c>
      <c r="AC866" s="411">
        <f t="shared" ref="AC866" si="2594">AC865</f>
        <v>0</v>
      </c>
      <c r="AD866" s="411">
        <f t="shared" ref="AD866" si="2595">AD865</f>
        <v>0</v>
      </c>
      <c r="AE866" s="411">
        <f t="shared" ref="AE866" si="2596">AE865</f>
        <v>0</v>
      </c>
      <c r="AF866" s="411">
        <f t="shared" ref="AF866" si="2597">AF865</f>
        <v>0</v>
      </c>
      <c r="AG866" s="411">
        <f t="shared" ref="AG866" si="2598">AG865</f>
        <v>0</v>
      </c>
      <c r="AH866" s="411">
        <f t="shared" ref="AH866" si="2599">AH865</f>
        <v>0</v>
      </c>
      <c r="AI866" s="411">
        <f t="shared" ref="AI866" si="2600">AI865</f>
        <v>0</v>
      </c>
      <c r="AJ866" s="411">
        <f t="shared" ref="AJ866" si="2601">AJ865</f>
        <v>0</v>
      </c>
      <c r="AK866" s="411">
        <f t="shared" ref="AK866" si="2602">AK865</f>
        <v>0</v>
      </c>
      <c r="AL866" s="411">
        <f t="shared" ref="AL866" si="2603">AL865</f>
        <v>0</v>
      </c>
      <c r="AM866" s="306"/>
    </row>
    <row r="867" spans="1:39" outlineLevel="1">
      <c r="A867" s="531"/>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1">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outlineLevel="1">
      <c r="A869" s="531"/>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4">Z868</f>
        <v>0</v>
      </c>
      <c r="AA869" s="411">
        <f t="shared" ref="AA869" si="2605">AA868</f>
        <v>0</v>
      </c>
      <c r="AB869" s="411">
        <f t="shared" ref="AB869" si="2606">AB868</f>
        <v>0</v>
      </c>
      <c r="AC869" s="411">
        <f t="shared" ref="AC869" si="2607">AC868</f>
        <v>0</v>
      </c>
      <c r="AD869" s="411">
        <f t="shared" ref="AD869" si="2608">AD868</f>
        <v>0</v>
      </c>
      <c r="AE869" s="411">
        <f t="shared" ref="AE869" si="2609">AE868</f>
        <v>0</v>
      </c>
      <c r="AF869" s="411">
        <f t="shared" ref="AF869" si="2610">AF868</f>
        <v>0</v>
      </c>
      <c r="AG869" s="411">
        <f t="shared" ref="AG869" si="2611">AG868</f>
        <v>0</v>
      </c>
      <c r="AH869" s="411">
        <f t="shared" ref="AH869" si="2612">AH868</f>
        <v>0</v>
      </c>
      <c r="AI869" s="411">
        <f t="shared" ref="AI869" si="2613">AI868</f>
        <v>0</v>
      </c>
      <c r="AJ869" s="411">
        <f t="shared" ref="AJ869" si="2614">AJ868</f>
        <v>0</v>
      </c>
      <c r="AK869" s="411">
        <f t="shared" ref="AK869" si="2615">AK868</f>
        <v>0</v>
      </c>
      <c r="AL869" s="411">
        <f t="shared" ref="AL869" si="2616">AL868</f>
        <v>0</v>
      </c>
      <c r="AM869" s="306"/>
    </row>
    <row r="870" spans="1:39" outlineLevel="1">
      <c r="A870" s="531"/>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outlineLevel="1">
      <c r="A871" s="531">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outlineLevel="1">
      <c r="A872" s="531"/>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7">Z871</f>
        <v>0</v>
      </c>
      <c r="AA872" s="411">
        <f t="shared" ref="AA872" si="2618">AA871</f>
        <v>0</v>
      </c>
      <c r="AB872" s="411">
        <f t="shared" ref="AB872" si="2619">AB871</f>
        <v>0</v>
      </c>
      <c r="AC872" s="411">
        <f t="shared" ref="AC872" si="2620">AC871</f>
        <v>0</v>
      </c>
      <c r="AD872" s="411">
        <f t="shared" ref="AD872" si="2621">AD871</f>
        <v>0</v>
      </c>
      <c r="AE872" s="411">
        <f t="shared" ref="AE872" si="2622">AE871</f>
        <v>0</v>
      </c>
      <c r="AF872" s="411">
        <f t="shared" ref="AF872" si="2623">AF871</f>
        <v>0</v>
      </c>
      <c r="AG872" s="411">
        <f t="shared" ref="AG872" si="2624">AG871</f>
        <v>0</v>
      </c>
      <c r="AH872" s="411">
        <f t="shared" ref="AH872" si="2625">AH871</f>
        <v>0</v>
      </c>
      <c r="AI872" s="411">
        <f t="shared" ref="AI872" si="2626">AI871</f>
        <v>0</v>
      </c>
      <c r="AJ872" s="411">
        <f t="shared" ref="AJ872" si="2627">AJ871</f>
        <v>0</v>
      </c>
      <c r="AK872" s="411">
        <f t="shared" ref="AK872" si="2628">AK871</f>
        <v>0</v>
      </c>
      <c r="AL872" s="411">
        <f>AL871</f>
        <v>0</v>
      </c>
      <c r="AM872" s="306"/>
    </row>
    <row r="873" spans="1:39" outlineLevel="1">
      <c r="A873" s="531"/>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outlineLevel="1">
      <c r="A874" s="531"/>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outlineLevel="1">
      <c r="A875" s="531">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outlineLevel="1">
      <c r="A876" s="531"/>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29">Z875</f>
        <v>0</v>
      </c>
      <c r="AA876" s="411">
        <f t="shared" ref="AA876" si="2630">AA875</f>
        <v>0</v>
      </c>
      <c r="AB876" s="411">
        <f t="shared" ref="AB876" si="2631">AB875</f>
        <v>0</v>
      </c>
      <c r="AC876" s="411">
        <f t="shared" ref="AC876" si="2632">AC875</f>
        <v>0</v>
      </c>
      <c r="AD876" s="411">
        <f t="shared" ref="AD876" si="2633">AD875</f>
        <v>0</v>
      </c>
      <c r="AE876" s="411">
        <f t="shared" ref="AE876" si="2634">AE875</f>
        <v>0</v>
      </c>
      <c r="AF876" s="411">
        <f t="shared" ref="AF876" si="2635">AF875</f>
        <v>0</v>
      </c>
      <c r="AG876" s="411">
        <f t="shared" ref="AG876" si="2636">AG875</f>
        <v>0</v>
      </c>
      <c r="AH876" s="411">
        <f t="shared" ref="AH876" si="2637">AH875</f>
        <v>0</v>
      </c>
      <c r="AI876" s="411">
        <f t="shared" ref="AI876" si="2638">AI875</f>
        <v>0</v>
      </c>
      <c r="AJ876" s="411">
        <f t="shared" ref="AJ876" si="2639">AJ875</f>
        <v>0</v>
      </c>
      <c r="AK876" s="411">
        <f t="shared" ref="AK876" si="2640">AK875</f>
        <v>0</v>
      </c>
      <c r="AL876" s="411">
        <f t="shared" ref="AL876" si="2641">AL875</f>
        <v>0</v>
      </c>
      <c r="AM876" s="306"/>
    </row>
    <row r="877" spans="1:39" outlineLevel="1">
      <c r="A877" s="531"/>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outlineLevel="1">
      <c r="A878" s="531">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outlineLevel="1">
      <c r="A879" s="531"/>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2">Z878</f>
        <v>0</v>
      </c>
      <c r="AA879" s="411">
        <f t="shared" ref="AA879" si="2643">AA878</f>
        <v>0</v>
      </c>
      <c r="AB879" s="411">
        <f t="shared" ref="AB879" si="2644">AB878</f>
        <v>0</v>
      </c>
      <c r="AC879" s="411">
        <f t="shared" ref="AC879" si="2645">AC878</f>
        <v>0</v>
      </c>
      <c r="AD879" s="411">
        <f t="shared" ref="AD879" si="2646">AD878</f>
        <v>0</v>
      </c>
      <c r="AE879" s="411">
        <f t="shared" ref="AE879" si="2647">AE878</f>
        <v>0</v>
      </c>
      <c r="AF879" s="411">
        <f t="shared" ref="AF879" si="2648">AF878</f>
        <v>0</v>
      </c>
      <c r="AG879" s="411">
        <f t="shared" ref="AG879" si="2649">AG878</f>
        <v>0</v>
      </c>
      <c r="AH879" s="411">
        <f t="shared" ref="AH879" si="2650">AH878</f>
        <v>0</v>
      </c>
      <c r="AI879" s="411">
        <f t="shared" ref="AI879" si="2651">AI878</f>
        <v>0</v>
      </c>
      <c r="AJ879" s="411">
        <f t="shared" ref="AJ879" si="2652">AJ878</f>
        <v>0</v>
      </c>
      <c r="AK879" s="411">
        <f t="shared" ref="AK879" si="2653">AK878</f>
        <v>0</v>
      </c>
      <c r="AL879" s="411">
        <f t="shared" ref="AL879" si="2654">AL878</f>
        <v>0</v>
      </c>
      <c r="AM879" s="306"/>
    </row>
    <row r="880" spans="1:39" outlineLevel="1">
      <c r="A880" s="531"/>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outlineLevel="1">
      <c r="A881" s="531">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outlineLevel="1">
      <c r="A882" s="531"/>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5">Z881</f>
        <v>0</v>
      </c>
      <c r="AA882" s="411">
        <f t="shared" ref="AA882" si="2656">AA881</f>
        <v>0</v>
      </c>
      <c r="AB882" s="411">
        <f t="shared" ref="AB882" si="2657">AB881</f>
        <v>0</v>
      </c>
      <c r="AC882" s="411">
        <f t="shared" ref="AC882" si="2658">AC881</f>
        <v>0</v>
      </c>
      <c r="AD882" s="411">
        <f t="shared" ref="AD882" si="2659">AD881</f>
        <v>0</v>
      </c>
      <c r="AE882" s="411">
        <f t="shared" ref="AE882" si="2660">AE881</f>
        <v>0</v>
      </c>
      <c r="AF882" s="411">
        <f t="shared" ref="AF882" si="2661">AF881</f>
        <v>0</v>
      </c>
      <c r="AG882" s="411">
        <f t="shared" ref="AG882" si="2662">AG881</f>
        <v>0</v>
      </c>
      <c r="AH882" s="411">
        <f t="shared" ref="AH882" si="2663">AH881</f>
        <v>0</v>
      </c>
      <c r="AI882" s="411">
        <f t="shared" ref="AI882" si="2664">AI881</f>
        <v>0</v>
      </c>
      <c r="AJ882" s="411">
        <f t="shared" ref="AJ882" si="2665">AJ881</f>
        <v>0</v>
      </c>
      <c r="AK882" s="411">
        <f t="shared" ref="AK882" si="2666">AK881</f>
        <v>0</v>
      </c>
      <c r="AL882" s="411">
        <f t="shared" ref="AL882" si="2667">AL881</f>
        <v>0</v>
      </c>
      <c r="AM882" s="306"/>
    </row>
    <row r="883" spans="1:39" outlineLevel="1">
      <c r="A883" s="531"/>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outlineLevel="1">
      <c r="A884" s="531"/>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outlineLevel="1">
      <c r="A885" s="531">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outlineLevel="1">
      <c r="A886" s="531"/>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68">Z885</f>
        <v>0</v>
      </c>
      <c r="AA886" s="411">
        <f t="shared" ref="AA886" si="2669">AA885</f>
        <v>0</v>
      </c>
      <c r="AB886" s="411">
        <f t="shared" ref="AB886" si="2670">AB885</f>
        <v>0</v>
      </c>
      <c r="AC886" s="411">
        <f t="shared" ref="AC886" si="2671">AC885</f>
        <v>0</v>
      </c>
      <c r="AD886" s="411">
        <f t="shared" ref="AD886" si="2672">AD885</f>
        <v>0</v>
      </c>
      <c r="AE886" s="411">
        <f t="shared" ref="AE886" si="2673">AE885</f>
        <v>0</v>
      </c>
      <c r="AF886" s="411">
        <f t="shared" ref="AF886" si="2674">AF885</f>
        <v>0</v>
      </c>
      <c r="AG886" s="411">
        <f t="shared" ref="AG886" si="2675">AG885</f>
        <v>0</v>
      </c>
      <c r="AH886" s="411">
        <f t="shared" ref="AH886" si="2676">AH885</f>
        <v>0</v>
      </c>
      <c r="AI886" s="411">
        <f t="shared" ref="AI886" si="2677">AI885</f>
        <v>0</v>
      </c>
      <c r="AJ886" s="411">
        <f t="shared" ref="AJ886" si="2678">AJ885</f>
        <v>0</v>
      </c>
      <c r="AK886" s="411">
        <f t="shared" ref="AK886" si="2679">AK885</f>
        <v>0</v>
      </c>
      <c r="AL886" s="411">
        <f t="shared" ref="AL886" si="2680">AL885</f>
        <v>0</v>
      </c>
      <c r="AM886" s="306"/>
    </row>
    <row r="887" spans="1:39" outlineLevel="1">
      <c r="A887" s="531"/>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outlineLevel="1">
      <c r="A888" s="531">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outlineLevel="1">
      <c r="A889" s="531"/>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1">Z888</f>
        <v>0</v>
      </c>
      <c r="AA889" s="411">
        <f t="shared" ref="AA889" si="2682">AA888</f>
        <v>0</v>
      </c>
      <c r="AB889" s="411">
        <f t="shared" ref="AB889" si="2683">AB888</f>
        <v>0</v>
      </c>
      <c r="AC889" s="411">
        <f t="shared" ref="AC889" si="2684">AC888</f>
        <v>0</v>
      </c>
      <c r="AD889" s="411">
        <f t="shared" ref="AD889" si="2685">AD888</f>
        <v>0</v>
      </c>
      <c r="AE889" s="411">
        <f t="shared" ref="AE889" si="2686">AE888</f>
        <v>0</v>
      </c>
      <c r="AF889" s="411">
        <f t="shared" ref="AF889" si="2687">AF888</f>
        <v>0</v>
      </c>
      <c r="AG889" s="411">
        <f t="shared" ref="AG889" si="2688">AG888</f>
        <v>0</v>
      </c>
      <c r="AH889" s="411">
        <f t="shared" ref="AH889" si="2689">AH888</f>
        <v>0</v>
      </c>
      <c r="AI889" s="411">
        <f t="shared" ref="AI889" si="2690">AI888</f>
        <v>0</v>
      </c>
      <c r="AJ889" s="411">
        <f t="shared" ref="AJ889" si="2691">AJ888</f>
        <v>0</v>
      </c>
      <c r="AK889" s="411">
        <f t="shared" ref="AK889" si="2692">AK888</f>
        <v>0</v>
      </c>
      <c r="AL889" s="411">
        <f t="shared" ref="AL889" si="2693">AL888</f>
        <v>0</v>
      </c>
      <c r="AM889" s="306"/>
    </row>
    <row r="890" spans="1:39" outlineLevel="1">
      <c r="A890" s="531"/>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outlineLevel="1">
      <c r="A891" s="531">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outlineLevel="1">
      <c r="A892" s="531"/>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4">Z891</f>
        <v>0</v>
      </c>
      <c r="AA892" s="411">
        <f t="shared" ref="AA892" si="2695">AA891</f>
        <v>0</v>
      </c>
      <c r="AB892" s="411">
        <f t="shared" ref="AB892" si="2696">AB891</f>
        <v>0</v>
      </c>
      <c r="AC892" s="411">
        <f t="shared" ref="AC892" si="2697">AC891</f>
        <v>0</v>
      </c>
      <c r="AD892" s="411">
        <f t="shared" ref="AD892" si="2698">AD891</f>
        <v>0</v>
      </c>
      <c r="AE892" s="411">
        <f t="shared" ref="AE892" si="2699">AE891</f>
        <v>0</v>
      </c>
      <c r="AF892" s="411">
        <f t="shared" ref="AF892" si="2700">AF891</f>
        <v>0</v>
      </c>
      <c r="AG892" s="411">
        <f t="shared" ref="AG892" si="2701">AG891</f>
        <v>0</v>
      </c>
      <c r="AH892" s="411">
        <f t="shared" ref="AH892" si="2702">AH891</f>
        <v>0</v>
      </c>
      <c r="AI892" s="411">
        <f t="shared" ref="AI892" si="2703">AI891</f>
        <v>0</v>
      </c>
      <c r="AJ892" s="411">
        <f t="shared" ref="AJ892" si="2704">AJ891</f>
        <v>0</v>
      </c>
      <c r="AK892" s="411">
        <f t="shared" ref="AK892" si="2705">AK891</f>
        <v>0</v>
      </c>
      <c r="AL892" s="411">
        <f t="shared" ref="AL892" si="2706">AL891</f>
        <v>0</v>
      </c>
      <c r="AM892" s="306"/>
    </row>
    <row r="893" spans="1:39" outlineLevel="1">
      <c r="A893" s="531"/>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31">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outlineLevel="1">
      <c r="A895" s="531"/>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7">Z894</f>
        <v>0</v>
      </c>
      <c r="AA895" s="411">
        <f t="shared" ref="AA895" si="2708">AA894</f>
        <v>0</v>
      </c>
      <c r="AB895" s="411">
        <f t="shared" ref="AB895" si="2709">AB894</f>
        <v>0</v>
      </c>
      <c r="AC895" s="411">
        <f t="shared" ref="AC895" si="2710">AC894</f>
        <v>0</v>
      </c>
      <c r="AD895" s="411">
        <f t="shared" ref="AD895" si="2711">AD894</f>
        <v>0</v>
      </c>
      <c r="AE895" s="411">
        <f t="shared" ref="AE895" si="2712">AE894</f>
        <v>0</v>
      </c>
      <c r="AF895" s="411">
        <f t="shared" ref="AF895" si="2713">AF894</f>
        <v>0</v>
      </c>
      <c r="AG895" s="411">
        <f t="shared" ref="AG895" si="2714">AG894</f>
        <v>0</v>
      </c>
      <c r="AH895" s="411">
        <f t="shared" ref="AH895" si="2715">AH894</f>
        <v>0</v>
      </c>
      <c r="AI895" s="411">
        <f t="shared" ref="AI895" si="2716">AI894</f>
        <v>0</v>
      </c>
      <c r="AJ895" s="411">
        <f t="shared" ref="AJ895" si="2717">AJ894</f>
        <v>0</v>
      </c>
      <c r="AK895" s="411">
        <f t="shared" ref="AK895" si="2718">AK894</f>
        <v>0</v>
      </c>
      <c r="AL895" s="411">
        <f t="shared" ref="AL895" si="2719">AL894</f>
        <v>0</v>
      </c>
      <c r="AM895" s="306"/>
    </row>
    <row r="896" spans="1:39" outlineLevel="1">
      <c r="A896" s="531"/>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1">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outlineLevel="1">
      <c r="A898" s="531"/>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0">Z897</f>
        <v>0</v>
      </c>
      <c r="AA898" s="411">
        <f t="shared" ref="AA898" si="2721">AA897</f>
        <v>0</v>
      </c>
      <c r="AB898" s="411">
        <f t="shared" ref="AB898" si="2722">AB897</f>
        <v>0</v>
      </c>
      <c r="AC898" s="411">
        <f t="shared" ref="AC898" si="2723">AC897</f>
        <v>0</v>
      </c>
      <c r="AD898" s="411">
        <f t="shared" ref="AD898" si="2724">AD897</f>
        <v>0</v>
      </c>
      <c r="AE898" s="411">
        <f t="shared" ref="AE898" si="2725">AE897</f>
        <v>0</v>
      </c>
      <c r="AF898" s="411">
        <f t="shared" ref="AF898" si="2726">AF897</f>
        <v>0</v>
      </c>
      <c r="AG898" s="411">
        <f t="shared" ref="AG898" si="2727">AG897</f>
        <v>0</v>
      </c>
      <c r="AH898" s="411">
        <f t="shared" ref="AH898" si="2728">AH897</f>
        <v>0</v>
      </c>
      <c r="AI898" s="411">
        <f t="shared" ref="AI898" si="2729">AI897</f>
        <v>0</v>
      </c>
      <c r="AJ898" s="411">
        <f t="shared" ref="AJ898" si="2730">AJ897</f>
        <v>0</v>
      </c>
      <c r="AK898" s="411">
        <f t="shared" ref="AK898" si="2731">AK897</f>
        <v>0</v>
      </c>
      <c r="AL898" s="411">
        <f t="shared" ref="AL898" si="2732">AL897</f>
        <v>0</v>
      </c>
      <c r="AM898" s="306"/>
    </row>
    <row r="899" spans="1:39" outlineLevel="1">
      <c r="A899" s="531"/>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outlineLevel="1">
      <c r="A900" s="531">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outlineLevel="1">
      <c r="A901" s="531"/>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3">Z900</f>
        <v>0</v>
      </c>
      <c r="AA901" s="411">
        <f t="shared" ref="AA901" si="2734">AA900</f>
        <v>0</v>
      </c>
      <c r="AB901" s="411">
        <f t="shared" ref="AB901" si="2735">AB900</f>
        <v>0</v>
      </c>
      <c r="AC901" s="411">
        <f t="shared" ref="AC901" si="2736">AC900</f>
        <v>0</v>
      </c>
      <c r="AD901" s="411">
        <f t="shared" ref="AD901" si="2737">AD900</f>
        <v>0</v>
      </c>
      <c r="AE901" s="411">
        <f t="shared" ref="AE901" si="2738">AE900</f>
        <v>0</v>
      </c>
      <c r="AF901" s="411">
        <f t="shared" ref="AF901" si="2739">AF900</f>
        <v>0</v>
      </c>
      <c r="AG901" s="411">
        <f t="shared" ref="AG901" si="2740">AG900</f>
        <v>0</v>
      </c>
      <c r="AH901" s="411">
        <f t="shared" ref="AH901" si="2741">AH900</f>
        <v>0</v>
      </c>
      <c r="AI901" s="411">
        <f t="shared" ref="AI901" si="2742">AI900</f>
        <v>0</v>
      </c>
      <c r="AJ901" s="411">
        <f t="shared" ref="AJ901" si="2743">AJ900</f>
        <v>0</v>
      </c>
      <c r="AK901" s="411">
        <f t="shared" ref="AK901" si="2744">AK900</f>
        <v>0</v>
      </c>
      <c r="AL901" s="411">
        <f t="shared" ref="AL901" si="2745">AL900</f>
        <v>0</v>
      </c>
      <c r="AM901" s="306"/>
    </row>
    <row r="902" spans="1:39" outlineLevel="1">
      <c r="A902" s="531"/>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outlineLevel="1">
      <c r="A903" s="531">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outlineLevel="1">
      <c r="A904" s="531"/>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6">Z903</f>
        <v>0</v>
      </c>
      <c r="AA904" s="411">
        <f t="shared" ref="AA904" si="2747">AA903</f>
        <v>0</v>
      </c>
      <c r="AB904" s="411">
        <f t="shared" ref="AB904" si="2748">AB903</f>
        <v>0</v>
      </c>
      <c r="AC904" s="411">
        <f t="shared" ref="AC904" si="2749">AC903</f>
        <v>0</v>
      </c>
      <c r="AD904" s="411">
        <f t="shared" ref="AD904" si="2750">AD903</f>
        <v>0</v>
      </c>
      <c r="AE904" s="411">
        <f t="shared" ref="AE904" si="2751">AE903</f>
        <v>0</v>
      </c>
      <c r="AF904" s="411">
        <f t="shared" ref="AF904" si="2752">AF903</f>
        <v>0</v>
      </c>
      <c r="AG904" s="411">
        <f t="shared" ref="AG904" si="2753">AG903</f>
        <v>0</v>
      </c>
      <c r="AH904" s="411">
        <f t="shared" ref="AH904" si="2754">AH903</f>
        <v>0</v>
      </c>
      <c r="AI904" s="411">
        <f t="shared" ref="AI904" si="2755">AI903</f>
        <v>0</v>
      </c>
      <c r="AJ904" s="411">
        <f t="shared" ref="AJ904" si="2756">AJ903</f>
        <v>0</v>
      </c>
      <c r="AK904" s="411">
        <f t="shared" ref="AK904" si="2757">AK903</f>
        <v>0</v>
      </c>
      <c r="AL904" s="411">
        <f t="shared" ref="AL904" si="2758">AL903</f>
        <v>0</v>
      </c>
      <c r="AM904" s="306"/>
    </row>
    <row r="905" spans="1:39" outlineLevel="1">
      <c r="A905" s="531"/>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outlineLevel="1">
      <c r="A906" s="531">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outlineLevel="1">
      <c r="A907" s="531"/>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59">Z906</f>
        <v>0</v>
      </c>
      <c r="AA907" s="411">
        <f t="shared" ref="AA907" si="2760">AA906</f>
        <v>0</v>
      </c>
      <c r="AB907" s="411">
        <f t="shared" ref="AB907" si="2761">AB906</f>
        <v>0</v>
      </c>
      <c r="AC907" s="411">
        <f t="shared" ref="AC907" si="2762">AC906</f>
        <v>0</v>
      </c>
      <c r="AD907" s="411">
        <f t="shared" ref="AD907" si="2763">AD906</f>
        <v>0</v>
      </c>
      <c r="AE907" s="411">
        <f t="shared" ref="AE907" si="2764">AE906</f>
        <v>0</v>
      </c>
      <c r="AF907" s="411">
        <f t="shared" ref="AF907" si="2765">AF906</f>
        <v>0</v>
      </c>
      <c r="AG907" s="411">
        <f t="shared" ref="AG907" si="2766">AG906</f>
        <v>0</v>
      </c>
      <c r="AH907" s="411">
        <f t="shared" ref="AH907" si="2767">AH906</f>
        <v>0</v>
      </c>
      <c r="AI907" s="411">
        <f t="shared" ref="AI907" si="2768">AI906</f>
        <v>0</v>
      </c>
      <c r="AJ907" s="411">
        <f t="shared" ref="AJ907" si="2769">AJ906</f>
        <v>0</v>
      </c>
      <c r="AK907" s="411">
        <f t="shared" ref="AK907" si="2770">AK906</f>
        <v>0</v>
      </c>
      <c r="AL907" s="411">
        <f t="shared" ref="AL907" si="2771">AL906</f>
        <v>0</v>
      </c>
      <c r="AM907" s="306"/>
    </row>
    <row r="908" spans="1:39" outlineLevel="1">
      <c r="A908" s="531"/>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31">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outlineLevel="1">
      <c r="A910" s="531"/>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2">Z909</f>
        <v>0</v>
      </c>
      <c r="AA910" s="411">
        <f t="shared" ref="AA910" si="2773">AA909</f>
        <v>0</v>
      </c>
      <c r="AB910" s="411">
        <f t="shared" ref="AB910" si="2774">AB909</f>
        <v>0</v>
      </c>
      <c r="AC910" s="411">
        <f t="shared" ref="AC910" si="2775">AC909</f>
        <v>0</v>
      </c>
      <c r="AD910" s="411">
        <f t="shared" ref="AD910" si="2776">AD909</f>
        <v>0</v>
      </c>
      <c r="AE910" s="411">
        <f t="shared" ref="AE910" si="2777">AE909</f>
        <v>0</v>
      </c>
      <c r="AF910" s="411">
        <f t="shared" ref="AF910" si="2778">AF909</f>
        <v>0</v>
      </c>
      <c r="AG910" s="411">
        <f t="shared" ref="AG910" si="2779">AG909</f>
        <v>0</v>
      </c>
      <c r="AH910" s="411">
        <f t="shared" ref="AH910" si="2780">AH909</f>
        <v>0</v>
      </c>
      <c r="AI910" s="411">
        <f t="shared" ref="AI910" si="2781">AI909</f>
        <v>0</v>
      </c>
      <c r="AJ910" s="411">
        <f t="shared" ref="AJ910" si="2782">AJ909</f>
        <v>0</v>
      </c>
      <c r="AK910" s="411">
        <f t="shared" ref="AK910" si="2783">AK909</f>
        <v>0</v>
      </c>
      <c r="AL910" s="411">
        <f t="shared" ref="AL910" si="2784">AL909</f>
        <v>0</v>
      </c>
      <c r="AM910" s="306"/>
    </row>
    <row r="911" spans="1:39" outlineLevel="1">
      <c r="A911" s="531"/>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31">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outlineLevel="1">
      <c r="A913" s="531"/>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5">Z912</f>
        <v>0</v>
      </c>
      <c r="AA913" s="411">
        <f t="shared" ref="AA913" si="2786">AA912</f>
        <v>0</v>
      </c>
      <c r="AB913" s="411">
        <f t="shared" ref="AB913" si="2787">AB912</f>
        <v>0</v>
      </c>
      <c r="AC913" s="411">
        <f t="shared" ref="AC913" si="2788">AC912</f>
        <v>0</v>
      </c>
      <c r="AD913" s="411">
        <f t="shared" ref="AD913" si="2789">AD912</f>
        <v>0</v>
      </c>
      <c r="AE913" s="411">
        <f t="shared" ref="AE913" si="2790">AE912</f>
        <v>0</v>
      </c>
      <c r="AF913" s="411">
        <f t="shared" ref="AF913" si="2791">AF912</f>
        <v>0</v>
      </c>
      <c r="AG913" s="411">
        <f t="shared" ref="AG913" si="2792">AG912</f>
        <v>0</v>
      </c>
      <c r="AH913" s="411">
        <f t="shared" ref="AH913" si="2793">AH912</f>
        <v>0</v>
      </c>
      <c r="AI913" s="411">
        <f t="shared" ref="AI913" si="2794">AI912</f>
        <v>0</v>
      </c>
      <c r="AJ913" s="411">
        <f t="shared" ref="AJ913" si="2795">AJ912</f>
        <v>0</v>
      </c>
      <c r="AK913" s="411">
        <f t="shared" ref="AK913" si="2796">AK912</f>
        <v>0</v>
      </c>
      <c r="AL913" s="411">
        <f t="shared" ref="AL913" si="2797">AL912</f>
        <v>0</v>
      </c>
      <c r="AM913" s="306"/>
    </row>
    <row r="914" spans="1:39" outlineLevel="1">
      <c r="A914" s="531"/>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1">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outlineLevel="1">
      <c r="A916" s="531"/>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98">Z915</f>
        <v>0</v>
      </c>
      <c r="AA916" s="411">
        <f t="shared" ref="AA916" si="2799">AA915</f>
        <v>0</v>
      </c>
      <c r="AB916" s="411">
        <f t="shared" ref="AB916" si="2800">AB915</f>
        <v>0</v>
      </c>
      <c r="AC916" s="411">
        <f t="shared" ref="AC916" si="2801">AC915</f>
        <v>0</v>
      </c>
      <c r="AD916" s="411">
        <f t="shared" ref="AD916" si="2802">AD915</f>
        <v>0</v>
      </c>
      <c r="AE916" s="411">
        <f t="shared" ref="AE916" si="2803">AE915</f>
        <v>0</v>
      </c>
      <c r="AF916" s="411">
        <f t="shared" ref="AF916" si="2804">AF915</f>
        <v>0</v>
      </c>
      <c r="AG916" s="411">
        <f t="shared" ref="AG916" si="2805">AG915</f>
        <v>0</v>
      </c>
      <c r="AH916" s="411">
        <f t="shared" ref="AH916" si="2806">AH915</f>
        <v>0</v>
      </c>
      <c r="AI916" s="411">
        <f t="shared" ref="AI916" si="2807">AI915</f>
        <v>0</v>
      </c>
      <c r="AJ916" s="411">
        <f t="shared" ref="AJ916" si="2808">AJ915</f>
        <v>0</v>
      </c>
      <c r="AK916" s="411">
        <f t="shared" ref="AK916" si="2809">AK915</f>
        <v>0</v>
      </c>
      <c r="AL916" s="411">
        <f t="shared" ref="AL916" si="2810">AL915</f>
        <v>0</v>
      </c>
      <c r="AM916" s="306"/>
    </row>
    <row r="917" spans="1:39" outlineLevel="1">
      <c r="A917" s="531"/>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1">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outlineLevel="1">
      <c r="A919" s="531"/>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1">Z918</f>
        <v>0</v>
      </c>
      <c r="AA919" s="411">
        <f t="shared" ref="AA919" si="2812">AA918</f>
        <v>0</v>
      </c>
      <c r="AB919" s="411">
        <f t="shared" ref="AB919" si="2813">AB918</f>
        <v>0</v>
      </c>
      <c r="AC919" s="411">
        <f t="shared" ref="AC919" si="2814">AC918</f>
        <v>0</v>
      </c>
      <c r="AD919" s="411">
        <f t="shared" ref="AD919" si="2815">AD918</f>
        <v>0</v>
      </c>
      <c r="AE919" s="411">
        <f t="shared" ref="AE919" si="2816">AE918</f>
        <v>0</v>
      </c>
      <c r="AF919" s="411">
        <f t="shared" ref="AF919" si="2817">AF918</f>
        <v>0</v>
      </c>
      <c r="AG919" s="411">
        <f t="shared" ref="AG919" si="2818">AG918</f>
        <v>0</v>
      </c>
      <c r="AH919" s="411">
        <f t="shared" ref="AH919" si="2819">AH918</f>
        <v>0</v>
      </c>
      <c r="AI919" s="411">
        <f t="shared" ref="AI919" si="2820">AI918</f>
        <v>0</v>
      </c>
      <c r="AJ919" s="411">
        <f t="shared" ref="AJ919" si="2821">AJ918</f>
        <v>0</v>
      </c>
      <c r="AK919" s="411">
        <f t="shared" ref="AK919" si="2822">AK918</f>
        <v>0</v>
      </c>
      <c r="AL919" s="411">
        <f t="shared" ref="AL919" si="2823">AL918</f>
        <v>0</v>
      </c>
      <c r="AM919" s="306"/>
    </row>
    <row r="920" spans="1:39" outlineLevel="1">
      <c r="A920" s="531"/>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outlineLevel="1">
      <c r="A921" s="531">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outlineLevel="1">
      <c r="A922" s="531"/>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4">Z921</f>
        <v>0</v>
      </c>
      <c r="AA922" s="411">
        <f t="shared" ref="AA922" si="2825">AA921</f>
        <v>0</v>
      </c>
      <c r="AB922" s="411">
        <f t="shared" ref="AB922" si="2826">AB921</f>
        <v>0</v>
      </c>
      <c r="AC922" s="411">
        <f t="shared" ref="AC922" si="2827">AC921</f>
        <v>0</v>
      </c>
      <c r="AD922" s="411">
        <f t="shared" ref="AD922" si="2828">AD921</f>
        <v>0</v>
      </c>
      <c r="AE922" s="411">
        <f t="shared" ref="AE922" si="2829">AE921</f>
        <v>0</v>
      </c>
      <c r="AF922" s="411">
        <f t="shared" ref="AF922" si="2830">AF921</f>
        <v>0</v>
      </c>
      <c r="AG922" s="411">
        <f t="shared" ref="AG922" si="2831">AG921</f>
        <v>0</v>
      </c>
      <c r="AH922" s="411">
        <f t="shared" ref="AH922" si="2832">AH921</f>
        <v>0</v>
      </c>
      <c r="AI922" s="411">
        <f t="shared" ref="AI922" si="2833">AI921</f>
        <v>0</v>
      </c>
      <c r="AJ922" s="411">
        <f t="shared" ref="AJ922" si="2834">AJ921</f>
        <v>0</v>
      </c>
      <c r="AK922" s="411">
        <f t="shared" ref="AK922" si="2835">AK921</f>
        <v>0</v>
      </c>
      <c r="AL922" s="411">
        <f t="shared" ref="AL922" si="2836">AL921</f>
        <v>0</v>
      </c>
      <c r="AM922" s="306"/>
    </row>
    <row r="923" spans="1:39" outlineLevel="1">
      <c r="A923" s="531"/>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31">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outlineLevel="1">
      <c r="A925" s="531"/>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7">Z924</f>
        <v>0</v>
      </c>
      <c r="AA925" s="411">
        <f t="shared" ref="AA925" si="2838">AA924</f>
        <v>0</v>
      </c>
      <c r="AB925" s="411">
        <f t="shared" ref="AB925" si="2839">AB924</f>
        <v>0</v>
      </c>
      <c r="AC925" s="411">
        <f t="shared" ref="AC925" si="2840">AC924</f>
        <v>0</v>
      </c>
      <c r="AD925" s="411">
        <f t="shared" ref="AD925" si="2841">AD924</f>
        <v>0</v>
      </c>
      <c r="AE925" s="411">
        <f t="shared" ref="AE925" si="2842">AE924</f>
        <v>0</v>
      </c>
      <c r="AF925" s="411">
        <f t="shared" ref="AF925" si="2843">AF924</f>
        <v>0</v>
      </c>
      <c r="AG925" s="411">
        <f t="shared" ref="AG925" si="2844">AG924</f>
        <v>0</v>
      </c>
      <c r="AH925" s="411">
        <f t="shared" ref="AH925" si="2845">AH924</f>
        <v>0</v>
      </c>
      <c r="AI925" s="411">
        <f t="shared" ref="AI925" si="2846">AI924</f>
        <v>0</v>
      </c>
      <c r="AJ925" s="411">
        <f t="shared" ref="AJ925" si="2847">AJ924</f>
        <v>0</v>
      </c>
      <c r="AK925" s="411">
        <f t="shared" ref="AK925" si="2848">AK924</f>
        <v>0</v>
      </c>
      <c r="AL925" s="411">
        <f t="shared" ref="AL925" si="2849">AL924</f>
        <v>0</v>
      </c>
      <c r="AM925" s="306"/>
    </row>
    <row r="926" spans="1:39" outlineLevel="1">
      <c r="A926" s="531"/>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206000</v>
      </c>
      <c r="Z928" s="392">
        <f>HLOOKUP(Z584,'2. LRAMVA Threshold'!$B$42:$Q$53,11,FALSE)</f>
        <v>415185</v>
      </c>
      <c r="AA928" s="392">
        <f>HLOOKUP(AA584,'2. LRAMVA Threshold'!$B$42:$Q$53,11,FALSE)</f>
        <v>112</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1.2999999999999999E-3</v>
      </c>
      <c r="Z930" s="341">
        <f>HLOOKUP(Z$35,'3.  Distribution Rates'!$C$122:$P$133,11,FALSE)</f>
        <v>4.7000000000000002E-3</v>
      </c>
      <c r="AA930" s="341">
        <f>HLOOKUP(AA$35,'3.  Distribution Rates'!$C$122:$P$133,11,FALSE)</f>
        <v>3.8069999999999999</v>
      </c>
      <c r="AB930" s="341">
        <f>HLOOKUP(AB$35,'3.  Distribution Rates'!$C$122:$P$133,11,FALSE)</f>
        <v>10.380800000000001</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8">
        <f t="shared" ref="AM931:AM939" si="2850">SUM(Y931:AL931)</f>
        <v>0</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8">
        <f t="shared" si="2850"/>
        <v>0</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8">
        <f t="shared" si="2850"/>
        <v>0</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8">
        <f t="shared" si="2850"/>
        <v>0</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1">Y211*Y930</f>
        <v>0</v>
      </c>
      <c r="Z935" s="378">
        <f t="shared" si="2851"/>
        <v>0</v>
      </c>
      <c r="AA935" s="378">
        <f t="shared" si="2851"/>
        <v>0</v>
      </c>
      <c r="AB935" s="378">
        <f t="shared" si="2851"/>
        <v>0</v>
      </c>
      <c r="AC935" s="378">
        <f t="shared" si="2851"/>
        <v>0</v>
      </c>
      <c r="AD935" s="378">
        <f t="shared" si="2851"/>
        <v>0</v>
      </c>
      <c r="AE935" s="378">
        <f t="shared" si="2851"/>
        <v>0</v>
      </c>
      <c r="AF935" s="378">
        <f t="shared" si="2851"/>
        <v>0</v>
      </c>
      <c r="AG935" s="378">
        <f t="shared" si="2851"/>
        <v>0</v>
      </c>
      <c r="AH935" s="378">
        <f t="shared" si="2851"/>
        <v>0</v>
      </c>
      <c r="AI935" s="378">
        <f t="shared" si="2851"/>
        <v>0</v>
      </c>
      <c r="AJ935" s="378">
        <f t="shared" si="2851"/>
        <v>0</v>
      </c>
      <c r="AK935" s="378">
        <f t="shared" si="2851"/>
        <v>0</v>
      </c>
      <c r="AL935" s="378">
        <f t="shared" si="2851"/>
        <v>0</v>
      </c>
      <c r="AM935" s="628">
        <f t="shared" si="2850"/>
        <v>0</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2">Y394*Y930</f>
        <v>163.56469999999999</v>
      </c>
      <c r="Z936" s="378">
        <f t="shared" si="2852"/>
        <v>424.54630000000003</v>
      </c>
      <c r="AA936" s="378">
        <f t="shared" si="2852"/>
        <v>0</v>
      </c>
      <c r="AB936" s="378">
        <f t="shared" si="2852"/>
        <v>0</v>
      </c>
      <c r="AC936" s="378">
        <f t="shared" si="2852"/>
        <v>0</v>
      </c>
      <c r="AD936" s="378">
        <f t="shared" si="2852"/>
        <v>0</v>
      </c>
      <c r="AE936" s="378">
        <f t="shared" si="2852"/>
        <v>0</v>
      </c>
      <c r="AF936" s="378">
        <f t="shared" si="2852"/>
        <v>0</v>
      </c>
      <c r="AG936" s="378">
        <f t="shared" si="2852"/>
        <v>0</v>
      </c>
      <c r="AH936" s="378">
        <f t="shared" si="2852"/>
        <v>0</v>
      </c>
      <c r="AI936" s="378">
        <f t="shared" si="2852"/>
        <v>0</v>
      </c>
      <c r="AJ936" s="378">
        <f t="shared" si="2852"/>
        <v>0</v>
      </c>
      <c r="AK936" s="378">
        <f t="shared" si="2852"/>
        <v>0</v>
      </c>
      <c r="AL936" s="378">
        <f t="shared" si="2852"/>
        <v>0</v>
      </c>
      <c r="AM936" s="628">
        <f t="shared" si="2850"/>
        <v>588.11099999999999</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3">Y577*Y930</f>
        <v>266.00729999999999</v>
      </c>
      <c r="Z937" s="378">
        <f t="shared" si="2853"/>
        <v>773.6952</v>
      </c>
      <c r="AA937" s="378">
        <f t="shared" si="2853"/>
        <v>0</v>
      </c>
      <c r="AB937" s="378">
        <f t="shared" si="2853"/>
        <v>0</v>
      </c>
      <c r="AC937" s="378">
        <f t="shared" si="2853"/>
        <v>0</v>
      </c>
      <c r="AD937" s="378">
        <f t="shared" si="2853"/>
        <v>0</v>
      </c>
      <c r="AE937" s="378">
        <f t="shared" si="2853"/>
        <v>0</v>
      </c>
      <c r="AF937" s="378">
        <f t="shared" si="2853"/>
        <v>0</v>
      </c>
      <c r="AG937" s="378">
        <f t="shared" si="2853"/>
        <v>0</v>
      </c>
      <c r="AH937" s="378">
        <f t="shared" si="2853"/>
        <v>0</v>
      </c>
      <c r="AI937" s="378">
        <f t="shared" si="2853"/>
        <v>0</v>
      </c>
      <c r="AJ937" s="378">
        <f t="shared" si="2853"/>
        <v>0</v>
      </c>
      <c r="AK937" s="378">
        <f t="shared" si="2853"/>
        <v>0</v>
      </c>
      <c r="AL937" s="378">
        <f t="shared" si="2853"/>
        <v>0</v>
      </c>
      <c r="AM937" s="628">
        <f t="shared" si="2850"/>
        <v>1039.7024999999999</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4">Y760*Y930</f>
        <v>73.554688651461319</v>
      </c>
      <c r="Z938" s="378">
        <f t="shared" si="2854"/>
        <v>122.04666490635041</v>
      </c>
      <c r="AA938" s="378">
        <f t="shared" si="2854"/>
        <v>0</v>
      </c>
      <c r="AB938" s="378">
        <f t="shared" si="2854"/>
        <v>0</v>
      </c>
      <c r="AC938" s="378">
        <f t="shared" si="2854"/>
        <v>0</v>
      </c>
      <c r="AD938" s="378">
        <f t="shared" si="2854"/>
        <v>0</v>
      </c>
      <c r="AE938" s="378">
        <f t="shared" si="2854"/>
        <v>0</v>
      </c>
      <c r="AF938" s="378">
        <f t="shared" si="2854"/>
        <v>0</v>
      </c>
      <c r="AG938" s="378">
        <f t="shared" si="2854"/>
        <v>0</v>
      </c>
      <c r="AH938" s="378">
        <f t="shared" si="2854"/>
        <v>0</v>
      </c>
      <c r="AI938" s="378">
        <f t="shared" si="2854"/>
        <v>0</v>
      </c>
      <c r="AJ938" s="378">
        <f t="shared" si="2854"/>
        <v>0</v>
      </c>
      <c r="AK938" s="378">
        <f t="shared" si="2854"/>
        <v>0</v>
      </c>
      <c r="AL938" s="378">
        <f t="shared" si="2854"/>
        <v>0</v>
      </c>
      <c r="AM938" s="628">
        <f t="shared" si="2850"/>
        <v>195.60135355781173</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5">Z927*Z930</f>
        <v>0</v>
      </c>
      <c r="AA939" s="378">
        <f t="shared" si="2855"/>
        <v>0</v>
      </c>
      <c r="AB939" s="378">
        <f t="shared" si="2855"/>
        <v>0</v>
      </c>
      <c r="AC939" s="378">
        <f t="shared" si="2855"/>
        <v>0</v>
      </c>
      <c r="AD939" s="378">
        <f t="shared" si="2855"/>
        <v>0</v>
      </c>
      <c r="AE939" s="378">
        <f t="shared" si="2855"/>
        <v>0</v>
      </c>
      <c r="AF939" s="378">
        <f t="shared" si="2855"/>
        <v>0</v>
      </c>
      <c r="AG939" s="378">
        <f t="shared" si="2855"/>
        <v>0</v>
      </c>
      <c r="AH939" s="378">
        <f t="shared" si="2855"/>
        <v>0</v>
      </c>
      <c r="AI939" s="378">
        <f t="shared" si="2855"/>
        <v>0</v>
      </c>
      <c r="AJ939" s="378">
        <f t="shared" si="2855"/>
        <v>0</v>
      </c>
      <c r="AK939" s="378">
        <f t="shared" si="2855"/>
        <v>0</v>
      </c>
      <c r="AL939" s="378">
        <f t="shared" si="2855"/>
        <v>0</v>
      </c>
      <c r="AM939" s="628">
        <f t="shared" si="2850"/>
        <v>0</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503.12668865146134</v>
      </c>
      <c r="Z940" s="346">
        <f t="shared" ref="Z940:AE940" si="2856">SUM(Z931:Z939)</f>
        <v>1320.2881649063504</v>
      </c>
      <c r="AA940" s="346">
        <f t="shared" si="2856"/>
        <v>0</v>
      </c>
      <c r="AB940" s="346">
        <f t="shared" si="2856"/>
        <v>0</v>
      </c>
      <c r="AC940" s="346">
        <f t="shared" si="2856"/>
        <v>0</v>
      </c>
      <c r="AD940" s="346">
        <f t="shared" si="2856"/>
        <v>0</v>
      </c>
      <c r="AE940" s="346">
        <f t="shared" si="2856"/>
        <v>0</v>
      </c>
      <c r="AF940" s="346">
        <f>SUM(AF931:AF939)</f>
        <v>0</v>
      </c>
      <c r="AG940" s="346">
        <f t="shared" ref="AG940:AL940" si="2857">SUM(AG931:AG939)</f>
        <v>0</v>
      </c>
      <c r="AH940" s="346">
        <f t="shared" si="2857"/>
        <v>0</v>
      </c>
      <c r="AI940" s="346">
        <f t="shared" si="2857"/>
        <v>0</v>
      </c>
      <c r="AJ940" s="346">
        <f t="shared" si="2857"/>
        <v>0</v>
      </c>
      <c r="AK940" s="346">
        <f t="shared" si="2857"/>
        <v>0</v>
      </c>
      <c r="AL940" s="346">
        <f t="shared" si="2857"/>
        <v>0</v>
      </c>
      <c r="AM940" s="407">
        <f>SUM(AM931:AM939)</f>
        <v>1823.4148535578115</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267.8</v>
      </c>
      <c r="Z941" s="347">
        <f t="shared" ref="Z941:AE941" si="2858">Z928*Z930</f>
        <v>1951.3695</v>
      </c>
      <c r="AA941" s="347">
        <f t="shared" si="2858"/>
        <v>426.38400000000001</v>
      </c>
      <c r="AB941" s="347">
        <f t="shared" si="2858"/>
        <v>0</v>
      </c>
      <c r="AC941" s="347">
        <f t="shared" si="2858"/>
        <v>0</v>
      </c>
      <c r="AD941" s="347">
        <f t="shared" si="2858"/>
        <v>0</v>
      </c>
      <c r="AE941" s="347">
        <f t="shared" si="2858"/>
        <v>0</v>
      </c>
      <c r="AF941" s="347">
        <f>AF928*AF930</f>
        <v>0</v>
      </c>
      <c r="AG941" s="347">
        <f t="shared" ref="AG941:AL941" si="2859">AG928*AG930</f>
        <v>0</v>
      </c>
      <c r="AH941" s="347">
        <f t="shared" si="2859"/>
        <v>0</v>
      </c>
      <c r="AI941" s="347">
        <f t="shared" si="2859"/>
        <v>0</v>
      </c>
      <c r="AJ941" s="347">
        <f t="shared" si="2859"/>
        <v>0</v>
      </c>
      <c r="AK941" s="347">
        <f t="shared" si="2859"/>
        <v>0</v>
      </c>
      <c r="AL941" s="347">
        <f t="shared" si="2859"/>
        <v>0</v>
      </c>
      <c r="AM941" s="407">
        <f>SUM(Y941:AL941)</f>
        <v>2645.5535</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-822.13864644218847</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0">IF(AA768="kw",SUMPRODUCT($N$770:$N$925,$P$770:$P$925,AA770:AA925),SUMPRODUCT($E$770:$E$925,AA770:AA925))</f>
        <v>0</v>
      </c>
      <c r="AB944" s="326">
        <f t="shared" si="2860"/>
        <v>0</v>
      </c>
      <c r="AC944" s="326">
        <f t="shared" si="2860"/>
        <v>0</v>
      </c>
      <c r="AD944" s="326">
        <f t="shared" si="2860"/>
        <v>0</v>
      </c>
      <c r="AE944" s="326">
        <f t="shared" si="2860"/>
        <v>0</v>
      </c>
      <c r="AF944" s="326">
        <f t="shared" si="2860"/>
        <v>0</v>
      </c>
      <c r="AG944" s="326">
        <f t="shared" si="2860"/>
        <v>0</v>
      </c>
      <c r="AH944" s="326">
        <f t="shared" si="2860"/>
        <v>0</v>
      </c>
      <c r="AI944" s="326">
        <f t="shared" si="2860"/>
        <v>0</v>
      </c>
      <c r="AJ944" s="326">
        <f t="shared" si="2860"/>
        <v>0</v>
      </c>
      <c r="AK944" s="326">
        <f t="shared" si="2860"/>
        <v>0</v>
      </c>
      <c r="AL944" s="326">
        <f t="shared" si="2860"/>
        <v>0</v>
      </c>
      <c r="AM944" s="386"/>
    </row>
    <row r="945" spans="1:39" ht="18.75" customHeight="1">
      <c r="B945" s="368" t="s">
        <v>589</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89" t="s">
        <v>527</v>
      </c>
      <c r="E948" s="253"/>
      <c r="F948" s="589"/>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24" t="s">
        <v>211</v>
      </c>
      <c r="C949" s="826" t="s">
        <v>33</v>
      </c>
      <c r="D949" s="284" t="s">
        <v>422</v>
      </c>
      <c r="E949" s="828" t="s">
        <v>209</v>
      </c>
      <c r="F949" s="829"/>
      <c r="G949" s="829"/>
      <c r="H949" s="829"/>
      <c r="I949" s="829"/>
      <c r="J949" s="829"/>
      <c r="K949" s="829"/>
      <c r="L949" s="829"/>
      <c r="M949" s="830"/>
      <c r="N949" s="831" t="s">
        <v>213</v>
      </c>
      <c r="O949" s="284" t="s">
        <v>423</v>
      </c>
      <c r="P949" s="828" t="s">
        <v>212</v>
      </c>
      <c r="Q949" s="829"/>
      <c r="R949" s="829"/>
      <c r="S949" s="829"/>
      <c r="T949" s="829"/>
      <c r="U949" s="829"/>
      <c r="V949" s="829"/>
      <c r="W949" s="829"/>
      <c r="X949" s="830"/>
      <c r="Y949" s="821" t="s">
        <v>243</v>
      </c>
      <c r="Z949" s="822"/>
      <c r="AA949" s="822"/>
      <c r="AB949" s="822"/>
      <c r="AC949" s="822"/>
      <c r="AD949" s="822"/>
      <c r="AE949" s="822"/>
      <c r="AF949" s="822"/>
      <c r="AG949" s="822"/>
      <c r="AH949" s="822"/>
      <c r="AI949" s="822"/>
      <c r="AJ949" s="822"/>
      <c r="AK949" s="822"/>
      <c r="AL949" s="822"/>
      <c r="AM949" s="823"/>
    </row>
    <row r="950" spans="1:39" ht="65.25" customHeight="1">
      <c r="B950" s="825"/>
      <c r="C950" s="827"/>
      <c r="D950" s="285">
        <v>2020</v>
      </c>
      <c r="E950" s="285">
        <v>2021</v>
      </c>
      <c r="F950" s="285">
        <v>2022</v>
      </c>
      <c r="G950" s="285">
        <v>2023</v>
      </c>
      <c r="H950" s="285">
        <v>2024</v>
      </c>
      <c r="I950" s="285">
        <v>2025</v>
      </c>
      <c r="J950" s="285">
        <v>2026</v>
      </c>
      <c r="K950" s="285">
        <v>2027</v>
      </c>
      <c r="L950" s="285">
        <v>2028</v>
      </c>
      <c r="M950" s="285">
        <v>2029</v>
      </c>
      <c r="N950" s="832"/>
      <c r="O950" s="285">
        <v>2020</v>
      </c>
      <c r="P950" s="285">
        <v>2021</v>
      </c>
      <c r="Q950" s="285">
        <v>2022</v>
      </c>
      <c r="R950" s="285">
        <v>2023</v>
      </c>
      <c r="S950" s="285">
        <v>2024</v>
      </c>
      <c r="T950" s="285">
        <v>2025</v>
      </c>
      <c r="U950" s="285">
        <v>2026</v>
      </c>
      <c r="V950" s="285">
        <v>2027</v>
      </c>
      <c r="W950" s="285">
        <v>2028</v>
      </c>
      <c r="X950" s="285">
        <v>2029</v>
      </c>
      <c r="Y950" s="285" t="str">
        <f>'1.  LRAMVA Summary'!D52</f>
        <v xml:space="preserve">Residential  </v>
      </c>
      <c r="Z950" s="285" t="str">
        <f>'1.  LRAMVA Summary'!E52</f>
        <v>GS&lt;50</v>
      </c>
      <c r="AA950" s="285" t="str">
        <f>'1.  LRAMVA Summary'!F52</f>
        <v>GS 50 to 4999</v>
      </c>
      <c r="AB950" s="285" t="str">
        <f>'1.  LRAMVA Summary'!G52</f>
        <v xml:space="preserve">Street Lighting </v>
      </c>
      <c r="AC950" s="285" t="str">
        <f>'1.  LRAMVA Summary'!H52</f>
        <v/>
      </c>
      <c r="AD950" s="285" t="str">
        <f>'1.  LRAMVA Summary'!I52</f>
        <v/>
      </c>
      <c r="AE950" s="285" t="str">
        <f>'1.  LRAMVA Summary'!J52</f>
        <v xml:space="preserve">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1"/>
      <c r="B951" s="517"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 xml:space="preserve">kWh </v>
      </c>
      <c r="AC951" s="291">
        <f>'1.  LRAMVA Summary'!H53</f>
        <v>0</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1"/>
      <c r="B952" s="503"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1">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1"/>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1">Z953</f>
        <v>0</v>
      </c>
      <c r="AA954" s="411">
        <f t="shared" ref="AA954" si="2862">AA953</f>
        <v>0</v>
      </c>
      <c r="AB954" s="411">
        <f t="shared" ref="AB954" si="2863">AB953</f>
        <v>0</v>
      </c>
      <c r="AC954" s="411">
        <f t="shared" ref="AC954" si="2864">AC953</f>
        <v>0</v>
      </c>
      <c r="AD954" s="411">
        <f t="shared" ref="AD954" si="2865">AD953</f>
        <v>0</v>
      </c>
      <c r="AE954" s="411">
        <f t="shared" ref="AE954" si="2866">AE953</f>
        <v>0</v>
      </c>
      <c r="AF954" s="411">
        <f t="shared" ref="AF954" si="2867">AF953</f>
        <v>0</v>
      </c>
      <c r="AG954" s="411">
        <f t="shared" ref="AG954" si="2868">AG953</f>
        <v>0</v>
      </c>
      <c r="AH954" s="411">
        <f t="shared" ref="AH954" si="2869">AH953</f>
        <v>0</v>
      </c>
      <c r="AI954" s="411">
        <f t="shared" ref="AI954" si="2870">AI953</f>
        <v>0</v>
      </c>
      <c r="AJ954" s="411">
        <f t="shared" ref="AJ954" si="2871">AJ953</f>
        <v>0</v>
      </c>
      <c r="AK954" s="411">
        <f t="shared" ref="AK954" si="2872">AK953</f>
        <v>0</v>
      </c>
      <c r="AL954" s="411">
        <f t="shared" ref="AL954" si="2873">AL953</f>
        <v>0</v>
      </c>
      <c r="AM954" s="297"/>
    </row>
    <row r="955" spans="1:39" ht="15" hidden="1" customHeight="1" outlineLevel="1">
      <c r="A955" s="531"/>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1">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1"/>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4">Z956</f>
        <v>0</v>
      </c>
      <c r="AA957" s="411">
        <f t="shared" ref="AA957" si="2875">AA956</f>
        <v>0</v>
      </c>
      <c r="AB957" s="411">
        <f t="shared" ref="AB957" si="2876">AB956</f>
        <v>0</v>
      </c>
      <c r="AC957" s="411">
        <f t="shared" ref="AC957" si="2877">AC956</f>
        <v>0</v>
      </c>
      <c r="AD957" s="411">
        <f t="shared" ref="AD957" si="2878">AD956</f>
        <v>0</v>
      </c>
      <c r="AE957" s="411">
        <f t="shared" ref="AE957" si="2879">AE956</f>
        <v>0</v>
      </c>
      <c r="AF957" s="411">
        <f t="shared" ref="AF957" si="2880">AF956</f>
        <v>0</v>
      </c>
      <c r="AG957" s="411">
        <f t="shared" ref="AG957" si="2881">AG956</f>
        <v>0</v>
      </c>
      <c r="AH957" s="411">
        <f t="shared" ref="AH957" si="2882">AH956</f>
        <v>0</v>
      </c>
      <c r="AI957" s="411">
        <f t="shared" ref="AI957" si="2883">AI956</f>
        <v>0</v>
      </c>
      <c r="AJ957" s="411">
        <f t="shared" ref="AJ957" si="2884">AJ956</f>
        <v>0</v>
      </c>
      <c r="AK957" s="411">
        <f t="shared" ref="AK957" si="2885">AK956</f>
        <v>0</v>
      </c>
      <c r="AL957" s="411">
        <f t="shared" ref="AL957" si="2886">AL956</f>
        <v>0</v>
      </c>
      <c r="AM957" s="297"/>
    </row>
    <row r="958" spans="1:39" ht="15" hidden="1" customHeight="1" outlineLevel="1">
      <c r="A958" s="531"/>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1">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1"/>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7">Z959</f>
        <v>0</v>
      </c>
      <c r="AA960" s="411">
        <f t="shared" ref="AA960" si="2888">AA959</f>
        <v>0</v>
      </c>
      <c r="AB960" s="411">
        <f t="shared" ref="AB960" si="2889">AB959</f>
        <v>0</v>
      </c>
      <c r="AC960" s="411">
        <f t="shared" ref="AC960" si="2890">AC959</f>
        <v>0</v>
      </c>
      <c r="AD960" s="411">
        <f t="shared" ref="AD960" si="2891">AD959</f>
        <v>0</v>
      </c>
      <c r="AE960" s="411">
        <f t="shared" ref="AE960" si="2892">AE959</f>
        <v>0</v>
      </c>
      <c r="AF960" s="411">
        <f t="shared" ref="AF960" si="2893">AF959</f>
        <v>0</v>
      </c>
      <c r="AG960" s="411">
        <f t="shared" ref="AG960" si="2894">AG959</f>
        <v>0</v>
      </c>
      <c r="AH960" s="411">
        <f t="shared" ref="AH960" si="2895">AH959</f>
        <v>0</v>
      </c>
      <c r="AI960" s="411">
        <f t="shared" ref="AI960" si="2896">AI959</f>
        <v>0</v>
      </c>
      <c r="AJ960" s="411">
        <f t="shared" ref="AJ960" si="2897">AJ959</f>
        <v>0</v>
      </c>
      <c r="AK960" s="411">
        <f t="shared" ref="AK960" si="2898">AK959</f>
        <v>0</v>
      </c>
      <c r="AL960" s="411">
        <f t="shared" ref="AL960" si="2899">AL959</f>
        <v>0</v>
      </c>
      <c r="AM960" s="297"/>
    </row>
    <row r="961" spans="1:39" ht="15" hidden="1" customHeight="1" outlineLevel="1">
      <c r="A961" s="531"/>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1">
        <v>4</v>
      </c>
      <c r="B962" s="519" t="s">
        <v>679</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1"/>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0">Z962</f>
        <v>0</v>
      </c>
      <c r="AA963" s="411">
        <f t="shared" ref="AA963" si="2901">AA962</f>
        <v>0</v>
      </c>
      <c r="AB963" s="411">
        <f t="shared" ref="AB963" si="2902">AB962</f>
        <v>0</v>
      </c>
      <c r="AC963" s="411">
        <f t="shared" ref="AC963" si="2903">AC962</f>
        <v>0</v>
      </c>
      <c r="AD963" s="411">
        <f t="shared" ref="AD963" si="2904">AD962</f>
        <v>0</v>
      </c>
      <c r="AE963" s="411">
        <f t="shared" ref="AE963" si="2905">AE962</f>
        <v>0</v>
      </c>
      <c r="AF963" s="411">
        <f t="shared" ref="AF963" si="2906">AF962</f>
        <v>0</v>
      </c>
      <c r="AG963" s="411">
        <f t="shared" ref="AG963" si="2907">AG962</f>
        <v>0</v>
      </c>
      <c r="AH963" s="411">
        <f t="shared" ref="AH963" si="2908">AH962</f>
        <v>0</v>
      </c>
      <c r="AI963" s="411">
        <f t="shared" ref="AI963" si="2909">AI962</f>
        <v>0</v>
      </c>
      <c r="AJ963" s="411">
        <f t="shared" ref="AJ963" si="2910">AJ962</f>
        <v>0</v>
      </c>
      <c r="AK963" s="411">
        <f t="shared" ref="AK963" si="2911">AK962</f>
        <v>0</v>
      </c>
      <c r="AL963" s="411">
        <f t="shared" ref="AL963" si="2912">AL962</f>
        <v>0</v>
      </c>
      <c r="AM963" s="297"/>
    </row>
    <row r="964" spans="1:39" ht="15" hidden="1" customHeight="1" outlineLevel="1">
      <c r="A964" s="531"/>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1">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1"/>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3">Z965</f>
        <v>0</v>
      </c>
      <c r="AA966" s="411">
        <f t="shared" ref="AA966" si="2914">AA965</f>
        <v>0</v>
      </c>
      <c r="AB966" s="411">
        <f t="shared" ref="AB966" si="2915">AB965</f>
        <v>0</v>
      </c>
      <c r="AC966" s="411">
        <f t="shared" ref="AC966" si="2916">AC965</f>
        <v>0</v>
      </c>
      <c r="AD966" s="411">
        <f t="shared" ref="AD966" si="2917">AD965</f>
        <v>0</v>
      </c>
      <c r="AE966" s="411">
        <f t="shared" ref="AE966" si="2918">AE965</f>
        <v>0</v>
      </c>
      <c r="AF966" s="411">
        <f t="shared" ref="AF966" si="2919">AF965</f>
        <v>0</v>
      </c>
      <c r="AG966" s="411">
        <f t="shared" ref="AG966" si="2920">AG965</f>
        <v>0</v>
      </c>
      <c r="AH966" s="411">
        <f t="shared" ref="AH966" si="2921">AH965</f>
        <v>0</v>
      </c>
      <c r="AI966" s="411">
        <f t="shared" ref="AI966" si="2922">AI965</f>
        <v>0</v>
      </c>
      <c r="AJ966" s="411">
        <f t="shared" ref="AJ966" si="2923">AJ965</f>
        <v>0</v>
      </c>
      <c r="AK966" s="411">
        <f t="shared" ref="AK966" si="2924">AK965</f>
        <v>0</v>
      </c>
      <c r="AL966" s="411">
        <f t="shared" ref="AL966" si="2925">AL965</f>
        <v>0</v>
      </c>
      <c r="AM966" s="297"/>
    </row>
    <row r="967" spans="1:39" ht="15" hidden="1" customHeight="1" outlineLevel="1">
      <c r="A967" s="531"/>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1"/>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1">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1"/>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6">Z969</f>
        <v>0</v>
      </c>
      <c r="AA970" s="411">
        <f t="shared" ref="AA970" si="2927">AA969</f>
        <v>0</v>
      </c>
      <c r="AB970" s="411">
        <f t="shared" ref="AB970" si="2928">AB969</f>
        <v>0</v>
      </c>
      <c r="AC970" s="411">
        <f t="shared" ref="AC970" si="2929">AC969</f>
        <v>0</v>
      </c>
      <c r="AD970" s="411">
        <f t="shared" ref="AD970" si="2930">AD969</f>
        <v>0</v>
      </c>
      <c r="AE970" s="411">
        <f t="shared" ref="AE970" si="2931">AE969</f>
        <v>0</v>
      </c>
      <c r="AF970" s="411">
        <f t="shared" ref="AF970" si="2932">AF969</f>
        <v>0</v>
      </c>
      <c r="AG970" s="411">
        <f t="shared" ref="AG970" si="2933">AG969</f>
        <v>0</v>
      </c>
      <c r="AH970" s="411">
        <f t="shared" ref="AH970" si="2934">AH969</f>
        <v>0</v>
      </c>
      <c r="AI970" s="411">
        <f t="shared" ref="AI970" si="2935">AI969</f>
        <v>0</v>
      </c>
      <c r="AJ970" s="411">
        <f t="shared" ref="AJ970" si="2936">AJ969</f>
        <v>0</v>
      </c>
      <c r="AK970" s="411">
        <f t="shared" ref="AK970" si="2937">AK969</f>
        <v>0</v>
      </c>
      <c r="AL970" s="411">
        <f t="shared" ref="AL970" si="2938">AL969</f>
        <v>0</v>
      </c>
      <c r="AM970" s="311"/>
    </row>
    <row r="971" spans="1:39" ht="15" hidden="1" customHeight="1" outlineLevel="1">
      <c r="A971" s="531"/>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1">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1"/>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39">Z972</f>
        <v>0</v>
      </c>
      <c r="AA973" s="411">
        <f t="shared" ref="AA973" si="2940">AA972</f>
        <v>0</v>
      </c>
      <c r="AB973" s="411">
        <f t="shared" ref="AB973" si="2941">AB972</f>
        <v>0</v>
      </c>
      <c r="AC973" s="411">
        <f t="shared" ref="AC973" si="2942">AC972</f>
        <v>0</v>
      </c>
      <c r="AD973" s="411">
        <f t="shared" ref="AD973" si="2943">AD972</f>
        <v>0</v>
      </c>
      <c r="AE973" s="411">
        <f t="shared" ref="AE973" si="2944">AE972</f>
        <v>0</v>
      </c>
      <c r="AF973" s="411">
        <f t="shared" ref="AF973" si="2945">AF972</f>
        <v>0</v>
      </c>
      <c r="AG973" s="411">
        <f t="shared" ref="AG973" si="2946">AG972</f>
        <v>0</v>
      </c>
      <c r="AH973" s="411">
        <f t="shared" ref="AH973" si="2947">AH972</f>
        <v>0</v>
      </c>
      <c r="AI973" s="411">
        <f t="shared" ref="AI973" si="2948">AI972</f>
        <v>0</v>
      </c>
      <c r="AJ973" s="411">
        <f t="shared" ref="AJ973" si="2949">AJ972</f>
        <v>0</v>
      </c>
      <c r="AK973" s="411">
        <f t="shared" ref="AK973" si="2950">AK972</f>
        <v>0</v>
      </c>
      <c r="AL973" s="411">
        <f t="shared" ref="AL973" si="2951">AL972</f>
        <v>0</v>
      </c>
      <c r="AM973" s="311"/>
    </row>
    <row r="974" spans="1:39" ht="15" hidden="1" customHeight="1" outlineLevel="1">
      <c r="A974" s="531"/>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1">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1"/>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2">Z975</f>
        <v>0</v>
      </c>
      <c r="AA976" s="411">
        <f t="shared" ref="AA976" si="2953">AA975</f>
        <v>0</v>
      </c>
      <c r="AB976" s="411">
        <f t="shared" ref="AB976" si="2954">AB975</f>
        <v>0</v>
      </c>
      <c r="AC976" s="411">
        <f t="shared" ref="AC976" si="2955">AC975</f>
        <v>0</v>
      </c>
      <c r="AD976" s="411">
        <f t="shared" ref="AD976" si="2956">AD975</f>
        <v>0</v>
      </c>
      <c r="AE976" s="411">
        <f t="shared" ref="AE976" si="2957">AE975</f>
        <v>0</v>
      </c>
      <c r="AF976" s="411">
        <f t="shared" ref="AF976" si="2958">AF975</f>
        <v>0</v>
      </c>
      <c r="AG976" s="411">
        <f t="shared" ref="AG976" si="2959">AG975</f>
        <v>0</v>
      </c>
      <c r="AH976" s="411">
        <f t="shared" ref="AH976" si="2960">AH975</f>
        <v>0</v>
      </c>
      <c r="AI976" s="411">
        <f t="shared" ref="AI976" si="2961">AI975</f>
        <v>0</v>
      </c>
      <c r="AJ976" s="411">
        <f t="shared" ref="AJ976" si="2962">AJ975</f>
        <v>0</v>
      </c>
      <c r="AK976" s="411">
        <f t="shared" ref="AK976" si="2963">AK975</f>
        <v>0</v>
      </c>
      <c r="AL976" s="411">
        <f t="shared" ref="AL976" si="2964">AL975</f>
        <v>0</v>
      </c>
      <c r="AM976" s="311"/>
    </row>
    <row r="977" spans="1:39" ht="15" hidden="1" customHeight="1" outlineLevel="1">
      <c r="A977" s="531"/>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1">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1"/>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5">Z978</f>
        <v>0</v>
      </c>
      <c r="AA979" s="411">
        <f t="shared" ref="AA979" si="2966">AA978</f>
        <v>0</v>
      </c>
      <c r="AB979" s="411">
        <f t="shared" ref="AB979" si="2967">AB978</f>
        <v>0</v>
      </c>
      <c r="AC979" s="411">
        <f t="shared" ref="AC979" si="2968">AC978</f>
        <v>0</v>
      </c>
      <c r="AD979" s="411">
        <f t="shared" ref="AD979" si="2969">AD978</f>
        <v>0</v>
      </c>
      <c r="AE979" s="411">
        <f t="shared" ref="AE979" si="2970">AE978</f>
        <v>0</v>
      </c>
      <c r="AF979" s="411">
        <f t="shared" ref="AF979" si="2971">AF978</f>
        <v>0</v>
      </c>
      <c r="AG979" s="411">
        <f t="shared" ref="AG979" si="2972">AG978</f>
        <v>0</v>
      </c>
      <c r="AH979" s="411">
        <f t="shared" ref="AH979" si="2973">AH978</f>
        <v>0</v>
      </c>
      <c r="AI979" s="411">
        <f t="shared" ref="AI979" si="2974">AI978</f>
        <v>0</v>
      </c>
      <c r="AJ979" s="411">
        <f t="shared" ref="AJ979" si="2975">AJ978</f>
        <v>0</v>
      </c>
      <c r="AK979" s="411">
        <f t="shared" ref="AK979" si="2976">AK978</f>
        <v>0</v>
      </c>
      <c r="AL979" s="411">
        <f t="shared" ref="AL979" si="2977">AL978</f>
        <v>0</v>
      </c>
      <c r="AM979" s="311"/>
    </row>
    <row r="980" spans="1:39" ht="15" hidden="1" customHeight="1" outlineLevel="1">
      <c r="A980" s="531"/>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1">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1"/>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8">Z981</f>
        <v>0</v>
      </c>
      <c r="AA982" s="411">
        <f t="shared" ref="AA982" si="2979">AA981</f>
        <v>0</v>
      </c>
      <c r="AB982" s="411">
        <f t="shared" ref="AB982" si="2980">AB981</f>
        <v>0</v>
      </c>
      <c r="AC982" s="411">
        <f t="shared" ref="AC982" si="2981">AC981</f>
        <v>0</v>
      </c>
      <c r="AD982" s="411">
        <f t="shared" ref="AD982" si="2982">AD981</f>
        <v>0</v>
      </c>
      <c r="AE982" s="411">
        <f t="shared" ref="AE982" si="2983">AE981</f>
        <v>0</v>
      </c>
      <c r="AF982" s="411">
        <f t="shared" ref="AF982" si="2984">AF981</f>
        <v>0</v>
      </c>
      <c r="AG982" s="411">
        <f t="shared" ref="AG982" si="2985">AG981</f>
        <v>0</v>
      </c>
      <c r="AH982" s="411">
        <f t="shared" ref="AH982" si="2986">AH981</f>
        <v>0</v>
      </c>
      <c r="AI982" s="411">
        <f t="shared" ref="AI982" si="2987">AI981</f>
        <v>0</v>
      </c>
      <c r="AJ982" s="411">
        <f t="shared" ref="AJ982" si="2988">AJ981</f>
        <v>0</v>
      </c>
      <c r="AK982" s="411">
        <f t="shared" ref="AK982" si="2989">AK981</f>
        <v>0</v>
      </c>
      <c r="AL982" s="411">
        <f t="shared" ref="AL982" si="2990">AL981</f>
        <v>0</v>
      </c>
      <c r="AM982" s="311"/>
    </row>
    <row r="983" spans="1:39" ht="15" hidden="1" customHeight="1" outlineLevel="1">
      <c r="A983" s="531"/>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1"/>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1">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1"/>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1">Z985</f>
        <v>0</v>
      </c>
      <c r="AA986" s="411">
        <f t="shared" ref="AA986" si="2992">AA985</f>
        <v>0</v>
      </c>
      <c r="AB986" s="411">
        <f t="shared" ref="AB986" si="2993">AB985</f>
        <v>0</v>
      </c>
      <c r="AC986" s="411">
        <f t="shared" ref="AC986" si="2994">AC985</f>
        <v>0</v>
      </c>
      <c r="AD986" s="411">
        <f t="shared" ref="AD986" si="2995">AD985</f>
        <v>0</v>
      </c>
      <c r="AE986" s="411">
        <f t="shared" ref="AE986" si="2996">AE985</f>
        <v>0</v>
      </c>
      <c r="AF986" s="411">
        <f t="shared" ref="AF986" si="2997">AF985</f>
        <v>0</v>
      </c>
      <c r="AG986" s="411">
        <f t="shared" ref="AG986" si="2998">AG985</f>
        <v>0</v>
      </c>
      <c r="AH986" s="411">
        <f t="shared" ref="AH986" si="2999">AH985</f>
        <v>0</v>
      </c>
      <c r="AI986" s="411">
        <f t="shared" ref="AI986" si="3000">AI985</f>
        <v>0</v>
      </c>
      <c r="AJ986" s="411">
        <f t="shared" ref="AJ986" si="3001">AJ985</f>
        <v>0</v>
      </c>
      <c r="AK986" s="411">
        <f t="shared" ref="AK986" si="3002">AK985</f>
        <v>0</v>
      </c>
      <c r="AL986" s="411">
        <f t="shared" ref="AL986" si="3003">AL985</f>
        <v>0</v>
      </c>
      <c r="AM986" s="297"/>
    </row>
    <row r="987" spans="1:39" ht="15" hidden="1" customHeight="1" outlineLevel="1">
      <c r="A987" s="531"/>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1">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1"/>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4">Z988</f>
        <v>0</v>
      </c>
      <c r="AA989" s="411">
        <f t="shared" ref="AA989" si="3005">AA988</f>
        <v>0</v>
      </c>
      <c r="AB989" s="411">
        <f t="shared" ref="AB989" si="3006">AB988</f>
        <v>0</v>
      </c>
      <c r="AC989" s="411">
        <f t="shared" ref="AC989" si="3007">AC988</f>
        <v>0</v>
      </c>
      <c r="AD989" s="411">
        <f t="shared" ref="AD989" si="3008">AD988</f>
        <v>0</v>
      </c>
      <c r="AE989" s="411">
        <f t="shared" ref="AE989" si="3009">AE988</f>
        <v>0</v>
      </c>
      <c r="AF989" s="411">
        <f t="shared" ref="AF989" si="3010">AF988</f>
        <v>0</v>
      </c>
      <c r="AG989" s="411">
        <f t="shared" ref="AG989" si="3011">AG988</f>
        <v>0</v>
      </c>
      <c r="AH989" s="411">
        <f t="shared" ref="AH989" si="3012">AH988</f>
        <v>0</v>
      </c>
      <c r="AI989" s="411">
        <f t="shared" ref="AI989" si="3013">AI988</f>
        <v>0</v>
      </c>
      <c r="AJ989" s="411">
        <f t="shared" ref="AJ989" si="3014">AJ988</f>
        <v>0</v>
      </c>
      <c r="AK989" s="411">
        <f t="shared" ref="AK989" si="3015">AK988</f>
        <v>0</v>
      </c>
      <c r="AL989" s="411">
        <f t="shared" ref="AL989" si="3016">AL988</f>
        <v>0</v>
      </c>
      <c r="AM989" s="297"/>
    </row>
    <row r="990" spans="1:39" ht="15" hidden="1" customHeight="1" outlineLevel="1">
      <c r="A990" s="531"/>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1">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1"/>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7">Z991</f>
        <v>0</v>
      </c>
      <c r="AA992" s="411">
        <f t="shared" ref="AA992" si="3018">AA991</f>
        <v>0</v>
      </c>
      <c r="AB992" s="411">
        <f t="shared" ref="AB992" si="3019">AB991</f>
        <v>0</v>
      </c>
      <c r="AC992" s="411">
        <f t="shared" ref="AC992" si="3020">AC991</f>
        <v>0</v>
      </c>
      <c r="AD992" s="411">
        <f t="shared" ref="AD992" si="3021">AD991</f>
        <v>0</v>
      </c>
      <c r="AE992" s="411">
        <f t="shared" ref="AE992" si="3022">AE991</f>
        <v>0</v>
      </c>
      <c r="AF992" s="411">
        <f t="shared" ref="AF992" si="3023">AF991</f>
        <v>0</v>
      </c>
      <c r="AG992" s="411">
        <f t="shared" ref="AG992" si="3024">AG991</f>
        <v>0</v>
      </c>
      <c r="AH992" s="411">
        <f t="shared" ref="AH992" si="3025">AH991</f>
        <v>0</v>
      </c>
      <c r="AI992" s="411">
        <f t="shared" ref="AI992" si="3026">AI991</f>
        <v>0</v>
      </c>
      <c r="AJ992" s="411">
        <f t="shared" ref="AJ992" si="3027">AJ991</f>
        <v>0</v>
      </c>
      <c r="AK992" s="411">
        <f t="shared" ref="AK992" si="3028">AK991</f>
        <v>0</v>
      </c>
      <c r="AL992" s="411">
        <f t="shared" ref="AL992" si="3029">AL991</f>
        <v>0</v>
      </c>
      <c r="AM992" s="306"/>
    </row>
    <row r="993" spans="1:40" ht="15" hidden="1" customHeight="1" outlineLevel="1">
      <c r="A993" s="531"/>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1"/>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1">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1"/>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0">Z995</f>
        <v>0</v>
      </c>
      <c r="AA996" s="411">
        <f t="shared" ref="AA996" si="3031">AA995</f>
        <v>0</v>
      </c>
      <c r="AB996" s="411">
        <f t="shared" ref="AB996" si="3032">AB995</f>
        <v>0</v>
      </c>
      <c r="AC996" s="411">
        <f t="shared" ref="AC996" si="3033">AC995</f>
        <v>0</v>
      </c>
      <c r="AD996" s="411">
        <f t="shared" ref="AD996" si="3034">AD995</f>
        <v>0</v>
      </c>
      <c r="AE996" s="411">
        <f t="shared" ref="AE996" si="3035">AE995</f>
        <v>0</v>
      </c>
      <c r="AF996" s="411">
        <f t="shared" ref="AF996" si="3036">AF995</f>
        <v>0</v>
      </c>
      <c r="AG996" s="411">
        <f t="shared" ref="AG996" si="3037">AG995</f>
        <v>0</v>
      </c>
      <c r="AH996" s="411">
        <f t="shared" ref="AH996" si="3038">AH995</f>
        <v>0</v>
      </c>
      <c r="AI996" s="411">
        <f t="shared" ref="AI996" si="3039">AI995</f>
        <v>0</v>
      </c>
      <c r="AJ996" s="411">
        <f t="shared" ref="AJ996" si="3040">AJ995</f>
        <v>0</v>
      </c>
      <c r="AK996" s="411">
        <f t="shared" ref="AK996" si="3041">AK995</f>
        <v>0</v>
      </c>
      <c r="AL996" s="411">
        <f t="shared" ref="AL996" si="3042">AL995</f>
        <v>0</v>
      </c>
      <c r="AM996" s="297"/>
    </row>
    <row r="997" spans="1:40" ht="15" hidden="1" customHeight="1" outlineLevel="1">
      <c r="A997" s="531"/>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29"/>
    </row>
    <row r="998" spans="1:40" s="309" customFormat="1" ht="15.75" hidden="1" outlineLevel="1">
      <c r="A998" s="531"/>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6"/>
      <c r="AN998" s="630"/>
    </row>
    <row r="999" spans="1:40" hidden="1" outlineLevel="1">
      <c r="A999" s="531">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1">
        <f>SUM(Y999:AL999)</f>
        <v>0</v>
      </c>
      <c r="AN999" s="629"/>
    </row>
    <row r="1000" spans="1:40" hidden="1" outlineLevel="1">
      <c r="A1000" s="531"/>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3">AA999</f>
        <v>0</v>
      </c>
      <c r="AB1000" s="411">
        <f t="shared" si="3043"/>
        <v>0</v>
      </c>
      <c r="AC1000" s="411">
        <f t="shared" si="3043"/>
        <v>0</v>
      </c>
      <c r="AD1000" s="411">
        <f>AD999</f>
        <v>0</v>
      </c>
      <c r="AE1000" s="411">
        <f t="shared" si="3043"/>
        <v>0</v>
      </c>
      <c r="AF1000" s="411">
        <f t="shared" si="3043"/>
        <v>0</v>
      </c>
      <c r="AG1000" s="411">
        <f t="shared" si="3043"/>
        <v>0</v>
      </c>
      <c r="AH1000" s="411">
        <f t="shared" si="3043"/>
        <v>0</v>
      </c>
      <c r="AI1000" s="411">
        <f t="shared" si="3043"/>
        <v>0</v>
      </c>
      <c r="AJ1000" s="411">
        <f t="shared" si="3043"/>
        <v>0</v>
      </c>
      <c r="AK1000" s="411">
        <f t="shared" si="3043"/>
        <v>0</v>
      </c>
      <c r="AL1000" s="411">
        <f t="shared" si="3043"/>
        <v>0</v>
      </c>
      <c r="AM1000" s="297"/>
    </row>
    <row r="1001" spans="1:40" hidden="1" outlineLevel="1">
      <c r="A1001" s="531"/>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1">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1"/>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4">Z1002</f>
        <v>0</v>
      </c>
      <c r="AA1003" s="411">
        <f t="shared" si="3044"/>
        <v>0</v>
      </c>
      <c r="AB1003" s="411">
        <f t="shared" si="3044"/>
        <v>0</v>
      </c>
      <c r="AC1003" s="411">
        <f t="shared" si="3044"/>
        <v>0</v>
      </c>
      <c r="AD1003" s="411">
        <f t="shared" si="3044"/>
        <v>0</v>
      </c>
      <c r="AE1003" s="411">
        <f t="shared" si="3044"/>
        <v>0</v>
      </c>
      <c r="AF1003" s="411">
        <f t="shared" si="3044"/>
        <v>0</v>
      </c>
      <c r="AG1003" s="411">
        <f t="shared" si="3044"/>
        <v>0</v>
      </c>
      <c r="AH1003" s="411">
        <f t="shared" si="3044"/>
        <v>0</v>
      </c>
      <c r="AI1003" s="411">
        <f t="shared" si="3044"/>
        <v>0</v>
      </c>
      <c r="AJ1003" s="411">
        <f t="shared" si="3044"/>
        <v>0</v>
      </c>
      <c r="AK1003" s="411">
        <f t="shared" si="3044"/>
        <v>0</v>
      </c>
      <c r="AL1003" s="411">
        <f>AL1002</f>
        <v>0</v>
      </c>
      <c r="AM1003" s="297"/>
    </row>
    <row r="1004" spans="1:40" s="283" customFormat="1" hidden="1" outlineLevel="1">
      <c r="A1004" s="531"/>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1"/>
      <c r="B1005" s="518"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1">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1"/>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5">Z1006</f>
        <v>0</v>
      </c>
      <c r="AA1007" s="411">
        <f t="shared" si="3045"/>
        <v>0</v>
      </c>
      <c r="AB1007" s="411">
        <f t="shared" si="3045"/>
        <v>0</v>
      </c>
      <c r="AC1007" s="411">
        <f t="shared" si="3045"/>
        <v>0</v>
      </c>
      <c r="AD1007" s="411">
        <f t="shared" si="3045"/>
        <v>0</v>
      </c>
      <c r="AE1007" s="411">
        <f t="shared" si="3045"/>
        <v>0</v>
      </c>
      <c r="AF1007" s="411">
        <f t="shared" si="3045"/>
        <v>0</v>
      </c>
      <c r="AG1007" s="411">
        <f t="shared" si="3045"/>
        <v>0</v>
      </c>
      <c r="AH1007" s="411">
        <f t="shared" si="3045"/>
        <v>0</v>
      </c>
      <c r="AI1007" s="411">
        <f t="shared" si="3045"/>
        <v>0</v>
      </c>
      <c r="AJ1007" s="411">
        <f t="shared" si="3045"/>
        <v>0</v>
      </c>
      <c r="AK1007" s="411">
        <f t="shared" si="3045"/>
        <v>0</v>
      </c>
      <c r="AL1007" s="411">
        <f t="shared" si="3045"/>
        <v>0</v>
      </c>
      <c r="AM1007" s="306"/>
    </row>
    <row r="1008" spans="1:40" hidden="1" outlineLevel="1">
      <c r="A1008" s="531"/>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1">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1"/>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6">Z1009</f>
        <v>0</v>
      </c>
      <c r="AA1010" s="411">
        <f t="shared" si="3046"/>
        <v>0</v>
      </c>
      <c r="AB1010" s="411">
        <f t="shared" si="3046"/>
        <v>0</v>
      </c>
      <c r="AC1010" s="411">
        <f t="shared" si="3046"/>
        <v>0</v>
      </c>
      <c r="AD1010" s="411">
        <f t="shared" si="3046"/>
        <v>0</v>
      </c>
      <c r="AE1010" s="411">
        <f t="shared" si="3046"/>
        <v>0</v>
      </c>
      <c r="AF1010" s="411">
        <f t="shared" si="3046"/>
        <v>0</v>
      </c>
      <c r="AG1010" s="411">
        <f t="shared" si="3046"/>
        <v>0</v>
      </c>
      <c r="AH1010" s="411">
        <f t="shared" si="3046"/>
        <v>0</v>
      </c>
      <c r="AI1010" s="411">
        <f t="shared" si="3046"/>
        <v>0</v>
      </c>
      <c r="AJ1010" s="411">
        <f t="shared" si="3046"/>
        <v>0</v>
      </c>
      <c r="AK1010" s="411">
        <f t="shared" si="3046"/>
        <v>0</v>
      </c>
      <c r="AL1010" s="411">
        <f t="shared" si="3046"/>
        <v>0</v>
      </c>
      <c r="AM1010" s="306"/>
    </row>
    <row r="1011" spans="1:39" hidden="1" outlineLevel="1">
      <c r="A1011" s="531"/>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1">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1"/>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7">Z1012</f>
        <v>0</v>
      </c>
      <c r="AA1013" s="411">
        <f t="shared" si="3047"/>
        <v>0</v>
      </c>
      <c r="AB1013" s="411">
        <f t="shared" si="3047"/>
        <v>0</v>
      </c>
      <c r="AC1013" s="411">
        <f t="shared" si="3047"/>
        <v>0</v>
      </c>
      <c r="AD1013" s="411">
        <f t="shared" si="3047"/>
        <v>0</v>
      </c>
      <c r="AE1013" s="411">
        <f t="shared" si="3047"/>
        <v>0</v>
      </c>
      <c r="AF1013" s="411">
        <f t="shared" si="3047"/>
        <v>0</v>
      </c>
      <c r="AG1013" s="411">
        <f t="shared" si="3047"/>
        <v>0</v>
      </c>
      <c r="AH1013" s="411">
        <f t="shared" si="3047"/>
        <v>0</v>
      </c>
      <c r="AI1013" s="411">
        <f t="shared" si="3047"/>
        <v>0</v>
      </c>
      <c r="AJ1013" s="411">
        <f t="shared" si="3047"/>
        <v>0</v>
      </c>
      <c r="AK1013" s="411">
        <f t="shared" si="3047"/>
        <v>0</v>
      </c>
      <c r="AL1013" s="411">
        <f t="shared" si="3047"/>
        <v>0</v>
      </c>
      <c r="AM1013" s="297"/>
    </row>
    <row r="1014" spans="1:39" hidden="1" outlineLevel="1">
      <c r="A1014" s="531"/>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1">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1"/>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48">Y1015</f>
        <v>0</v>
      </c>
      <c r="Z1016" s="411">
        <f t="shared" si="3048"/>
        <v>0</v>
      </c>
      <c r="AA1016" s="411">
        <f t="shared" si="3048"/>
        <v>0</v>
      </c>
      <c r="AB1016" s="411">
        <f t="shared" si="3048"/>
        <v>0</v>
      </c>
      <c r="AC1016" s="411">
        <f t="shared" si="3048"/>
        <v>0</v>
      </c>
      <c r="AD1016" s="411">
        <f t="shared" si="3048"/>
        <v>0</v>
      </c>
      <c r="AE1016" s="411">
        <f t="shared" si="3048"/>
        <v>0</v>
      </c>
      <c r="AF1016" s="411">
        <f t="shared" si="3048"/>
        <v>0</v>
      </c>
      <c r="AG1016" s="411">
        <f t="shared" si="3048"/>
        <v>0</v>
      </c>
      <c r="AH1016" s="411">
        <f t="shared" si="3048"/>
        <v>0</v>
      </c>
      <c r="AI1016" s="411">
        <f t="shared" si="3048"/>
        <v>0</v>
      </c>
      <c r="AJ1016" s="411">
        <f t="shared" si="3048"/>
        <v>0</v>
      </c>
      <c r="AK1016" s="411">
        <f t="shared" si="3048"/>
        <v>0</v>
      </c>
      <c r="AL1016" s="411">
        <f t="shared" si="3048"/>
        <v>0</v>
      </c>
      <c r="AM1016" s="306"/>
    </row>
    <row r="1017" spans="1:39" ht="15.75" hidden="1" outlineLevel="1">
      <c r="A1017" s="531"/>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1"/>
      <c r="B1018" s="517"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1"/>
      <c r="B1019" s="503"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1">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1"/>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49">Z1020</f>
        <v>0</v>
      </c>
      <c r="AA1021" s="411">
        <f t="shared" ref="AA1021" si="3050">AA1020</f>
        <v>0</v>
      </c>
      <c r="AB1021" s="411">
        <f t="shared" ref="AB1021" si="3051">AB1020</f>
        <v>0</v>
      </c>
      <c r="AC1021" s="411">
        <f t="shared" ref="AC1021" si="3052">AC1020</f>
        <v>0</v>
      </c>
      <c r="AD1021" s="411">
        <f t="shared" ref="AD1021" si="3053">AD1020</f>
        <v>0</v>
      </c>
      <c r="AE1021" s="411">
        <f t="shared" ref="AE1021" si="3054">AE1020</f>
        <v>0</v>
      </c>
      <c r="AF1021" s="411">
        <f t="shared" ref="AF1021" si="3055">AF1020</f>
        <v>0</v>
      </c>
      <c r="AG1021" s="411">
        <f t="shared" ref="AG1021" si="3056">AG1020</f>
        <v>0</v>
      </c>
      <c r="AH1021" s="411">
        <f t="shared" ref="AH1021" si="3057">AH1020</f>
        <v>0</v>
      </c>
      <c r="AI1021" s="411">
        <f t="shared" ref="AI1021" si="3058">AI1020</f>
        <v>0</v>
      </c>
      <c r="AJ1021" s="411">
        <f t="shared" ref="AJ1021" si="3059">AJ1020</f>
        <v>0</v>
      </c>
      <c r="AK1021" s="411">
        <f t="shared" ref="AK1021" si="3060">AK1020</f>
        <v>0</v>
      </c>
      <c r="AL1021" s="411">
        <f t="shared" ref="AL1021" si="3061">AL1020</f>
        <v>0</v>
      </c>
      <c r="AM1021" s="306"/>
    </row>
    <row r="1022" spans="1:39" ht="15" hidden="1" customHeight="1" outlineLevel="1">
      <c r="A1022" s="531"/>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1">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1"/>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2">Z1023</f>
        <v>0</v>
      </c>
      <c r="AA1024" s="411">
        <f t="shared" ref="AA1024" si="3063">AA1023</f>
        <v>0</v>
      </c>
      <c r="AB1024" s="411">
        <f t="shared" ref="AB1024" si="3064">AB1023</f>
        <v>0</v>
      </c>
      <c r="AC1024" s="411">
        <f t="shared" ref="AC1024" si="3065">AC1023</f>
        <v>0</v>
      </c>
      <c r="AD1024" s="411">
        <f t="shared" ref="AD1024" si="3066">AD1023</f>
        <v>0</v>
      </c>
      <c r="AE1024" s="411">
        <f t="shared" ref="AE1024" si="3067">AE1023</f>
        <v>0</v>
      </c>
      <c r="AF1024" s="411">
        <f t="shared" ref="AF1024" si="3068">AF1023</f>
        <v>0</v>
      </c>
      <c r="AG1024" s="411">
        <f t="shared" ref="AG1024" si="3069">AG1023</f>
        <v>0</v>
      </c>
      <c r="AH1024" s="411">
        <f t="shared" ref="AH1024" si="3070">AH1023</f>
        <v>0</v>
      </c>
      <c r="AI1024" s="411">
        <f t="shared" ref="AI1024" si="3071">AI1023</f>
        <v>0</v>
      </c>
      <c r="AJ1024" s="411">
        <f t="shared" ref="AJ1024" si="3072">AJ1023</f>
        <v>0</v>
      </c>
      <c r="AK1024" s="411">
        <f t="shared" ref="AK1024" si="3073">AK1023</f>
        <v>0</v>
      </c>
      <c r="AL1024" s="411">
        <f t="shared" ref="AL1024" si="3074">AL1023</f>
        <v>0</v>
      </c>
      <c r="AM1024" s="306"/>
    </row>
    <row r="1025" spans="1:39" ht="15" hidden="1" customHeight="1" outlineLevel="1">
      <c r="A1025" s="531"/>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1">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1"/>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5">Z1026</f>
        <v>0</v>
      </c>
      <c r="AA1027" s="411">
        <f t="shared" ref="AA1027" si="3076">AA1026</f>
        <v>0</v>
      </c>
      <c r="AB1027" s="411">
        <f t="shared" ref="AB1027" si="3077">AB1026</f>
        <v>0</v>
      </c>
      <c r="AC1027" s="411">
        <f t="shared" ref="AC1027" si="3078">AC1026</f>
        <v>0</v>
      </c>
      <c r="AD1027" s="411">
        <f t="shared" ref="AD1027" si="3079">AD1026</f>
        <v>0</v>
      </c>
      <c r="AE1027" s="411">
        <f t="shared" ref="AE1027" si="3080">AE1026</f>
        <v>0</v>
      </c>
      <c r="AF1027" s="411">
        <f t="shared" ref="AF1027" si="3081">AF1026</f>
        <v>0</v>
      </c>
      <c r="AG1027" s="411">
        <f t="shared" ref="AG1027" si="3082">AG1026</f>
        <v>0</v>
      </c>
      <c r="AH1027" s="411">
        <f t="shared" ref="AH1027" si="3083">AH1026</f>
        <v>0</v>
      </c>
      <c r="AI1027" s="411">
        <f t="shared" ref="AI1027" si="3084">AI1026</f>
        <v>0</v>
      </c>
      <c r="AJ1027" s="411">
        <f t="shared" ref="AJ1027" si="3085">AJ1026</f>
        <v>0</v>
      </c>
      <c r="AK1027" s="411">
        <f t="shared" ref="AK1027" si="3086">AK1026</f>
        <v>0</v>
      </c>
      <c r="AL1027" s="411">
        <f t="shared" ref="AL1027" si="3087">AL1026</f>
        <v>0</v>
      </c>
      <c r="AM1027" s="306"/>
    </row>
    <row r="1028" spans="1:39" ht="15" hidden="1" customHeight="1" outlineLevel="1">
      <c r="A1028" s="531"/>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1">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1"/>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8">Z1029</f>
        <v>0</v>
      </c>
      <c r="AA1030" s="411">
        <f t="shared" ref="AA1030" si="3089">AA1029</f>
        <v>0</v>
      </c>
      <c r="AB1030" s="411">
        <f t="shared" ref="AB1030" si="3090">AB1029</f>
        <v>0</v>
      </c>
      <c r="AC1030" s="411">
        <f t="shared" ref="AC1030" si="3091">AC1029</f>
        <v>0</v>
      </c>
      <c r="AD1030" s="411">
        <f t="shared" ref="AD1030" si="3092">AD1029</f>
        <v>0</v>
      </c>
      <c r="AE1030" s="411">
        <f t="shared" ref="AE1030" si="3093">AE1029</f>
        <v>0</v>
      </c>
      <c r="AF1030" s="411">
        <f t="shared" ref="AF1030" si="3094">AF1029</f>
        <v>0</v>
      </c>
      <c r="AG1030" s="411">
        <f t="shared" ref="AG1030" si="3095">AG1029</f>
        <v>0</v>
      </c>
      <c r="AH1030" s="411">
        <f t="shared" ref="AH1030" si="3096">AH1029</f>
        <v>0</v>
      </c>
      <c r="AI1030" s="411">
        <f t="shared" ref="AI1030" si="3097">AI1029</f>
        <v>0</v>
      </c>
      <c r="AJ1030" s="411">
        <f t="shared" ref="AJ1030" si="3098">AJ1029</f>
        <v>0</v>
      </c>
      <c r="AK1030" s="411">
        <f t="shared" ref="AK1030" si="3099">AK1029</f>
        <v>0</v>
      </c>
      <c r="AL1030" s="411">
        <f t="shared" ref="AL1030" si="3100">AL1029</f>
        <v>0</v>
      </c>
      <c r="AM1030" s="306"/>
    </row>
    <row r="1031" spans="1:39" ht="15" hidden="1" customHeight="1" outlineLevel="1">
      <c r="A1031" s="531"/>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1"/>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1">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1"/>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1">Z1033</f>
        <v>0</v>
      </c>
      <c r="AA1034" s="411">
        <f t="shared" ref="AA1034" si="3102">AA1033</f>
        <v>0</v>
      </c>
      <c r="AB1034" s="411">
        <f t="shared" ref="AB1034" si="3103">AB1033</f>
        <v>0</v>
      </c>
      <c r="AC1034" s="411">
        <f t="shared" ref="AC1034" si="3104">AC1033</f>
        <v>0</v>
      </c>
      <c r="AD1034" s="411">
        <f t="shared" ref="AD1034" si="3105">AD1033</f>
        <v>0</v>
      </c>
      <c r="AE1034" s="411">
        <f t="shared" ref="AE1034" si="3106">AE1033</f>
        <v>0</v>
      </c>
      <c r="AF1034" s="411">
        <f t="shared" ref="AF1034" si="3107">AF1033</f>
        <v>0</v>
      </c>
      <c r="AG1034" s="411">
        <f t="shared" ref="AG1034" si="3108">AG1033</f>
        <v>0</v>
      </c>
      <c r="AH1034" s="411">
        <f t="shared" ref="AH1034" si="3109">AH1033</f>
        <v>0</v>
      </c>
      <c r="AI1034" s="411">
        <f t="shared" ref="AI1034" si="3110">AI1033</f>
        <v>0</v>
      </c>
      <c r="AJ1034" s="411">
        <f t="shared" ref="AJ1034" si="3111">AJ1033</f>
        <v>0</v>
      </c>
      <c r="AK1034" s="411">
        <f t="shared" ref="AK1034" si="3112">AK1033</f>
        <v>0</v>
      </c>
      <c r="AL1034" s="411">
        <f t="shared" ref="AL1034" si="3113">AL1033</f>
        <v>0</v>
      </c>
      <c r="AM1034" s="306"/>
    </row>
    <row r="1035" spans="1:39" ht="15" hidden="1" customHeight="1" outlineLevel="1">
      <c r="A1035" s="531"/>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1">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1"/>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4">Z1036</f>
        <v>0</v>
      </c>
      <c r="AA1037" s="411">
        <f t="shared" ref="AA1037" si="3115">AA1036</f>
        <v>0</v>
      </c>
      <c r="AB1037" s="411">
        <f t="shared" ref="AB1037" si="3116">AB1036</f>
        <v>0</v>
      </c>
      <c r="AC1037" s="411">
        <f t="shared" ref="AC1037" si="3117">AC1036</f>
        <v>0</v>
      </c>
      <c r="AD1037" s="411">
        <f t="shared" ref="AD1037" si="3118">AD1036</f>
        <v>0</v>
      </c>
      <c r="AE1037" s="411">
        <f t="shared" ref="AE1037" si="3119">AE1036</f>
        <v>0</v>
      </c>
      <c r="AF1037" s="411">
        <f t="shared" ref="AF1037" si="3120">AF1036</f>
        <v>0</v>
      </c>
      <c r="AG1037" s="411">
        <f t="shared" ref="AG1037" si="3121">AG1036</f>
        <v>0</v>
      </c>
      <c r="AH1037" s="411">
        <f t="shared" ref="AH1037" si="3122">AH1036</f>
        <v>0</v>
      </c>
      <c r="AI1037" s="411">
        <f t="shared" ref="AI1037" si="3123">AI1036</f>
        <v>0</v>
      </c>
      <c r="AJ1037" s="411">
        <f t="shared" ref="AJ1037" si="3124">AJ1036</f>
        <v>0</v>
      </c>
      <c r="AK1037" s="411">
        <f t="shared" ref="AK1037" si="3125">AK1036</f>
        <v>0</v>
      </c>
      <c r="AL1037" s="411">
        <f t="shared" ref="AL1037" si="3126">AL1036</f>
        <v>0</v>
      </c>
      <c r="AM1037" s="306"/>
    </row>
    <row r="1038" spans="1:39" ht="15" hidden="1" customHeight="1" outlineLevel="1">
      <c r="A1038" s="531"/>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1">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1"/>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7">Z1039</f>
        <v>0</v>
      </c>
      <c r="AA1040" s="411">
        <f t="shared" ref="AA1040" si="3128">AA1039</f>
        <v>0</v>
      </c>
      <c r="AB1040" s="411">
        <f t="shared" ref="AB1040" si="3129">AB1039</f>
        <v>0</v>
      </c>
      <c r="AC1040" s="411">
        <f t="shared" ref="AC1040" si="3130">AC1039</f>
        <v>0</v>
      </c>
      <c r="AD1040" s="411">
        <f t="shared" ref="AD1040" si="3131">AD1039</f>
        <v>0</v>
      </c>
      <c r="AE1040" s="411">
        <f t="shared" ref="AE1040" si="3132">AE1039</f>
        <v>0</v>
      </c>
      <c r="AF1040" s="411">
        <f t="shared" ref="AF1040" si="3133">AF1039</f>
        <v>0</v>
      </c>
      <c r="AG1040" s="411">
        <f t="shared" ref="AG1040" si="3134">AG1039</f>
        <v>0</v>
      </c>
      <c r="AH1040" s="411">
        <f t="shared" ref="AH1040" si="3135">AH1039</f>
        <v>0</v>
      </c>
      <c r="AI1040" s="411">
        <f t="shared" ref="AI1040" si="3136">AI1039</f>
        <v>0</v>
      </c>
      <c r="AJ1040" s="411">
        <f t="shared" ref="AJ1040" si="3137">AJ1039</f>
        <v>0</v>
      </c>
      <c r="AK1040" s="411">
        <f t="shared" ref="AK1040" si="3138">AK1039</f>
        <v>0</v>
      </c>
      <c r="AL1040" s="411">
        <f t="shared" ref="AL1040" si="3139">AL1039</f>
        <v>0</v>
      </c>
      <c r="AM1040" s="306"/>
    </row>
    <row r="1041" spans="1:39" ht="15" hidden="1" customHeight="1" outlineLevel="1">
      <c r="A1041" s="531"/>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1">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1"/>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0">AA1042</f>
        <v>0</v>
      </c>
      <c r="AB1043" s="411">
        <f t="shared" ref="AB1043" si="3141">AB1042</f>
        <v>0</v>
      </c>
      <c r="AC1043" s="411">
        <f t="shared" ref="AC1043" si="3142">AC1042</f>
        <v>0</v>
      </c>
      <c r="AD1043" s="411">
        <f t="shared" ref="AD1043" si="3143">AD1042</f>
        <v>0</v>
      </c>
      <c r="AE1043" s="411">
        <f>AE1042</f>
        <v>0</v>
      </c>
      <c r="AF1043" s="411">
        <f t="shared" ref="AF1043" si="3144">AF1042</f>
        <v>0</v>
      </c>
      <c r="AG1043" s="411">
        <f t="shared" ref="AG1043" si="3145">AG1042</f>
        <v>0</v>
      </c>
      <c r="AH1043" s="411">
        <f t="shared" ref="AH1043" si="3146">AH1042</f>
        <v>0</v>
      </c>
      <c r="AI1043" s="411">
        <f t="shared" ref="AI1043" si="3147">AI1042</f>
        <v>0</v>
      </c>
      <c r="AJ1043" s="411">
        <f t="shared" ref="AJ1043" si="3148">AJ1042</f>
        <v>0</v>
      </c>
      <c r="AK1043" s="411">
        <f t="shared" ref="AK1043" si="3149">AK1042</f>
        <v>0</v>
      </c>
      <c r="AL1043" s="411">
        <f t="shared" ref="AL1043" si="3150">AL1042</f>
        <v>0</v>
      </c>
      <c r="AM1043" s="306"/>
    </row>
    <row r="1044" spans="1:39" ht="15" hidden="1" customHeight="1" outlineLevel="1">
      <c r="A1044" s="531"/>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1">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1"/>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1">Z1045</f>
        <v>0</v>
      </c>
      <c r="AA1046" s="411">
        <f t="shared" ref="AA1046" si="3152">AA1045</f>
        <v>0</v>
      </c>
      <c r="AB1046" s="411">
        <f t="shared" ref="AB1046" si="3153">AB1045</f>
        <v>0</v>
      </c>
      <c r="AC1046" s="411">
        <f t="shared" ref="AC1046" si="3154">AC1045</f>
        <v>0</v>
      </c>
      <c r="AD1046" s="411">
        <f t="shared" ref="AD1046" si="3155">AD1045</f>
        <v>0</v>
      </c>
      <c r="AE1046" s="411">
        <f t="shared" ref="AE1046" si="3156">AE1045</f>
        <v>0</v>
      </c>
      <c r="AF1046" s="411">
        <f t="shared" ref="AF1046" si="3157">AF1045</f>
        <v>0</v>
      </c>
      <c r="AG1046" s="411">
        <f t="shared" ref="AG1046" si="3158">AG1045</f>
        <v>0</v>
      </c>
      <c r="AH1046" s="411">
        <f t="shared" ref="AH1046" si="3159">AH1045</f>
        <v>0</v>
      </c>
      <c r="AI1046" s="411">
        <f t="shared" ref="AI1046" si="3160">AI1045</f>
        <v>0</v>
      </c>
      <c r="AJ1046" s="411">
        <f t="shared" ref="AJ1046" si="3161">AJ1045</f>
        <v>0</v>
      </c>
      <c r="AK1046" s="411">
        <f t="shared" ref="AK1046" si="3162">AK1045</f>
        <v>0</v>
      </c>
      <c r="AL1046" s="411">
        <f t="shared" ref="AL1046" si="3163">AL1045</f>
        <v>0</v>
      </c>
      <c r="AM1046" s="306"/>
    </row>
    <row r="1047" spans="1:39" ht="15" hidden="1" customHeight="1" outlineLevel="1">
      <c r="A1047" s="531"/>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1">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1"/>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4">Z1048</f>
        <v>0</v>
      </c>
      <c r="AA1049" s="411">
        <f t="shared" ref="AA1049" si="3165">AA1048</f>
        <v>0</v>
      </c>
      <c r="AB1049" s="411">
        <f t="shared" ref="AB1049" si="3166">AB1048</f>
        <v>0</v>
      </c>
      <c r="AC1049" s="411">
        <f t="shared" ref="AC1049" si="3167">AC1048</f>
        <v>0</v>
      </c>
      <c r="AD1049" s="411">
        <f t="shared" ref="AD1049" si="3168">AD1048</f>
        <v>0</v>
      </c>
      <c r="AE1049" s="411">
        <f t="shared" ref="AE1049" si="3169">AE1048</f>
        <v>0</v>
      </c>
      <c r="AF1049" s="411">
        <f t="shared" ref="AF1049" si="3170">AF1048</f>
        <v>0</v>
      </c>
      <c r="AG1049" s="411">
        <f t="shared" ref="AG1049" si="3171">AG1048</f>
        <v>0</v>
      </c>
      <c r="AH1049" s="411">
        <f t="shared" ref="AH1049" si="3172">AH1048</f>
        <v>0</v>
      </c>
      <c r="AI1049" s="411">
        <f t="shared" ref="AI1049" si="3173">AI1048</f>
        <v>0</v>
      </c>
      <c r="AJ1049" s="411">
        <f t="shared" ref="AJ1049" si="3174">AJ1048</f>
        <v>0</v>
      </c>
      <c r="AK1049" s="411">
        <f t="shared" ref="AK1049" si="3175">AK1048</f>
        <v>0</v>
      </c>
      <c r="AL1049" s="411">
        <f t="shared" ref="AL1049" si="3176">AL1048</f>
        <v>0</v>
      </c>
      <c r="AM1049" s="306"/>
    </row>
    <row r="1050" spans="1:39" ht="15" hidden="1" customHeight="1" outlineLevel="1">
      <c r="A1050" s="531"/>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1">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1"/>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7">Z1051</f>
        <v>0</v>
      </c>
      <c r="AA1052" s="411">
        <f t="shared" ref="AA1052" si="3178">AA1051</f>
        <v>0</v>
      </c>
      <c r="AB1052" s="411">
        <f t="shared" ref="AB1052" si="3179">AB1051</f>
        <v>0</v>
      </c>
      <c r="AC1052" s="411">
        <f t="shared" ref="AC1052" si="3180">AC1051</f>
        <v>0</v>
      </c>
      <c r="AD1052" s="411">
        <f t="shared" ref="AD1052" si="3181">AD1051</f>
        <v>0</v>
      </c>
      <c r="AE1052" s="411">
        <f t="shared" ref="AE1052" si="3182">AE1051</f>
        <v>0</v>
      </c>
      <c r="AF1052" s="411">
        <f t="shared" ref="AF1052" si="3183">AF1051</f>
        <v>0</v>
      </c>
      <c r="AG1052" s="411">
        <f t="shared" ref="AG1052" si="3184">AG1051</f>
        <v>0</v>
      </c>
      <c r="AH1052" s="411">
        <f t="shared" ref="AH1052" si="3185">AH1051</f>
        <v>0</v>
      </c>
      <c r="AI1052" s="411">
        <f t="shared" ref="AI1052" si="3186">AI1051</f>
        <v>0</v>
      </c>
      <c r="AJ1052" s="411">
        <f t="shared" ref="AJ1052" si="3187">AJ1051</f>
        <v>0</v>
      </c>
      <c r="AK1052" s="411">
        <f t="shared" ref="AK1052" si="3188">AK1051</f>
        <v>0</v>
      </c>
      <c r="AL1052" s="411">
        <f t="shared" ref="AL1052" si="3189">AL1051</f>
        <v>0</v>
      </c>
      <c r="AM1052" s="306"/>
    </row>
    <row r="1053" spans="1:39" ht="15" hidden="1" customHeight="1" outlineLevel="1">
      <c r="A1053" s="531"/>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1">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1"/>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0">Z1054</f>
        <v>0</v>
      </c>
      <c r="AA1055" s="411">
        <f t="shared" ref="AA1055" si="3191">AA1054</f>
        <v>0</v>
      </c>
      <c r="AB1055" s="411">
        <f t="shared" ref="AB1055" si="3192">AB1054</f>
        <v>0</v>
      </c>
      <c r="AC1055" s="411">
        <f t="shared" ref="AC1055" si="3193">AC1054</f>
        <v>0</v>
      </c>
      <c r="AD1055" s="411">
        <f t="shared" ref="AD1055" si="3194">AD1054</f>
        <v>0</v>
      </c>
      <c r="AE1055" s="411">
        <f t="shared" ref="AE1055" si="3195">AE1054</f>
        <v>0</v>
      </c>
      <c r="AF1055" s="411">
        <f t="shared" ref="AF1055" si="3196">AF1054</f>
        <v>0</v>
      </c>
      <c r="AG1055" s="411">
        <f t="shared" ref="AG1055" si="3197">AG1054</f>
        <v>0</v>
      </c>
      <c r="AH1055" s="411">
        <f t="shared" ref="AH1055" si="3198">AH1054</f>
        <v>0</v>
      </c>
      <c r="AI1055" s="411">
        <f t="shared" ref="AI1055" si="3199">AI1054</f>
        <v>0</v>
      </c>
      <c r="AJ1055" s="411">
        <f t="shared" ref="AJ1055" si="3200">AJ1054</f>
        <v>0</v>
      </c>
      <c r="AK1055" s="411">
        <f t="shared" ref="AK1055" si="3201">AK1054</f>
        <v>0</v>
      </c>
      <c r="AL1055" s="411">
        <f t="shared" ref="AL1055" si="3202">AL1054</f>
        <v>0</v>
      </c>
      <c r="AM1055" s="306"/>
    </row>
    <row r="1056" spans="1:39" ht="15" hidden="1" customHeight="1" outlineLevel="1">
      <c r="A1056" s="531"/>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1"/>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1">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1"/>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3">Z1058</f>
        <v>0</v>
      </c>
      <c r="AA1059" s="411">
        <f t="shared" ref="AA1059" si="3204">AA1058</f>
        <v>0</v>
      </c>
      <c r="AB1059" s="411">
        <f t="shared" ref="AB1059" si="3205">AB1058</f>
        <v>0</v>
      </c>
      <c r="AC1059" s="411">
        <f t="shared" ref="AC1059" si="3206">AC1058</f>
        <v>0</v>
      </c>
      <c r="AD1059" s="411">
        <f t="shared" ref="AD1059" si="3207">AD1058</f>
        <v>0</v>
      </c>
      <c r="AE1059" s="411">
        <f t="shared" ref="AE1059" si="3208">AE1058</f>
        <v>0</v>
      </c>
      <c r="AF1059" s="411">
        <f t="shared" ref="AF1059" si="3209">AF1058</f>
        <v>0</v>
      </c>
      <c r="AG1059" s="411">
        <f t="shared" ref="AG1059" si="3210">AG1058</f>
        <v>0</v>
      </c>
      <c r="AH1059" s="411">
        <f t="shared" ref="AH1059" si="3211">AH1058</f>
        <v>0</v>
      </c>
      <c r="AI1059" s="411">
        <f t="shared" ref="AI1059" si="3212">AI1058</f>
        <v>0</v>
      </c>
      <c r="AJ1059" s="411">
        <f t="shared" ref="AJ1059" si="3213">AJ1058</f>
        <v>0</v>
      </c>
      <c r="AK1059" s="411">
        <f t="shared" ref="AK1059" si="3214">AK1058</f>
        <v>0</v>
      </c>
      <c r="AL1059" s="411">
        <f t="shared" ref="AL1059" si="3215">AL1058</f>
        <v>0</v>
      </c>
      <c r="AM1059" s="306"/>
    </row>
    <row r="1060" spans="1:39" ht="15" hidden="1" customHeight="1" outlineLevel="1">
      <c r="A1060" s="531"/>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1">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1"/>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6">Z1061</f>
        <v>0</v>
      </c>
      <c r="AA1062" s="411">
        <f t="shared" ref="AA1062" si="3217">AA1061</f>
        <v>0</v>
      </c>
      <c r="AB1062" s="411">
        <f t="shared" ref="AB1062" si="3218">AB1061</f>
        <v>0</v>
      </c>
      <c r="AC1062" s="411">
        <f t="shared" ref="AC1062" si="3219">AC1061</f>
        <v>0</v>
      </c>
      <c r="AD1062" s="411">
        <f t="shared" ref="AD1062" si="3220">AD1061</f>
        <v>0</v>
      </c>
      <c r="AE1062" s="411">
        <f t="shared" ref="AE1062" si="3221">AE1061</f>
        <v>0</v>
      </c>
      <c r="AF1062" s="411">
        <f t="shared" ref="AF1062" si="3222">AF1061</f>
        <v>0</v>
      </c>
      <c r="AG1062" s="411">
        <f t="shared" ref="AG1062" si="3223">AG1061</f>
        <v>0</v>
      </c>
      <c r="AH1062" s="411">
        <f t="shared" ref="AH1062" si="3224">AH1061</f>
        <v>0</v>
      </c>
      <c r="AI1062" s="411">
        <f t="shared" ref="AI1062" si="3225">AI1061</f>
        <v>0</v>
      </c>
      <c r="AJ1062" s="411">
        <f t="shared" ref="AJ1062" si="3226">AJ1061</f>
        <v>0</v>
      </c>
      <c r="AK1062" s="411">
        <f t="shared" ref="AK1062" si="3227">AK1061</f>
        <v>0</v>
      </c>
      <c r="AL1062" s="411">
        <f t="shared" ref="AL1062" si="3228">AL1061</f>
        <v>0</v>
      </c>
      <c r="AM1062" s="306"/>
    </row>
    <row r="1063" spans="1:39" ht="15" hidden="1" customHeight="1" outlineLevel="1">
      <c r="A1063" s="531"/>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1">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1"/>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9">Z1064</f>
        <v>0</v>
      </c>
      <c r="AA1065" s="411">
        <f t="shared" ref="AA1065" si="3230">AA1064</f>
        <v>0</v>
      </c>
      <c r="AB1065" s="411">
        <f t="shared" ref="AB1065" si="3231">AB1064</f>
        <v>0</v>
      </c>
      <c r="AC1065" s="411">
        <f t="shared" ref="AC1065" si="3232">AC1064</f>
        <v>0</v>
      </c>
      <c r="AD1065" s="411">
        <f t="shared" ref="AD1065" si="3233">AD1064</f>
        <v>0</v>
      </c>
      <c r="AE1065" s="411">
        <f t="shared" ref="AE1065" si="3234">AE1064</f>
        <v>0</v>
      </c>
      <c r="AF1065" s="411">
        <f t="shared" ref="AF1065" si="3235">AF1064</f>
        <v>0</v>
      </c>
      <c r="AG1065" s="411">
        <f t="shared" ref="AG1065" si="3236">AG1064</f>
        <v>0</v>
      </c>
      <c r="AH1065" s="411">
        <f t="shared" ref="AH1065" si="3237">AH1064</f>
        <v>0</v>
      </c>
      <c r="AI1065" s="411">
        <f t="shared" ref="AI1065" si="3238">AI1064</f>
        <v>0</v>
      </c>
      <c r="AJ1065" s="411">
        <f t="shared" ref="AJ1065" si="3239">AJ1064</f>
        <v>0</v>
      </c>
      <c r="AK1065" s="411">
        <f t="shared" ref="AK1065" si="3240">AK1064</f>
        <v>0</v>
      </c>
      <c r="AL1065" s="411">
        <f t="shared" ref="AL1065" si="3241">AL1064</f>
        <v>0</v>
      </c>
      <c r="AM1065" s="306"/>
    </row>
    <row r="1066" spans="1:39" ht="15" hidden="1" customHeight="1" outlineLevel="1">
      <c r="A1066" s="531"/>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1"/>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1">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1"/>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2">Z1068</f>
        <v>0</v>
      </c>
      <c r="AA1069" s="411">
        <f t="shared" ref="AA1069" si="3243">AA1068</f>
        <v>0</v>
      </c>
      <c r="AB1069" s="411">
        <f t="shared" ref="AB1069" si="3244">AB1068</f>
        <v>0</v>
      </c>
      <c r="AC1069" s="411">
        <f t="shared" ref="AC1069" si="3245">AC1068</f>
        <v>0</v>
      </c>
      <c r="AD1069" s="411">
        <f t="shared" ref="AD1069" si="3246">AD1068</f>
        <v>0</v>
      </c>
      <c r="AE1069" s="411">
        <f t="shared" ref="AE1069" si="3247">AE1068</f>
        <v>0</v>
      </c>
      <c r="AF1069" s="411">
        <f t="shared" ref="AF1069" si="3248">AF1068</f>
        <v>0</v>
      </c>
      <c r="AG1069" s="411">
        <f t="shared" ref="AG1069" si="3249">AG1068</f>
        <v>0</v>
      </c>
      <c r="AH1069" s="411">
        <f t="shared" ref="AH1069" si="3250">AH1068</f>
        <v>0</v>
      </c>
      <c r="AI1069" s="411">
        <f t="shared" ref="AI1069" si="3251">AI1068</f>
        <v>0</v>
      </c>
      <c r="AJ1069" s="411">
        <f t="shared" ref="AJ1069" si="3252">AJ1068</f>
        <v>0</v>
      </c>
      <c r="AK1069" s="411">
        <f t="shared" ref="AK1069" si="3253">AK1068</f>
        <v>0</v>
      </c>
      <c r="AL1069" s="411">
        <f t="shared" ref="AL1069" si="3254">AL1068</f>
        <v>0</v>
      </c>
      <c r="AM1069" s="306"/>
    </row>
    <row r="1070" spans="1:39" ht="15" hidden="1" customHeight="1" outlineLevel="1">
      <c r="A1070" s="531"/>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1">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1"/>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5">Z1071</f>
        <v>0</v>
      </c>
      <c r="AA1072" s="411">
        <f t="shared" ref="AA1072" si="3256">AA1071</f>
        <v>0</v>
      </c>
      <c r="AB1072" s="411">
        <f t="shared" ref="AB1072" si="3257">AB1071</f>
        <v>0</v>
      </c>
      <c r="AC1072" s="411">
        <f t="shared" ref="AC1072" si="3258">AC1071</f>
        <v>0</v>
      </c>
      <c r="AD1072" s="411">
        <f t="shared" ref="AD1072" si="3259">AD1071</f>
        <v>0</v>
      </c>
      <c r="AE1072" s="411">
        <f t="shared" ref="AE1072" si="3260">AE1071</f>
        <v>0</v>
      </c>
      <c r="AF1072" s="411">
        <f t="shared" ref="AF1072" si="3261">AF1071</f>
        <v>0</v>
      </c>
      <c r="AG1072" s="411">
        <f t="shared" ref="AG1072" si="3262">AG1071</f>
        <v>0</v>
      </c>
      <c r="AH1072" s="411">
        <f t="shared" ref="AH1072" si="3263">AH1071</f>
        <v>0</v>
      </c>
      <c r="AI1072" s="411">
        <f t="shared" ref="AI1072" si="3264">AI1071</f>
        <v>0</v>
      </c>
      <c r="AJ1072" s="411">
        <f t="shared" ref="AJ1072" si="3265">AJ1071</f>
        <v>0</v>
      </c>
      <c r="AK1072" s="411">
        <f t="shared" ref="AK1072" si="3266">AK1071</f>
        <v>0</v>
      </c>
      <c r="AL1072" s="411">
        <f t="shared" ref="AL1072" si="3267">AL1071</f>
        <v>0</v>
      </c>
      <c r="AM1072" s="306"/>
    </row>
    <row r="1073" spans="1:39" ht="15" hidden="1" customHeight="1" outlineLevel="1">
      <c r="A1073" s="531"/>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1">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1"/>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68">Z1074</f>
        <v>0</v>
      </c>
      <c r="AA1075" s="411">
        <f t="shared" ref="AA1075" si="3269">AA1074</f>
        <v>0</v>
      </c>
      <c r="AB1075" s="411">
        <f t="shared" ref="AB1075" si="3270">AB1074</f>
        <v>0</v>
      </c>
      <c r="AC1075" s="411">
        <f t="shared" ref="AC1075" si="3271">AC1074</f>
        <v>0</v>
      </c>
      <c r="AD1075" s="411">
        <f t="shared" ref="AD1075" si="3272">AD1074</f>
        <v>0</v>
      </c>
      <c r="AE1075" s="411">
        <f t="shared" ref="AE1075" si="3273">AE1074</f>
        <v>0</v>
      </c>
      <c r="AF1075" s="411">
        <f t="shared" ref="AF1075" si="3274">AF1074</f>
        <v>0</v>
      </c>
      <c r="AG1075" s="411">
        <f t="shared" ref="AG1075" si="3275">AG1074</f>
        <v>0</v>
      </c>
      <c r="AH1075" s="411">
        <f t="shared" ref="AH1075" si="3276">AH1074</f>
        <v>0</v>
      </c>
      <c r="AI1075" s="411">
        <f t="shared" ref="AI1075" si="3277">AI1074</f>
        <v>0</v>
      </c>
      <c r="AJ1075" s="411">
        <f t="shared" ref="AJ1075" si="3278">AJ1074</f>
        <v>0</v>
      </c>
      <c r="AK1075" s="411">
        <f t="shared" ref="AK1075" si="3279">AK1074</f>
        <v>0</v>
      </c>
      <c r="AL1075" s="411">
        <f t="shared" ref="AL1075" si="3280">AL1074</f>
        <v>0</v>
      </c>
      <c r="AM1075" s="306"/>
    </row>
    <row r="1076" spans="1:39" ht="15" hidden="1" customHeight="1" outlineLevel="1">
      <c r="A1076" s="531"/>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1">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1"/>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1">Z1077</f>
        <v>0</v>
      </c>
      <c r="AA1078" s="411">
        <f t="shared" ref="AA1078" si="3282">AA1077</f>
        <v>0</v>
      </c>
      <c r="AB1078" s="411">
        <f t="shared" ref="AB1078" si="3283">AB1077</f>
        <v>0</v>
      </c>
      <c r="AC1078" s="411">
        <f t="shared" ref="AC1078" si="3284">AC1077</f>
        <v>0</v>
      </c>
      <c r="AD1078" s="411">
        <f t="shared" ref="AD1078" si="3285">AD1077</f>
        <v>0</v>
      </c>
      <c r="AE1078" s="411">
        <f t="shared" ref="AE1078" si="3286">AE1077</f>
        <v>0</v>
      </c>
      <c r="AF1078" s="411">
        <f t="shared" ref="AF1078" si="3287">AF1077</f>
        <v>0</v>
      </c>
      <c r="AG1078" s="411">
        <f t="shared" ref="AG1078" si="3288">AG1077</f>
        <v>0</v>
      </c>
      <c r="AH1078" s="411">
        <f t="shared" ref="AH1078" si="3289">AH1077</f>
        <v>0</v>
      </c>
      <c r="AI1078" s="411">
        <f t="shared" ref="AI1078" si="3290">AI1077</f>
        <v>0</v>
      </c>
      <c r="AJ1078" s="411">
        <f t="shared" ref="AJ1078" si="3291">AJ1077</f>
        <v>0</v>
      </c>
      <c r="AK1078" s="411">
        <f t="shared" ref="AK1078" si="3292">AK1077</f>
        <v>0</v>
      </c>
      <c r="AL1078" s="411">
        <f t="shared" ref="AL1078" si="3293">AL1077</f>
        <v>0</v>
      </c>
      <c r="AM1078" s="306"/>
    </row>
    <row r="1079" spans="1:39" ht="15" hidden="1" customHeight="1" outlineLevel="1">
      <c r="A1079" s="531"/>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1">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1"/>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4">Z1080</f>
        <v>0</v>
      </c>
      <c r="AA1081" s="411">
        <f t="shared" ref="AA1081" si="3295">AA1080</f>
        <v>0</v>
      </c>
      <c r="AB1081" s="411">
        <f t="shared" ref="AB1081" si="3296">AB1080</f>
        <v>0</v>
      </c>
      <c r="AC1081" s="411">
        <f t="shared" ref="AC1081" si="3297">AC1080</f>
        <v>0</v>
      </c>
      <c r="AD1081" s="411">
        <f t="shared" ref="AD1081" si="3298">AD1080</f>
        <v>0</v>
      </c>
      <c r="AE1081" s="411">
        <f t="shared" ref="AE1081" si="3299">AE1080</f>
        <v>0</v>
      </c>
      <c r="AF1081" s="411">
        <f t="shared" ref="AF1081" si="3300">AF1080</f>
        <v>0</v>
      </c>
      <c r="AG1081" s="411">
        <f t="shared" ref="AG1081" si="3301">AG1080</f>
        <v>0</v>
      </c>
      <c r="AH1081" s="411">
        <f t="shared" ref="AH1081" si="3302">AH1080</f>
        <v>0</v>
      </c>
      <c r="AI1081" s="411">
        <f t="shared" ref="AI1081" si="3303">AI1080</f>
        <v>0</v>
      </c>
      <c r="AJ1081" s="411">
        <f t="shared" ref="AJ1081" si="3304">AJ1080</f>
        <v>0</v>
      </c>
      <c r="AK1081" s="411">
        <f t="shared" ref="AK1081" si="3305">AK1080</f>
        <v>0</v>
      </c>
      <c r="AL1081" s="411">
        <f t="shared" ref="AL1081" si="3306">AL1080</f>
        <v>0</v>
      </c>
      <c r="AM1081" s="306"/>
    </row>
    <row r="1082" spans="1:39" ht="15" hidden="1" customHeight="1" outlineLevel="1">
      <c r="A1082" s="531"/>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1">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1"/>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7">Z1083</f>
        <v>0</v>
      </c>
      <c r="AA1084" s="411">
        <f t="shared" ref="AA1084" si="3308">AA1083</f>
        <v>0</v>
      </c>
      <c r="AB1084" s="411">
        <f t="shared" ref="AB1084" si="3309">AB1083</f>
        <v>0</v>
      </c>
      <c r="AC1084" s="411">
        <f t="shared" ref="AC1084" si="3310">AC1083</f>
        <v>0</v>
      </c>
      <c r="AD1084" s="411">
        <f t="shared" ref="AD1084" si="3311">AD1083</f>
        <v>0</v>
      </c>
      <c r="AE1084" s="411">
        <f t="shared" ref="AE1084" si="3312">AE1083</f>
        <v>0</v>
      </c>
      <c r="AF1084" s="411">
        <f t="shared" ref="AF1084" si="3313">AF1083</f>
        <v>0</v>
      </c>
      <c r="AG1084" s="411">
        <f t="shared" ref="AG1084" si="3314">AG1083</f>
        <v>0</v>
      </c>
      <c r="AH1084" s="411">
        <f t="shared" ref="AH1084" si="3315">AH1083</f>
        <v>0</v>
      </c>
      <c r="AI1084" s="411">
        <f t="shared" ref="AI1084" si="3316">AI1083</f>
        <v>0</v>
      </c>
      <c r="AJ1084" s="411">
        <f t="shared" ref="AJ1084" si="3317">AJ1083</f>
        <v>0</v>
      </c>
      <c r="AK1084" s="411">
        <f t="shared" ref="AK1084" si="3318">AK1083</f>
        <v>0</v>
      </c>
      <c r="AL1084" s="411">
        <f t="shared" ref="AL1084" si="3319">AL1083</f>
        <v>0</v>
      </c>
      <c r="AM1084" s="306"/>
    </row>
    <row r="1085" spans="1:39" ht="15" hidden="1" customHeight="1" outlineLevel="1">
      <c r="A1085" s="531"/>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1">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1"/>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0">Z1086</f>
        <v>0</v>
      </c>
      <c r="AA1087" s="411">
        <f t="shared" ref="AA1087" si="3321">AA1086</f>
        <v>0</v>
      </c>
      <c r="AB1087" s="411">
        <f t="shared" ref="AB1087" si="3322">AB1086</f>
        <v>0</v>
      </c>
      <c r="AC1087" s="411">
        <f t="shared" ref="AC1087" si="3323">AC1086</f>
        <v>0</v>
      </c>
      <c r="AD1087" s="411">
        <f t="shared" ref="AD1087" si="3324">AD1086</f>
        <v>0</v>
      </c>
      <c r="AE1087" s="411">
        <f t="shared" ref="AE1087" si="3325">AE1086</f>
        <v>0</v>
      </c>
      <c r="AF1087" s="411">
        <f t="shared" ref="AF1087" si="3326">AF1086</f>
        <v>0</v>
      </c>
      <c r="AG1087" s="411">
        <f t="shared" ref="AG1087" si="3327">AG1086</f>
        <v>0</v>
      </c>
      <c r="AH1087" s="411">
        <f t="shared" ref="AH1087" si="3328">AH1086</f>
        <v>0</v>
      </c>
      <c r="AI1087" s="411">
        <f t="shared" ref="AI1087" si="3329">AI1086</f>
        <v>0</v>
      </c>
      <c r="AJ1087" s="411">
        <f t="shared" ref="AJ1087" si="3330">AJ1086</f>
        <v>0</v>
      </c>
      <c r="AK1087" s="411">
        <f t="shared" ref="AK1087" si="3331">AK1086</f>
        <v>0</v>
      </c>
      <c r="AL1087" s="411">
        <f t="shared" ref="AL1087" si="3332">AL1086</f>
        <v>0</v>
      </c>
      <c r="AM1087" s="306"/>
    </row>
    <row r="1088" spans="1:39" ht="15" hidden="1" customHeight="1" outlineLevel="1">
      <c r="A1088" s="531"/>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1">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1"/>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3">Z1089</f>
        <v>0</v>
      </c>
      <c r="AA1090" s="411">
        <f t="shared" ref="AA1090" si="3334">AA1089</f>
        <v>0</v>
      </c>
      <c r="AB1090" s="411">
        <f t="shared" ref="AB1090" si="3335">AB1089</f>
        <v>0</v>
      </c>
      <c r="AC1090" s="411">
        <f t="shared" ref="AC1090" si="3336">AC1089</f>
        <v>0</v>
      </c>
      <c r="AD1090" s="411">
        <f t="shared" ref="AD1090" si="3337">AD1089</f>
        <v>0</v>
      </c>
      <c r="AE1090" s="411">
        <f t="shared" ref="AE1090" si="3338">AE1089</f>
        <v>0</v>
      </c>
      <c r="AF1090" s="411">
        <f t="shared" ref="AF1090" si="3339">AF1089</f>
        <v>0</v>
      </c>
      <c r="AG1090" s="411">
        <f t="shared" ref="AG1090" si="3340">AG1089</f>
        <v>0</v>
      </c>
      <c r="AH1090" s="411">
        <f t="shared" ref="AH1090" si="3341">AH1089</f>
        <v>0</v>
      </c>
      <c r="AI1090" s="411">
        <f t="shared" ref="AI1090" si="3342">AI1089</f>
        <v>0</v>
      </c>
      <c r="AJ1090" s="411">
        <f t="shared" ref="AJ1090" si="3343">AJ1089</f>
        <v>0</v>
      </c>
      <c r="AK1090" s="411">
        <f t="shared" ref="AK1090" si="3344">AK1089</f>
        <v>0</v>
      </c>
      <c r="AL1090" s="411">
        <f t="shared" ref="AL1090" si="3345">AL1089</f>
        <v>0</v>
      </c>
      <c r="AM1090" s="306"/>
    </row>
    <row r="1091" spans="1:39" ht="15" hidden="1" customHeight="1" outlineLevel="1">
      <c r="A1091" s="531"/>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1">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1"/>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6">Z1092</f>
        <v>0</v>
      </c>
      <c r="AA1093" s="411">
        <f t="shared" ref="AA1093" si="3347">AA1092</f>
        <v>0</v>
      </c>
      <c r="AB1093" s="411">
        <f t="shared" ref="AB1093" si="3348">AB1092</f>
        <v>0</v>
      </c>
      <c r="AC1093" s="411">
        <f t="shared" ref="AC1093" si="3349">AC1092</f>
        <v>0</v>
      </c>
      <c r="AD1093" s="411">
        <f t="shared" ref="AD1093" si="3350">AD1092</f>
        <v>0</v>
      </c>
      <c r="AE1093" s="411">
        <f t="shared" ref="AE1093" si="3351">AE1092</f>
        <v>0</v>
      </c>
      <c r="AF1093" s="411">
        <f t="shared" ref="AF1093" si="3352">AF1092</f>
        <v>0</v>
      </c>
      <c r="AG1093" s="411">
        <f t="shared" ref="AG1093" si="3353">AG1092</f>
        <v>0</v>
      </c>
      <c r="AH1093" s="411">
        <f t="shared" ref="AH1093" si="3354">AH1092</f>
        <v>0</v>
      </c>
      <c r="AI1093" s="411">
        <f t="shared" ref="AI1093" si="3355">AI1092</f>
        <v>0</v>
      </c>
      <c r="AJ1093" s="411">
        <f t="shared" ref="AJ1093" si="3356">AJ1092</f>
        <v>0</v>
      </c>
      <c r="AK1093" s="411">
        <f t="shared" ref="AK1093" si="3357">AK1092</f>
        <v>0</v>
      </c>
      <c r="AL1093" s="411">
        <f t="shared" ref="AL1093" si="3358">AL1092</f>
        <v>0</v>
      </c>
      <c r="AM1093" s="306"/>
    </row>
    <row r="1094" spans="1:39" ht="15" hidden="1" customHeight="1" outlineLevel="1">
      <c r="A1094" s="531"/>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1">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1"/>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59">Z1095</f>
        <v>0</v>
      </c>
      <c r="AA1096" s="411">
        <f t="shared" ref="AA1096" si="3360">AA1095</f>
        <v>0</v>
      </c>
      <c r="AB1096" s="411">
        <f t="shared" ref="AB1096" si="3361">AB1095</f>
        <v>0</v>
      </c>
      <c r="AC1096" s="411">
        <f t="shared" ref="AC1096" si="3362">AC1095</f>
        <v>0</v>
      </c>
      <c r="AD1096" s="411">
        <f t="shared" ref="AD1096" si="3363">AD1095</f>
        <v>0</v>
      </c>
      <c r="AE1096" s="411">
        <f t="shared" ref="AE1096" si="3364">AE1095</f>
        <v>0</v>
      </c>
      <c r="AF1096" s="411">
        <f t="shared" ref="AF1096" si="3365">AF1095</f>
        <v>0</v>
      </c>
      <c r="AG1096" s="411">
        <f t="shared" ref="AG1096" si="3366">AG1095</f>
        <v>0</v>
      </c>
      <c r="AH1096" s="411">
        <f t="shared" ref="AH1096" si="3367">AH1095</f>
        <v>0</v>
      </c>
      <c r="AI1096" s="411">
        <f t="shared" ref="AI1096" si="3368">AI1095</f>
        <v>0</v>
      </c>
      <c r="AJ1096" s="411">
        <f t="shared" ref="AJ1096" si="3369">AJ1095</f>
        <v>0</v>
      </c>
      <c r="AK1096" s="411">
        <f t="shared" ref="AK1096" si="3370">AK1095</f>
        <v>0</v>
      </c>
      <c r="AL1096" s="411">
        <f t="shared" ref="AL1096" si="3371">AL1095</f>
        <v>0</v>
      </c>
      <c r="AM1096" s="306"/>
    </row>
    <row r="1097" spans="1:39" ht="15" hidden="1" customHeight="1" outlineLevel="1">
      <c r="A1097" s="531"/>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hidden="1" customHeight="1" outlineLevel="1">
      <c r="A1098" s="531">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1"/>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2">Z1098</f>
        <v>0</v>
      </c>
      <c r="AA1099" s="411">
        <f t="shared" ref="AA1099" si="3373">AA1098</f>
        <v>0</v>
      </c>
      <c r="AB1099" s="411">
        <f t="shared" ref="AB1099" si="3374">AB1098</f>
        <v>0</v>
      </c>
      <c r="AC1099" s="411">
        <f t="shared" ref="AC1099" si="3375">AC1098</f>
        <v>0</v>
      </c>
      <c r="AD1099" s="411">
        <f t="shared" ref="AD1099" si="3376">AD1098</f>
        <v>0</v>
      </c>
      <c r="AE1099" s="411">
        <f t="shared" ref="AE1099" si="3377">AE1098</f>
        <v>0</v>
      </c>
      <c r="AF1099" s="411">
        <f t="shared" ref="AF1099" si="3378">AF1098</f>
        <v>0</v>
      </c>
      <c r="AG1099" s="411">
        <f t="shared" ref="AG1099" si="3379">AG1098</f>
        <v>0</v>
      </c>
      <c r="AH1099" s="411">
        <f t="shared" ref="AH1099" si="3380">AH1098</f>
        <v>0</v>
      </c>
      <c r="AI1099" s="411">
        <f t="shared" ref="AI1099" si="3381">AI1098</f>
        <v>0</v>
      </c>
      <c r="AJ1099" s="411">
        <f t="shared" ref="AJ1099" si="3382">AJ1098</f>
        <v>0</v>
      </c>
      <c r="AK1099" s="411">
        <f t="shared" ref="AK1099" si="3383">AK1098</f>
        <v>0</v>
      </c>
      <c r="AL1099" s="411">
        <f t="shared" ref="AL1099" si="3384">AL1098</f>
        <v>0</v>
      </c>
      <c r="AM1099" s="306"/>
    </row>
    <row r="1100" spans="1:39" ht="15" hidden="1" customHeight="1" outlineLevel="1">
      <c r="A1100" s="531"/>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1">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1"/>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5">Z1101</f>
        <v>0</v>
      </c>
      <c r="AA1102" s="411">
        <f t="shared" ref="AA1102" si="3386">AA1101</f>
        <v>0</v>
      </c>
      <c r="AB1102" s="411">
        <f t="shared" ref="AB1102" si="3387">AB1101</f>
        <v>0</v>
      </c>
      <c r="AC1102" s="411">
        <f t="shared" ref="AC1102" si="3388">AC1101</f>
        <v>0</v>
      </c>
      <c r="AD1102" s="411">
        <f t="shared" ref="AD1102" si="3389">AD1101</f>
        <v>0</v>
      </c>
      <c r="AE1102" s="411">
        <f t="shared" ref="AE1102" si="3390">AE1101</f>
        <v>0</v>
      </c>
      <c r="AF1102" s="411">
        <f t="shared" ref="AF1102" si="3391">AF1101</f>
        <v>0</v>
      </c>
      <c r="AG1102" s="411">
        <f t="shared" ref="AG1102" si="3392">AG1101</f>
        <v>0</v>
      </c>
      <c r="AH1102" s="411">
        <f t="shared" ref="AH1102" si="3393">AH1101</f>
        <v>0</v>
      </c>
      <c r="AI1102" s="411">
        <f t="shared" ref="AI1102" si="3394">AI1101</f>
        <v>0</v>
      </c>
      <c r="AJ1102" s="411">
        <f t="shared" ref="AJ1102" si="3395">AJ1101</f>
        <v>0</v>
      </c>
      <c r="AK1102" s="411">
        <f t="shared" ref="AK1102" si="3396">AK1101</f>
        <v>0</v>
      </c>
      <c r="AL1102" s="411">
        <f t="shared" ref="AL1102" si="3397">AL1101</f>
        <v>0</v>
      </c>
      <c r="AM1102" s="306"/>
    </row>
    <row r="1103" spans="1:39" ht="15" hidden="1" customHeight="1" outlineLevel="1">
      <c r="A1103" s="531"/>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hidden="1" customHeight="1" outlineLevel="1">
      <c r="A1104" s="531">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1"/>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98">Z1104</f>
        <v>0</v>
      </c>
      <c r="AA1105" s="411">
        <f t="shared" ref="AA1105" si="3399">AA1104</f>
        <v>0</v>
      </c>
      <c r="AB1105" s="411">
        <f t="shared" ref="AB1105" si="3400">AB1104</f>
        <v>0</v>
      </c>
      <c r="AC1105" s="411">
        <f t="shared" ref="AC1105" si="3401">AC1104</f>
        <v>0</v>
      </c>
      <c r="AD1105" s="411">
        <f t="shared" ref="AD1105" si="3402">AD1104</f>
        <v>0</v>
      </c>
      <c r="AE1105" s="411">
        <f t="shared" ref="AE1105" si="3403">AE1104</f>
        <v>0</v>
      </c>
      <c r="AF1105" s="411">
        <f t="shared" ref="AF1105" si="3404">AF1104</f>
        <v>0</v>
      </c>
      <c r="AG1105" s="411">
        <f t="shared" ref="AG1105" si="3405">AG1104</f>
        <v>0</v>
      </c>
      <c r="AH1105" s="411">
        <f t="shared" ref="AH1105" si="3406">AH1104</f>
        <v>0</v>
      </c>
      <c r="AI1105" s="411">
        <f t="shared" ref="AI1105" si="3407">AI1104</f>
        <v>0</v>
      </c>
      <c r="AJ1105" s="411">
        <f t="shared" ref="AJ1105" si="3408">AJ1104</f>
        <v>0</v>
      </c>
      <c r="AK1105" s="411">
        <f t="shared" ref="AK1105" si="3409">AK1104</f>
        <v>0</v>
      </c>
      <c r="AL1105" s="411">
        <f t="shared" ref="AL1105" si="3410">AL1104</f>
        <v>0</v>
      </c>
      <c r="AM1105" s="306"/>
    </row>
    <row r="1106" spans="1:39" ht="15" hidden="1" customHeight="1" outlineLevel="1">
      <c r="A1106" s="531"/>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1">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1"/>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1">Z1107</f>
        <v>0</v>
      </c>
      <c r="AA1108" s="411">
        <f t="shared" ref="AA1108" si="3412">AA1107</f>
        <v>0</v>
      </c>
      <c r="AB1108" s="411">
        <f t="shared" ref="AB1108" si="3413">AB1107</f>
        <v>0</v>
      </c>
      <c r="AC1108" s="411">
        <f t="shared" ref="AC1108" si="3414">AC1107</f>
        <v>0</v>
      </c>
      <c r="AD1108" s="411">
        <f t="shared" ref="AD1108" si="3415">AD1107</f>
        <v>0</v>
      </c>
      <c r="AE1108" s="411">
        <f t="shared" ref="AE1108" si="3416">AE1107</f>
        <v>0</v>
      </c>
      <c r="AF1108" s="411">
        <f t="shared" ref="AF1108" si="3417">AF1107</f>
        <v>0</v>
      </c>
      <c r="AG1108" s="411">
        <f t="shared" ref="AG1108" si="3418">AG1107</f>
        <v>0</v>
      </c>
      <c r="AH1108" s="411">
        <f t="shared" ref="AH1108" si="3419">AH1107</f>
        <v>0</v>
      </c>
      <c r="AI1108" s="411">
        <f t="shared" ref="AI1108" si="3420">AI1107</f>
        <v>0</v>
      </c>
      <c r="AJ1108" s="411">
        <f t="shared" ref="AJ1108" si="3421">AJ1107</f>
        <v>0</v>
      </c>
      <c r="AK1108" s="411">
        <f t="shared" ref="AK1108" si="3422">AK1107</f>
        <v>0</v>
      </c>
      <c r="AL1108" s="411">
        <f t="shared" ref="AL1108" si="3423">AL1107</f>
        <v>0</v>
      </c>
      <c r="AM1108" s="306"/>
    </row>
    <row r="1109" spans="1:39" ht="15" hidden="1" customHeight="1" outlineLevel="1">
      <c r="A1109" s="531"/>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4.7999999999999996E-3</v>
      </c>
      <c r="AA1113" s="341">
        <f>HLOOKUP(AA$35,'3.  Distribution Rates'!$C$122:$P$133,12,FALSE)</f>
        <v>3.8597000000000001</v>
      </c>
      <c r="AB1113" s="341">
        <f>HLOOKUP(AB$35,'3.  Distribution Rates'!$C$122:$P$133,12,FALSE)</f>
        <v>10.5246</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8">
        <f t="shared" ref="AM1114:AM1123" si="3424">SUM(Y1114:AL1114)</f>
        <v>0</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8">
        <f t="shared" si="3424"/>
        <v>0</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8">
        <f t="shared" si="3424"/>
        <v>0</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8">
        <f t="shared" si="3424"/>
        <v>0</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5">Y212*Y1113</f>
        <v>0</v>
      </c>
      <c r="Z1118" s="378">
        <f t="shared" si="3425"/>
        <v>0</v>
      </c>
      <c r="AA1118" s="378">
        <f t="shared" si="3425"/>
        <v>0</v>
      </c>
      <c r="AB1118" s="378">
        <f t="shared" si="3425"/>
        <v>0</v>
      </c>
      <c r="AC1118" s="378">
        <f t="shared" si="3425"/>
        <v>0</v>
      </c>
      <c r="AD1118" s="378">
        <f t="shared" si="3425"/>
        <v>0</v>
      </c>
      <c r="AE1118" s="378">
        <f t="shared" si="3425"/>
        <v>0</v>
      </c>
      <c r="AF1118" s="378">
        <f t="shared" si="3425"/>
        <v>0</v>
      </c>
      <c r="AG1118" s="378">
        <f t="shared" si="3425"/>
        <v>0</v>
      </c>
      <c r="AH1118" s="378">
        <f t="shared" si="3425"/>
        <v>0</v>
      </c>
      <c r="AI1118" s="378">
        <f t="shared" si="3425"/>
        <v>0</v>
      </c>
      <c r="AJ1118" s="378">
        <f t="shared" si="3425"/>
        <v>0</v>
      </c>
      <c r="AK1118" s="378">
        <f t="shared" si="3425"/>
        <v>0</v>
      </c>
      <c r="AL1118" s="378">
        <f t="shared" si="3425"/>
        <v>0</v>
      </c>
      <c r="AM1118" s="628">
        <f t="shared" si="3424"/>
        <v>0</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6">Y395*Y1113</f>
        <v>0</v>
      </c>
      <c r="Z1119" s="378">
        <f t="shared" si="3426"/>
        <v>433.57919999999996</v>
      </c>
      <c r="AA1119" s="378">
        <f t="shared" si="3426"/>
        <v>0</v>
      </c>
      <c r="AB1119" s="378">
        <f t="shared" si="3426"/>
        <v>0</v>
      </c>
      <c r="AC1119" s="378">
        <f t="shared" si="3426"/>
        <v>0</v>
      </c>
      <c r="AD1119" s="378">
        <f t="shared" si="3426"/>
        <v>0</v>
      </c>
      <c r="AE1119" s="378">
        <f t="shared" si="3426"/>
        <v>0</v>
      </c>
      <c r="AF1119" s="378">
        <f t="shared" si="3426"/>
        <v>0</v>
      </c>
      <c r="AG1119" s="378">
        <f t="shared" si="3426"/>
        <v>0</v>
      </c>
      <c r="AH1119" s="378">
        <f t="shared" si="3426"/>
        <v>0</v>
      </c>
      <c r="AI1119" s="378">
        <f t="shared" si="3426"/>
        <v>0</v>
      </c>
      <c r="AJ1119" s="378">
        <f t="shared" si="3426"/>
        <v>0</v>
      </c>
      <c r="AK1119" s="378">
        <f t="shared" si="3426"/>
        <v>0</v>
      </c>
      <c r="AL1119" s="378">
        <f t="shared" si="3426"/>
        <v>0</v>
      </c>
      <c r="AM1119" s="628">
        <f t="shared" si="3424"/>
        <v>433.57919999999996</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7">Y578*Y1113</f>
        <v>0</v>
      </c>
      <c r="Z1120" s="378">
        <f t="shared" si="3427"/>
        <v>790.15679999999998</v>
      </c>
      <c r="AA1120" s="378">
        <f t="shared" si="3427"/>
        <v>0</v>
      </c>
      <c r="AB1120" s="378">
        <f t="shared" si="3427"/>
        <v>0</v>
      </c>
      <c r="AC1120" s="378">
        <f t="shared" si="3427"/>
        <v>0</v>
      </c>
      <c r="AD1120" s="378">
        <f t="shared" si="3427"/>
        <v>0</v>
      </c>
      <c r="AE1120" s="378">
        <f t="shared" si="3427"/>
        <v>0</v>
      </c>
      <c r="AF1120" s="378">
        <f t="shared" si="3427"/>
        <v>0</v>
      </c>
      <c r="AG1120" s="378">
        <f t="shared" si="3427"/>
        <v>0</v>
      </c>
      <c r="AH1120" s="378">
        <f t="shared" si="3427"/>
        <v>0</v>
      </c>
      <c r="AI1120" s="378">
        <f t="shared" si="3427"/>
        <v>0</v>
      </c>
      <c r="AJ1120" s="378">
        <f t="shared" si="3427"/>
        <v>0</v>
      </c>
      <c r="AK1120" s="378">
        <f t="shared" si="3427"/>
        <v>0</v>
      </c>
      <c r="AL1120" s="378">
        <f t="shared" si="3427"/>
        <v>0</v>
      </c>
      <c r="AM1120" s="628">
        <f t="shared" si="3424"/>
        <v>790.15679999999998</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8">Y761*Y1113</f>
        <v>0</v>
      </c>
      <c r="Z1121" s="378">
        <f t="shared" si="3428"/>
        <v>124.64340245754934</v>
      </c>
      <c r="AA1121" s="378">
        <f t="shared" si="3428"/>
        <v>0</v>
      </c>
      <c r="AB1121" s="378">
        <f t="shared" si="3428"/>
        <v>0</v>
      </c>
      <c r="AC1121" s="378">
        <f t="shared" si="3428"/>
        <v>0</v>
      </c>
      <c r="AD1121" s="378">
        <f t="shared" si="3428"/>
        <v>0</v>
      </c>
      <c r="AE1121" s="378">
        <f t="shared" si="3428"/>
        <v>0</v>
      </c>
      <c r="AF1121" s="378">
        <f t="shared" si="3428"/>
        <v>0</v>
      </c>
      <c r="AG1121" s="378">
        <f t="shared" si="3428"/>
        <v>0</v>
      </c>
      <c r="AH1121" s="378">
        <f t="shared" si="3428"/>
        <v>0</v>
      </c>
      <c r="AI1121" s="378">
        <f t="shared" si="3428"/>
        <v>0</v>
      </c>
      <c r="AJ1121" s="378">
        <f t="shared" si="3428"/>
        <v>0</v>
      </c>
      <c r="AK1121" s="378">
        <f t="shared" si="3428"/>
        <v>0</v>
      </c>
      <c r="AL1121" s="378">
        <f t="shared" si="3428"/>
        <v>0</v>
      </c>
      <c r="AM1121" s="628">
        <f t="shared" si="3424"/>
        <v>124.64340245754934</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9">Y944*Y1113</f>
        <v>0</v>
      </c>
      <c r="Z1122" s="378">
        <f t="shared" si="3429"/>
        <v>0</v>
      </c>
      <c r="AA1122" s="378">
        <f t="shared" si="3429"/>
        <v>0</v>
      </c>
      <c r="AB1122" s="378">
        <f t="shared" si="3429"/>
        <v>0</v>
      </c>
      <c r="AC1122" s="378">
        <f t="shared" si="3429"/>
        <v>0</v>
      </c>
      <c r="AD1122" s="378">
        <f t="shared" si="3429"/>
        <v>0</v>
      </c>
      <c r="AE1122" s="378">
        <f t="shared" si="3429"/>
        <v>0</v>
      </c>
      <c r="AF1122" s="378">
        <f t="shared" si="3429"/>
        <v>0</v>
      </c>
      <c r="AG1122" s="378">
        <f t="shared" si="3429"/>
        <v>0</v>
      </c>
      <c r="AH1122" s="378">
        <f t="shared" si="3429"/>
        <v>0</v>
      </c>
      <c r="AI1122" s="378">
        <f t="shared" si="3429"/>
        <v>0</v>
      </c>
      <c r="AJ1122" s="378">
        <f t="shared" si="3429"/>
        <v>0</v>
      </c>
      <c r="AK1122" s="378">
        <f t="shared" si="3429"/>
        <v>0</v>
      </c>
      <c r="AL1122" s="378">
        <f t="shared" si="3429"/>
        <v>0</v>
      </c>
      <c r="AM1122" s="628">
        <f t="shared" si="3424"/>
        <v>0</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0">AA1110*AA1113</f>
        <v>0</v>
      </c>
      <c r="AB1123" s="378">
        <f t="shared" si="3430"/>
        <v>0</v>
      </c>
      <c r="AC1123" s="378">
        <f t="shared" si="3430"/>
        <v>0</v>
      </c>
      <c r="AD1123" s="378">
        <f t="shared" si="3430"/>
        <v>0</v>
      </c>
      <c r="AE1123" s="378">
        <f t="shared" si="3430"/>
        <v>0</v>
      </c>
      <c r="AF1123" s="378">
        <f t="shared" si="3430"/>
        <v>0</v>
      </c>
      <c r="AG1123" s="378">
        <f t="shared" si="3430"/>
        <v>0</v>
      </c>
      <c r="AH1123" s="378">
        <f t="shared" si="3430"/>
        <v>0</v>
      </c>
      <c r="AI1123" s="378">
        <f t="shared" si="3430"/>
        <v>0</v>
      </c>
      <c r="AJ1123" s="378">
        <f t="shared" si="3430"/>
        <v>0</v>
      </c>
      <c r="AK1123" s="378">
        <f t="shared" si="3430"/>
        <v>0</v>
      </c>
      <c r="AL1123" s="378">
        <f t="shared" si="3430"/>
        <v>0</v>
      </c>
      <c r="AM1123" s="628">
        <f t="shared" si="3424"/>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1">SUM(Z1114:Z1123)</f>
        <v>1348.3794024575493</v>
      </c>
      <c r="AA1124" s="346">
        <f t="shared" si="3431"/>
        <v>0</v>
      </c>
      <c r="AB1124" s="346">
        <f t="shared" si="3431"/>
        <v>0</v>
      </c>
      <c r="AC1124" s="346">
        <f t="shared" si="3431"/>
        <v>0</v>
      </c>
      <c r="AD1124" s="346">
        <f t="shared" si="3431"/>
        <v>0</v>
      </c>
      <c r="AE1124" s="346">
        <f t="shared" si="3431"/>
        <v>0</v>
      </c>
      <c r="AF1124" s="346">
        <f>SUM(AF1114:AF1123)</f>
        <v>0</v>
      </c>
      <c r="AG1124" s="346">
        <f t="shared" ref="AG1124:AL1124" si="3432">SUM(AG1114:AG1123)</f>
        <v>0</v>
      </c>
      <c r="AH1124" s="346">
        <f t="shared" si="3432"/>
        <v>0</v>
      </c>
      <c r="AI1124" s="346">
        <f t="shared" si="3432"/>
        <v>0</v>
      </c>
      <c r="AJ1124" s="346">
        <f t="shared" si="3432"/>
        <v>0</v>
      </c>
      <c r="AK1124" s="346">
        <f t="shared" si="3432"/>
        <v>0</v>
      </c>
      <c r="AL1124" s="346">
        <f t="shared" si="3432"/>
        <v>0</v>
      </c>
      <c r="AM1124" s="407">
        <f>SUM(AM1114:AM1123)</f>
        <v>1348.3794024575493</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3">Z1111*Z1113</f>
        <v>0</v>
      </c>
      <c r="AA1125" s="347">
        <f>AA1111*AA1113</f>
        <v>0</v>
      </c>
      <c r="AB1125" s="347">
        <f t="shared" si="3433"/>
        <v>0</v>
      </c>
      <c r="AC1125" s="347">
        <f t="shared" si="3433"/>
        <v>0</v>
      </c>
      <c r="AD1125" s="347">
        <f t="shared" si="3433"/>
        <v>0</v>
      </c>
      <c r="AE1125" s="347">
        <f t="shared" si="3433"/>
        <v>0</v>
      </c>
      <c r="AF1125" s="347">
        <f t="shared" ref="AF1125:AL1125" si="3434">AF1111*AF1113</f>
        <v>0</v>
      </c>
      <c r="AG1125" s="347">
        <f t="shared" si="3434"/>
        <v>0</v>
      </c>
      <c r="AH1125" s="347">
        <f t="shared" si="3434"/>
        <v>0</v>
      </c>
      <c r="AI1125" s="347">
        <f t="shared" si="3434"/>
        <v>0</v>
      </c>
      <c r="AJ1125" s="347">
        <f t="shared" si="3434"/>
        <v>0</v>
      </c>
      <c r="AK1125" s="347">
        <f t="shared" si="3434"/>
        <v>0</v>
      </c>
      <c r="AL1125" s="347">
        <f t="shared" si="3434"/>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1348.3794024575493</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589</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89" t="s">
        <v>527</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157" zoomScale="90" zoomScaleNormal="90" workbookViewId="0">
      <selection activeCell="C183" sqref="C183"/>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9" t="s">
        <v>552</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36" t="s">
        <v>666</v>
      </c>
      <c r="D8" s="836"/>
      <c r="E8" s="836"/>
      <c r="F8" s="836"/>
      <c r="G8" s="836"/>
      <c r="H8" s="836"/>
      <c r="I8" s="836"/>
      <c r="J8" s="836"/>
      <c r="K8" s="836"/>
      <c r="L8" s="836"/>
      <c r="M8" s="836"/>
      <c r="N8" s="836"/>
      <c r="O8" s="836"/>
      <c r="P8" s="836"/>
      <c r="Q8" s="836"/>
      <c r="R8" s="836"/>
      <c r="S8" s="836"/>
      <c r="T8" s="105"/>
      <c r="U8" s="105"/>
      <c r="V8" s="105"/>
      <c r="W8" s="105"/>
    </row>
    <row r="9" spans="1:28" s="9" customFormat="1" ht="47.1" customHeight="1">
      <c r="B9" s="55"/>
      <c r="C9" s="797" t="s">
        <v>677</v>
      </c>
      <c r="D9" s="797"/>
      <c r="E9" s="797"/>
      <c r="F9" s="797"/>
      <c r="G9" s="797"/>
      <c r="H9" s="797"/>
      <c r="I9" s="797"/>
      <c r="J9" s="797"/>
      <c r="K9" s="797"/>
      <c r="L9" s="797"/>
      <c r="M9" s="797"/>
      <c r="N9" s="797"/>
      <c r="O9" s="797"/>
      <c r="P9" s="797"/>
      <c r="Q9" s="797"/>
      <c r="R9" s="797"/>
      <c r="S9" s="797"/>
      <c r="T9" s="105"/>
      <c r="U9" s="105"/>
      <c r="V9" s="105"/>
      <c r="W9" s="105"/>
    </row>
    <row r="10" spans="1:28" s="9" customFormat="1" ht="38.1" customHeight="1">
      <c r="B10" s="88"/>
      <c r="C10" s="818" t="s">
        <v>678</v>
      </c>
      <c r="D10" s="797"/>
      <c r="E10" s="797"/>
      <c r="F10" s="797"/>
      <c r="G10" s="797"/>
      <c r="H10" s="797"/>
      <c r="I10" s="797"/>
      <c r="J10" s="797"/>
      <c r="K10" s="797"/>
      <c r="L10" s="797"/>
      <c r="M10" s="797"/>
      <c r="N10" s="797"/>
      <c r="O10" s="797"/>
      <c r="P10" s="797"/>
      <c r="Q10" s="797"/>
      <c r="R10" s="797"/>
      <c r="S10" s="797"/>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35" t="s">
        <v>235</v>
      </c>
      <c r="C12" s="835"/>
      <c r="D12" s="181"/>
      <c r="E12" s="182" t="s">
        <v>236</v>
      </c>
      <c r="F12" s="51"/>
      <c r="G12" s="51"/>
      <c r="H12" s="44"/>
      <c r="I12" s="51"/>
      <c r="K12" s="591" t="s">
        <v>536</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 xml:space="preserve">Residential  </v>
      </c>
      <c r="J14" s="204" t="str">
        <f>'1.  LRAMVA Summary'!E52</f>
        <v>GS&lt;50</v>
      </c>
      <c r="K14" s="204" t="str">
        <f>'1.  LRAMVA Summary'!F52</f>
        <v>GS 50 to 4999</v>
      </c>
      <c r="L14" s="204" t="str">
        <f>'1.  LRAMVA Summary'!G52</f>
        <v xml:space="preserve">Street Lighting </v>
      </c>
      <c r="M14" s="204" t="str">
        <f>'1.  LRAMVA Summary'!H52</f>
        <v/>
      </c>
      <c r="N14" s="204" t="str">
        <f>'1.  LRAMVA Summary'!I52</f>
        <v/>
      </c>
      <c r="O14" s="204" t="str">
        <f>'1.  LRAMVA Summary'!J52</f>
        <v xml:space="preserve">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9">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9">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9">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9">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9">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9">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9">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6">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6">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6">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6">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6">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721</v>
      </c>
      <c r="C55" s="233">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722</v>
      </c>
      <c r="C56" s="233">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723</v>
      </c>
      <c r="C57" s="233">
        <v>5.7000000000000002E-3</v>
      </c>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724</v>
      </c>
      <c r="C58" s="233">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725</v>
      </c>
      <c r="C59" s="233">
        <v>5.7000000000000002E-3</v>
      </c>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726</v>
      </c>
      <c r="C60" s="233">
        <v>5.7000000000000002E-3</v>
      </c>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727</v>
      </c>
      <c r="C61" s="233">
        <v>5.7000000000000002E-3</v>
      </c>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728</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739</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740</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741</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742</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744</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745</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746</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747</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748</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749</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750</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751</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7.9231166666666707E-3</v>
      </c>
      <c r="J91" s="230">
        <f>(SUM('1.  LRAMVA Summary'!E$54:E$68)+SUM('1.  LRAMVA Summary'!E$69:E$70)*(MONTH($E91)-1)/12)*$H91</f>
        <v>1.7177599999999998E-2</v>
      </c>
      <c r="K91" s="230">
        <f>(SUM('1.  LRAMVA Summary'!F$54:F$68)+SUM('1.  LRAMVA Summary'!F$69:F$70)*(MONTH($E91)-1)/12)*$H91</f>
        <v>-1.83077125E-2</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6.7930041666666684E-3</v>
      </c>
    </row>
    <row r="92" spans="2:23" s="9" customFormat="1" ht="14.25" customHeight="1">
      <c r="B92" s="66"/>
      <c r="E92" s="214">
        <v>42430</v>
      </c>
      <c r="F92" s="214" t="s">
        <v>183</v>
      </c>
      <c r="G92" s="215" t="s">
        <v>65</v>
      </c>
      <c r="H92" s="229">
        <f t="shared" si="34"/>
        <v>9.1666666666666665E-4</v>
      </c>
      <c r="I92" s="230">
        <f>(SUM('1.  LRAMVA Summary'!D$54:D$68)+SUM('1.  LRAMVA Summary'!D$69:D$70)*(MONTH($E92)-1)/12)*$H92</f>
        <v>1.5846233333333341E-2</v>
      </c>
      <c r="J92" s="230">
        <f>(SUM('1.  LRAMVA Summary'!E$54:E$68)+SUM('1.  LRAMVA Summary'!E$69:E$70)*(MONTH($E92)-1)/12)*$H92</f>
        <v>3.4355199999999995E-2</v>
      </c>
      <c r="K92" s="230">
        <f>(SUM('1.  LRAMVA Summary'!F$54:F$68)+SUM('1.  LRAMVA Summary'!F$69:F$70)*(MONTH($E92)-1)/12)*$H92</f>
        <v>-3.6615425E-2</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1.3586008333333337E-2</v>
      </c>
    </row>
    <row r="93" spans="2:23" s="8" customFormat="1">
      <c r="B93" s="239"/>
      <c r="D93" s="9"/>
      <c r="E93" s="214">
        <v>42461</v>
      </c>
      <c r="F93" s="214" t="s">
        <v>183</v>
      </c>
      <c r="G93" s="215" t="s">
        <v>66</v>
      </c>
      <c r="H93" s="229">
        <f>$C$36/12</f>
        <v>9.1666666666666665E-4</v>
      </c>
      <c r="I93" s="230">
        <f>(SUM('1.  LRAMVA Summary'!D$54:D$68)+SUM('1.  LRAMVA Summary'!D$69:D$70)*(MONTH($E93)-1)/12)*$H93</f>
        <v>2.3769350000000012E-2</v>
      </c>
      <c r="J93" s="230">
        <f>(SUM('1.  LRAMVA Summary'!E$54:E$68)+SUM('1.  LRAMVA Summary'!E$69:E$70)*(MONTH($E93)-1)/12)*$H93</f>
        <v>5.1532799999999983E-2</v>
      </c>
      <c r="K93" s="230">
        <f>(SUM('1.  LRAMVA Summary'!F$54:F$68)+SUM('1.  LRAMVA Summary'!F$69:F$70)*(MONTH($E93)-1)/12)*$H93</f>
        <v>-5.4923137499999997E-2</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2.0379012500000002E-2</v>
      </c>
    </row>
    <row r="94" spans="2:23" s="9" customFormat="1">
      <c r="B94" s="66"/>
      <c r="E94" s="214">
        <v>42491</v>
      </c>
      <c r="F94" s="214" t="s">
        <v>183</v>
      </c>
      <c r="G94" s="215" t="s">
        <v>66</v>
      </c>
      <c r="H94" s="229">
        <f t="shared" ref="H94:H95" si="36">$C$36/12</f>
        <v>9.1666666666666665E-4</v>
      </c>
      <c r="I94" s="230">
        <f>(SUM('1.  LRAMVA Summary'!D$54:D$68)+SUM('1.  LRAMVA Summary'!D$69:D$70)*(MONTH($E94)-1)/12)*$H94</f>
        <v>3.1692466666666683E-2</v>
      </c>
      <c r="J94" s="230">
        <f>(SUM('1.  LRAMVA Summary'!E$54:E$68)+SUM('1.  LRAMVA Summary'!E$69:E$70)*(MONTH($E94)-1)/12)*$H94</f>
        <v>6.8710399999999991E-2</v>
      </c>
      <c r="K94" s="230">
        <f>(SUM('1.  LRAMVA Summary'!F$54:F$68)+SUM('1.  LRAMVA Summary'!F$69:F$70)*(MONTH($E94)-1)/12)*$H94</f>
        <v>-7.323085E-2</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2.7172016666666673E-2</v>
      </c>
    </row>
    <row r="95" spans="2:23" s="238" customFormat="1">
      <c r="B95" s="237"/>
      <c r="D95" s="9"/>
      <c r="E95" s="214">
        <v>42522</v>
      </c>
      <c r="F95" s="214" t="s">
        <v>183</v>
      </c>
      <c r="G95" s="215" t="s">
        <v>66</v>
      </c>
      <c r="H95" s="229">
        <f t="shared" si="36"/>
        <v>9.1666666666666665E-4</v>
      </c>
      <c r="I95" s="230">
        <f>(SUM('1.  LRAMVA Summary'!D$54:D$68)+SUM('1.  LRAMVA Summary'!D$69:D$70)*(MONTH($E95)-1)/12)*$H95</f>
        <v>3.961558333333335E-2</v>
      </c>
      <c r="J95" s="230">
        <f>(SUM('1.  LRAMVA Summary'!E$54:E$68)+SUM('1.  LRAMVA Summary'!E$69:E$70)*(MONTH($E95)-1)/12)*$H95</f>
        <v>8.5887999999999978E-2</v>
      </c>
      <c r="K95" s="230">
        <f>(SUM('1.  LRAMVA Summary'!F$54:F$68)+SUM('1.  LRAMVA Summary'!F$69:F$70)*(MONTH($E95)-1)/12)*$H95</f>
        <v>-9.153856249999999E-2</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3.3965020833333345E-2</v>
      </c>
    </row>
    <row r="96" spans="2:23" s="9" customFormat="1">
      <c r="B96" s="66"/>
      <c r="E96" s="214">
        <v>42552</v>
      </c>
      <c r="F96" s="214" t="s">
        <v>183</v>
      </c>
      <c r="G96" s="215" t="s">
        <v>68</v>
      </c>
      <c r="H96" s="229">
        <f>$C$37/12</f>
        <v>9.1666666666666665E-4</v>
      </c>
      <c r="I96" s="230">
        <f>(SUM('1.  LRAMVA Summary'!D$54:D$68)+SUM('1.  LRAMVA Summary'!D$69:D$70)*(MONTH($E96)-1)/12)*$H96</f>
        <v>4.7538700000000024E-2</v>
      </c>
      <c r="J96" s="230">
        <f>(SUM('1.  LRAMVA Summary'!E$54:E$68)+SUM('1.  LRAMVA Summary'!E$69:E$70)*(MONTH($E96)-1)/12)*$H96</f>
        <v>0.10306559999999997</v>
      </c>
      <c r="K96" s="230">
        <f>(SUM('1.  LRAMVA Summary'!F$54:F$68)+SUM('1.  LRAMVA Summary'!F$69:F$70)*(MONTH($E96)-1)/12)*$H96</f>
        <v>-0.10984627499999999</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4.0758025000000003E-2</v>
      </c>
    </row>
    <row r="97" spans="2:23" s="9" customFormat="1">
      <c r="B97" s="66"/>
      <c r="E97" s="214">
        <v>42583</v>
      </c>
      <c r="F97" s="214" t="s">
        <v>183</v>
      </c>
      <c r="G97" s="215" t="s">
        <v>68</v>
      </c>
      <c r="H97" s="229">
        <f t="shared" ref="H97:H98" si="37">$C$37/12</f>
        <v>9.1666666666666665E-4</v>
      </c>
      <c r="I97" s="230">
        <f>(SUM('1.  LRAMVA Summary'!D$54:D$68)+SUM('1.  LRAMVA Summary'!D$69:D$70)*(MONTH($E97)-1)/12)*$H97</f>
        <v>5.5461816666666698E-2</v>
      </c>
      <c r="J97" s="230">
        <f>(SUM('1.  LRAMVA Summary'!E$54:E$68)+SUM('1.  LRAMVA Summary'!E$69:E$70)*(MONTH($E97)-1)/12)*$H97</f>
        <v>0.12024319999999997</v>
      </c>
      <c r="K97" s="230">
        <f>(SUM('1.  LRAMVA Summary'!F$54:F$68)+SUM('1.  LRAMVA Summary'!F$69:F$70)*(MONTH($E97)-1)/12)*$H97</f>
        <v>-0.12815398749999998</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4.7551029166666675E-2</v>
      </c>
    </row>
    <row r="98" spans="2:23" s="9" customFormat="1">
      <c r="B98" s="66"/>
      <c r="E98" s="214">
        <v>42614</v>
      </c>
      <c r="F98" s="214" t="s">
        <v>183</v>
      </c>
      <c r="G98" s="215" t="s">
        <v>68</v>
      </c>
      <c r="H98" s="229">
        <f t="shared" si="37"/>
        <v>9.1666666666666665E-4</v>
      </c>
      <c r="I98" s="230">
        <f>(SUM('1.  LRAMVA Summary'!D$54:D$68)+SUM('1.  LRAMVA Summary'!D$69:D$70)*(MONTH($E98)-1)/12)*$H98</f>
        <v>6.3384933333333365E-2</v>
      </c>
      <c r="J98" s="230">
        <f>(SUM('1.  LRAMVA Summary'!E$54:E$68)+SUM('1.  LRAMVA Summary'!E$69:E$70)*(MONTH($E98)-1)/12)*$H98</f>
        <v>0.13742079999999998</v>
      </c>
      <c r="K98" s="230">
        <f>(SUM('1.  LRAMVA Summary'!F$54:F$68)+SUM('1.  LRAMVA Summary'!F$69:F$70)*(MONTH($E98)-1)/12)*$H98</f>
        <v>-0.1464617</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5.4344033333333347E-2</v>
      </c>
    </row>
    <row r="99" spans="2:23" s="9" customFormat="1">
      <c r="B99" s="66"/>
      <c r="E99" s="214">
        <v>42644</v>
      </c>
      <c r="F99" s="214" t="s">
        <v>183</v>
      </c>
      <c r="G99" s="215" t="s">
        <v>69</v>
      </c>
      <c r="H99" s="210">
        <f>$C$38/12</f>
        <v>9.1666666666666665E-4</v>
      </c>
      <c r="I99" s="230">
        <f>(SUM('1.  LRAMVA Summary'!D$54:D$68)+SUM('1.  LRAMVA Summary'!D$69:D$70)*(MONTH($E99)-1)/12)*$H99</f>
        <v>7.1308050000000039E-2</v>
      </c>
      <c r="J99" s="230">
        <f>(SUM('1.  LRAMVA Summary'!E$54:E$68)+SUM('1.  LRAMVA Summary'!E$69:E$70)*(MONTH($E99)-1)/12)*$H99</f>
        <v>0.1545984</v>
      </c>
      <c r="K99" s="230">
        <f>(SUM('1.  LRAMVA Summary'!F$54:F$68)+SUM('1.  LRAMVA Summary'!F$69:F$70)*(MONTH($E99)-1)/12)*$H99</f>
        <v>-0.16476941249999996</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6.1137037500000074E-2</v>
      </c>
    </row>
    <row r="100" spans="2:23" s="9" customFormat="1">
      <c r="B100" s="66"/>
      <c r="E100" s="214">
        <v>42675</v>
      </c>
      <c r="F100" s="214" t="s">
        <v>183</v>
      </c>
      <c r="G100" s="215" t="s">
        <v>69</v>
      </c>
      <c r="H100" s="210">
        <f t="shared" ref="H100:H101" si="38">$C$38/12</f>
        <v>9.1666666666666665E-4</v>
      </c>
      <c r="I100" s="230">
        <f>(SUM('1.  LRAMVA Summary'!D$54:D$68)+SUM('1.  LRAMVA Summary'!D$69:D$70)*(MONTH($E100)-1)/12)*$H100</f>
        <v>7.92311666666667E-2</v>
      </c>
      <c r="J100" s="230">
        <f>(SUM('1.  LRAMVA Summary'!E$54:E$68)+SUM('1.  LRAMVA Summary'!E$69:E$70)*(MONTH($E100)-1)/12)*$H100</f>
        <v>0.17177599999999996</v>
      </c>
      <c r="K100" s="230">
        <f>(SUM('1.  LRAMVA Summary'!F$54:F$68)+SUM('1.  LRAMVA Summary'!F$69:F$70)*(MONTH($E100)-1)/12)*$H100</f>
        <v>-0.18307712499999998</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6.7930041666666691E-2</v>
      </c>
    </row>
    <row r="101" spans="2:23" s="9" customFormat="1">
      <c r="B101" s="66"/>
      <c r="E101" s="214">
        <v>42705</v>
      </c>
      <c r="F101" s="214" t="s">
        <v>183</v>
      </c>
      <c r="G101" s="215" t="s">
        <v>69</v>
      </c>
      <c r="H101" s="210">
        <f t="shared" si="38"/>
        <v>9.1666666666666665E-4</v>
      </c>
      <c r="I101" s="230">
        <f>(SUM('1.  LRAMVA Summary'!D$54:D$68)+SUM('1.  LRAMVA Summary'!D$69:D$70)*(MONTH($E101)-1)/12)*$H101</f>
        <v>8.7154283333333388E-2</v>
      </c>
      <c r="J101" s="230">
        <f>(SUM('1.  LRAMVA Summary'!E$54:E$68)+SUM('1.  LRAMVA Summary'!E$69:E$70)*(MONTH($E101)-1)/12)*$H101</f>
        <v>0.18895359999999994</v>
      </c>
      <c r="K101" s="230">
        <f>(SUM('1.  LRAMVA Summary'!F$54:F$68)+SUM('1.  LRAMVA Summary'!F$69:F$70)*(MONTH($E101)-1)/12)*$H101</f>
        <v>-0.20138483749999997</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7.472304583333339E-2</v>
      </c>
    </row>
    <row r="102" spans="2:23" s="9" customFormat="1" ht="15.75" thickBot="1">
      <c r="B102" s="66"/>
      <c r="E102" s="216" t="s">
        <v>466</v>
      </c>
      <c r="F102" s="216"/>
      <c r="G102" s="217"/>
      <c r="H102" s="218"/>
      <c r="I102" s="219">
        <f>SUM(I89:I101)</f>
        <v>0.52292570000000027</v>
      </c>
      <c r="J102" s="219">
        <f>SUM(J89:J101)</f>
        <v>1.1337215999999999</v>
      </c>
      <c r="K102" s="219">
        <f t="shared" ref="K102:O102" si="39">SUM(K89:K101)</f>
        <v>-1.2083090249999999</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0.44833827500000017</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0.52292570000000027</v>
      </c>
      <c r="J104" s="228">
        <f t="shared" ref="J104" si="41">J102+J103</f>
        <v>1.1337215999999999</v>
      </c>
      <c r="K104" s="228">
        <f t="shared" ref="K104" si="42">K102+K103</f>
        <v>-1.2083090249999999</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0.44833827500000017</v>
      </c>
    </row>
    <row r="105" spans="2:23" s="9" customFormat="1">
      <c r="B105" s="66"/>
      <c r="E105" s="214">
        <v>42736</v>
      </c>
      <c r="F105" s="214" t="s">
        <v>184</v>
      </c>
      <c r="G105" s="215" t="s">
        <v>65</v>
      </c>
      <c r="H105" s="240">
        <f>$C$39/12</f>
        <v>9.1666666666666665E-4</v>
      </c>
      <c r="I105" s="230">
        <f>(SUM('1.  LRAMVA Summary'!D$54:D$71)+SUM('1.  LRAMVA Summary'!D$72:D$73)*(MONTH($E105)-1)/12)*$H105</f>
        <v>9.5077400000000048E-2</v>
      </c>
      <c r="J105" s="230">
        <f>(SUM('1.  LRAMVA Summary'!E$54:E$71)+SUM('1.  LRAMVA Summary'!E$72:E$73)*(MONTH($E105)-1)/12)*$H105</f>
        <v>0.20613119999999996</v>
      </c>
      <c r="K105" s="230">
        <f>(SUM('1.  LRAMVA Summary'!F$54:F$71)+SUM('1.  LRAMVA Summary'!F$72:F$73)*(MONTH($E105)-1)/12)*$H105</f>
        <v>-0.21969254999999999</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8.1516050000000007E-2</v>
      </c>
    </row>
    <row r="106" spans="2:23" s="9" customFormat="1">
      <c r="B106" s="66"/>
      <c r="E106" s="214">
        <v>42767</v>
      </c>
      <c r="F106" s="214" t="s">
        <v>184</v>
      </c>
      <c r="G106" s="215" t="s">
        <v>65</v>
      </c>
      <c r="H106" s="240">
        <f t="shared" ref="H106:H107" si="48">$C$39/12</f>
        <v>9.1666666666666665E-4</v>
      </c>
      <c r="I106" s="230">
        <f>(SUM('1.  LRAMVA Summary'!D$54:D$71)+SUM('1.  LRAMVA Summary'!D$72:D$73)*(MONTH($E106)-1)/12)*$H106</f>
        <v>0.2076656847222223</v>
      </c>
      <c r="J106" s="230">
        <f>(SUM('1.  LRAMVA Summary'!E$54:E$71)+SUM('1.  LRAMVA Summary'!E$72:E$73)*(MONTH($E106)-1)/12)*$H106</f>
        <v>0.12901569999999993</v>
      </c>
      <c r="K106" s="230">
        <f>(SUM('1.  LRAMVA Summary'!F$54:F$71)+SUM('1.  LRAMVA Summary'!F$72:F$73)*(MONTH($E106)-1)/12)*$H106</f>
        <v>-0.24743137222222217</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8.9250012500000031E-2</v>
      </c>
    </row>
    <row r="107" spans="2:23" s="9" customFormat="1">
      <c r="B107" s="66"/>
      <c r="E107" s="214">
        <v>42795</v>
      </c>
      <c r="F107" s="214" t="s">
        <v>184</v>
      </c>
      <c r="G107" s="215" t="s">
        <v>65</v>
      </c>
      <c r="H107" s="240">
        <f t="shared" si="48"/>
        <v>9.1666666666666665E-4</v>
      </c>
      <c r="I107" s="230">
        <f>(SUM('1.  LRAMVA Summary'!D$54:D$71)+SUM('1.  LRAMVA Summary'!D$72:D$73)*(MONTH($E107)-1)/12)*$H107</f>
        <v>0.32025396944444456</v>
      </c>
      <c r="J107" s="230">
        <f>(SUM('1.  LRAMVA Summary'!E$54:E$71)+SUM('1.  LRAMVA Summary'!E$72:E$73)*(MONTH($E107)-1)/12)*$H107</f>
        <v>5.1900199999999931E-2</v>
      </c>
      <c r="K107" s="230">
        <f>(SUM('1.  LRAMVA Summary'!F$54:F$71)+SUM('1.  LRAMVA Summary'!F$72:F$73)*(MONTH($E107)-1)/12)*$H107</f>
        <v>-0.2751701944444444</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9.6983975000000111E-2</v>
      </c>
    </row>
    <row r="108" spans="2:23" s="8" customFormat="1">
      <c r="B108" s="239"/>
      <c r="E108" s="214">
        <v>42826</v>
      </c>
      <c r="F108" s="214" t="s">
        <v>184</v>
      </c>
      <c r="G108" s="215" t="s">
        <v>66</v>
      </c>
      <c r="H108" s="240">
        <f>$C$40/12</f>
        <v>9.1666666666666665E-4</v>
      </c>
      <c r="I108" s="230">
        <f>(SUM('1.  LRAMVA Summary'!D$54:D$71)+SUM('1.  LRAMVA Summary'!D$72:D$73)*(MONTH($E108)-1)/12)*$H108</f>
        <v>0.43284225416666683</v>
      </c>
      <c r="J108" s="230">
        <f>(SUM('1.  LRAMVA Summary'!E$54:E$71)+SUM('1.  LRAMVA Summary'!E$72:E$73)*(MONTH($E108)-1)/12)*$H108</f>
        <v>-2.5215300000000076E-2</v>
      </c>
      <c r="K108" s="230">
        <f>(SUM('1.  LRAMVA Summary'!F$54:F$71)+SUM('1.  LRAMVA Summary'!F$72:F$73)*(MONTH($E108)-1)/12)*$H108</f>
        <v>-0.30290901666666664</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0.10471793750000014</v>
      </c>
    </row>
    <row r="109" spans="2:23" s="9" customFormat="1">
      <c r="B109" s="66"/>
      <c r="E109" s="214">
        <v>42856</v>
      </c>
      <c r="F109" s="214" t="s">
        <v>184</v>
      </c>
      <c r="G109" s="215" t="s">
        <v>66</v>
      </c>
      <c r="H109" s="240">
        <f t="shared" ref="H109:H110" si="50">$C$40/12</f>
        <v>9.1666666666666665E-4</v>
      </c>
      <c r="I109" s="230">
        <f>(SUM('1.  LRAMVA Summary'!D$54:D$71)+SUM('1.  LRAMVA Summary'!D$72:D$73)*(MONTH($E109)-1)/12)*$H109</f>
        <v>0.54543053888888904</v>
      </c>
      <c r="J109" s="230">
        <f>(SUM('1.  LRAMVA Summary'!E$54:E$71)+SUM('1.  LRAMVA Summary'!E$72:E$73)*(MONTH($E109)-1)/12)*$H109</f>
        <v>-0.1023308000000001</v>
      </c>
      <c r="K109" s="230">
        <f>(SUM('1.  LRAMVA Summary'!F$54:F$71)+SUM('1.  LRAMVA Summary'!F$72:F$73)*(MONTH($E109)-1)/12)*$H109</f>
        <v>-0.33064783888888888</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0.11245190000000005</v>
      </c>
    </row>
    <row r="110" spans="2:23" s="238" customFormat="1">
      <c r="B110" s="237"/>
      <c r="E110" s="214">
        <v>42887</v>
      </c>
      <c r="F110" s="214" t="s">
        <v>184</v>
      </c>
      <c r="G110" s="215" t="s">
        <v>66</v>
      </c>
      <c r="H110" s="240">
        <f t="shared" si="50"/>
        <v>9.1666666666666665E-4</v>
      </c>
      <c r="I110" s="230">
        <f>(SUM('1.  LRAMVA Summary'!D$54:D$71)+SUM('1.  LRAMVA Summary'!D$72:D$73)*(MONTH($E110)-1)/12)*$H110</f>
        <v>0.65801882361111141</v>
      </c>
      <c r="J110" s="230">
        <f>(SUM('1.  LRAMVA Summary'!E$54:E$71)+SUM('1.  LRAMVA Summary'!E$72:E$73)*(MONTH($E110)-1)/12)*$H110</f>
        <v>-0.17944630000000014</v>
      </c>
      <c r="K110" s="230">
        <f>(SUM('1.  LRAMVA Summary'!F$54:F$71)+SUM('1.  LRAMVA Summary'!F$72:F$73)*(MONTH($E110)-1)/12)*$H110</f>
        <v>-0.35838666111111112</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0.12018586250000013</v>
      </c>
    </row>
    <row r="111" spans="2:23" s="9" customFormat="1">
      <c r="B111" s="66"/>
      <c r="E111" s="214">
        <v>42917</v>
      </c>
      <c r="F111" s="214" t="s">
        <v>184</v>
      </c>
      <c r="G111" s="215" t="s">
        <v>68</v>
      </c>
      <c r="H111" s="240">
        <f>$C$41/12</f>
        <v>9.1666666666666665E-4</v>
      </c>
      <c r="I111" s="230">
        <f>(SUM('1.  LRAMVA Summary'!D$54:D$71)+SUM('1.  LRAMVA Summary'!D$72:D$73)*(MONTH($E111)-1)/12)*$H111</f>
        <v>0.77060710833333357</v>
      </c>
      <c r="J111" s="230">
        <f>(SUM('1.  LRAMVA Summary'!E$54:E$71)+SUM('1.  LRAMVA Summary'!E$72:E$73)*(MONTH($E111)-1)/12)*$H111</f>
        <v>-0.25656180000000012</v>
      </c>
      <c r="K111" s="230">
        <f>(SUM('1.  LRAMVA Summary'!F$54:F$71)+SUM('1.  LRAMVA Summary'!F$72:F$73)*(MONTH($E111)-1)/12)*$H111</f>
        <v>-0.3861254833333333</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0.1279198250000001</v>
      </c>
    </row>
    <row r="112" spans="2:23" s="9" customFormat="1">
      <c r="B112" s="66"/>
      <c r="E112" s="214">
        <v>42948</v>
      </c>
      <c r="F112" s="214" t="s">
        <v>184</v>
      </c>
      <c r="G112" s="215" t="s">
        <v>68</v>
      </c>
      <c r="H112" s="240">
        <f t="shared" ref="H112:H113" si="51">$C$41/12</f>
        <v>9.1666666666666665E-4</v>
      </c>
      <c r="I112" s="230">
        <f>(SUM('1.  LRAMVA Summary'!D$54:D$71)+SUM('1.  LRAMVA Summary'!D$72:D$73)*(MONTH($E112)-1)/12)*$H112</f>
        <v>0.88319539305555594</v>
      </c>
      <c r="J112" s="230">
        <f>(SUM('1.  LRAMVA Summary'!E$54:E$71)+SUM('1.  LRAMVA Summary'!E$72:E$73)*(MONTH($E112)-1)/12)*$H112</f>
        <v>-0.33367730000000007</v>
      </c>
      <c r="K112" s="230">
        <f>(SUM('1.  LRAMVA Summary'!F$54:F$71)+SUM('1.  LRAMVA Summary'!F$72:F$73)*(MONTH($E112)-1)/12)*$H112</f>
        <v>-0.41386430555555548</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0.1356537875000004</v>
      </c>
    </row>
    <row r="113" spans="2:23" s="9" customFormat="1">
      <c r="B113" s="66"/>
      <c r="E113" s="214">
        <v>42979</v>
      </c>
      <c r="F113" s="214" t="s">
        <v>184</v>
      </c>
      <c r="G113" s="215" t="s">
        <v>68</v>
      </c>
      <c r="H113" s="240">
        <f t="shared" si="51"/>
        <v>9.1666666666666665E-4</v>
      </c>
      <c r="I113" s="230">
        <f>(SUM('1.  LRAMVA Summary'!D$54:D$71)+SUM('1.  LRAMVA Summary'!D$72:D$73)*(MONTH($E113)-1)/12)*$H113</f>
        <v>0.9957836777777781</v>
      </c>
      <c r="J113" s="230">
        <f>(SUM('1.  LRAMVA Summary'!E$54:E$71)+SUM('1.  LRAMVA Summary'!E$72:E$73)*(MONTH($E113)-1)/12)*$H113</f>
        <v>-0.41079280000000018</v>
      </c>
      <c r="K113" s="230">
        <f>(SUM('1.  LRAMVA Summary'!F$54:F$71)+SUM('1.  LRAMVA Summary'!F$72:F$73)*(MONTH($E113)-1)/12)*$H113</f>
        <v>-0.44160312777777772</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0.1433877500000002</v>
      </c>
    </row>
    <row r="114" spans="2:23" s="9" customFormat="1">
      <c r="B114" s="66"/>
      <c r="E114" s="214">
        <v>43009</v>
      </c>
      <c r="F114" s="214" t="s">
        <v>184</v>
      </c>
      <c r="G114" s="215" t="s">
        <v>69</v>
      </c>
      <c r="H114" s="240">
        <f>$C$42/12</f>
        <v>1.25E-3</v>
      </c>
      <c r="I114" s="230">
        <f>(SUM('1.  LRAMVA Summary'!D$54:D$71)+SUM('1.  LRAMVA Summary'!D$72:D$73)*(MONTH($E114)-1)/12)*$H114</f>
        <v>1.5114163125000004</v>
      </c>
      <c r="J114" s="230">
        <f>(SUM('1.  LRAMVA Summary'!E$54:E$71)+SUM('1.  LRAMVA Summary'!E$72:E$73)*(MONTH($E114)-1)/12)*$H114</f>
        <v>-0.66532950000000024</v>
      </c>
      <c r="K114" s="230">
        <f>(SUM('1.  LRAMVA Summary'!F$54:F$71)+SUM('1.  LRAMVA Summary'!F$72:F$73)*(MONTH($E114)-1)/12)*$H114</f>
        <v>-0.6400117500000001</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0.20607506250000007</v>
      </c>
    </row>
    <row r="115" spans="2:23" s="9" customFormat="1">
      <c r="B115" s="66"/>
      <c r="E115" s="214">
        <v>43040</v>
      </c>
      <c r="F115" s="214" t="s">
        <v>184</v>
      </c>
      <c r="G115" s="215" t="s">
        <v>69</v>
      </c>
      <c r="H115" s="240">
        <f t="shared" ref="H115:H116" si="52">$C$42/12</f>
        <v>1.25E-3</v>
      </c>
      <c r="I115" s="230">
        <f>(SUM('1.  LRAMVA Summary'!D$54:D$71)+SUM('1.  LRAMVA Summary'!D$72:D$73)*(MONTH($E115)-1)/12)*$H115</f>
        <v>1.6649457916666675</v>
      </c>
      <c r="J115" s="230">
        <f>(SUM('1.  LRAMVA Summary'!E$54:E$71)+SUM('1.  LRAMVA Summary'!E$72:E$73)*(MONTH($E115)-1)/12)*$H115</f>
        <v>-0.77048700000000026</v>
      </c>
      <c r="K115" s="230">
        <f>(SUM('1.  LRAMVA Summary'!F$54:F$71)+SUM('1.  LRAMVA Summary'!F$72:F$73)*(MONTH($E115)-1)/12)*$H115</f>
        <v>-0.67783741666666675</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0.21662137500000045</v>
      </c>
    </row>
    <row r="116" spans="2:23" s="9" customFormat="1">
      <c r="B116" s="66"/>
      <c r="E116" s="214">
        <v>43070</v>
      </c>
      <c r="F116" s="214" t="s">
        <v>184</v>
      </c>
      <c r="G116" s="215" t="s">
        <v>69</v>
      </c>
      <c r="H116" s="240">
        <f t="shared" si="52"/>
        <v>1.25E-3</v>
      </c>
      <c r="I116" s="230">
        <f>(SUM('1.  LRAMVA Summary'!D$54:D$71)+SUM('1.  LRAMVA Summary'!D$72:D$73)*(MONTH($E116)-1)/12)*$H116</f>
        <v>1.818475270833334</v>
      </c>
      <c r="J116" s="230">
        <f>(SUM('1.  LRAMVA Summary'!E$54:E$71)+SUM('1.  LRAMVA Summary'!E$72:E$73)*(MONTH($E116)-1)/12)*$H116</f>
        <v>-0.87564450000000027</v>
      </c>
      <c r="K116" s="230">
        <f>(SUM('1.  LRAMVA Summary'!F$54:F$71)+SUM('1.  LRAMVA Summary'!F$72:F$73)*(MONTH($E116)-1)/12)*$H116</f>
        <v>-0.71566308333333328</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0.22716768750000049</v>
      </c>
    </row>
    <row r="117" spans="2:23" s="9" customFormat="1" ht="15.75" thickBot="1">
      <c r="B117" s="66"/>
      <c r="E117" s="216" t="s">
        <v>467</v>
      </c>
      <c r="F117" s="216"/>
      <c r="G117" s="217"/>
      <c r="H117" s="218"/>
      <c r="I117" s="219">
        <f>SUM(I104:I116)</f>
        <v>10.426637925000003</v>
      </c>
      <c r="J117" s="219">
        <f>SUM(J104:J116)</f>
        <v>-2.0987166000000017</v>
      </c>
      <c r="K117" s="219">
        <f t="shared" ref="K117:O117" si="53">SUM(K104:K116)</f>
        <v>-6.2176518249999999</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2.1102695000000025</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10.426637925000003</v>
      </c>
      <c r="J119" s="228">
        <f t="shared" ref="J119" si="55">J117+J118</f>
        <v>-2.0987166000000017</v>
      </c>
      <c r="K119" s="228">
        <f t="shared" ref="K119" si="56">K117+K118</f>
        <v>-6.2176518249999999</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2.1102695000000025</v>
      </c>
    </row>
    <row r="120" spans="2:23" s="9" customFormat="1">
      <c r="B120" s="66"/>
      <c r="E120" s="214">
        <v>43101</v>
      </c>
      <c r="F120" s="214" t="s">
        <v>185</v>
      </c>
      <c r="G120" s="215" t="s">
        <v>65</v>
      </c>
      <c r="H120" s="240">
        <f>$C$43/12</f>
        <v>1.25E-3</v>
      </c>
      <c r="I120" s="230">
        <f>(SUM('1.  LRAMVA Summary'!D$54:D$74)+SUM('1.  LRAMVA Summary'!D$75:D$76)*(MONTH($E120)-1)/12)*$H120</f>
        <v>1.9720047500000006</v>
      </c>
      <c r="J120" s="230">
        <f>(SUM('1.  LRAMVA Summary'!E$54:E$74)+SUM('1.  LRAMVA Summary'!E$75:E$76)*(MONTH($E120)-1)/12)*$H120</f>
        <v>-0.98080200000000017</v>
      </c>
      <c r="K120" s="230">
        <f>(SUM('1.  LRAMVA Summary'!F$54:F$74)+SUM('1.  LRAMVA Summary'!F$75:F$76)*(MONTH($E120)-1)/12)*$H120</f>
        <v>-0.75348874999999993</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0.23771400000000054</v>
      </c>
    </row>
    <row r="121" spans="2:23" s="9" customFormat="1">
      <c r="B121" s="66"/>
      <c r="E121" s="214">
        <v>43132</v>
      </c>
      <c r="F121" s="214" t="s">
        <v>185</v>
      </c>
      <c r="G121" s="215" t="s">
        <v>65</v>
      </c>
      <c r="H121" s="240">
        <f t="shared" ref="H121:H122" si="62">$C$43/12</f>
        <v>1.25E-3</v>
      </c>
      <c r="I121" s="230">
        <f>(SUM('1.  LRAMVA Summary'!D$54:D$74)+SUM('1.  LRAMVA Summary'!D$75:D$76)*(MONTH($E121)-1)/12)*$H121</f>
        <v>2.0662862759020286</v>
      </c>
      <c r="J121" s="230">
        <f>(SUM('1.  LRAMVA Summary'!E$54:E$74)+SUM('1.  LRAMVA Summary'!E$75:E$76)*(MONTH($E121)-1)/12)*$H121</f>
        <v>-1.0465396390722552</v>
      </c>
      <c r="K121" s="230">
        <f>(SUM('1.  LRAMVA Summary'!F$54:F$74)+SUM('1.  LRAMVA Summary'!F$75:F$76)*(MONTH($E121)-1)/12)*$H121</f>
        <v>-0.79746391666666661</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0.2222827201631068</v>
      </c>
    </row>
    <row r="122" spans="2:23" s="9" customFormat="1">
      <c r="B122" s="66"/>
      <c r="E122" s="214">
        <v>43160</v>
      </c>
      <c r="F122" s="214" t="s">
        <v>185</v>
      </c>
      <c r="G122" s="215" t="s">
        <v>65</v>
      </c>
      <c r="H122" s="240">
        <f t="shared" si="62"/>
        <v>1.25E-3</v>
      </c>
      <c r="I122" s="230">
        <f>(SUM('1.  LRAMVA Summary'!D$54:D$74)+SUM('1.  LRAMVA Summary'!D$75:D$76)*(MONTH($E122)-1)/12)*$H122</f>
        <v>2.1605678018040559</v>
      </c>
      <c r="J122" s="230">
        <f>(SUM('1.  LRAMVA Summary'!E$54:E$74)+SUM('1.  LRAMVA Summary'!E$75:E$76)*(MONTH($E122)-1)/12)*$H122</f>
        <v>-1.1122772781445105</v>
      </c>
      <c r="K122" s="230">
        <f>(SUM('1.  LRAMVA Summary'!F$54:F$74)+SUM('1.  LRAMVA Summary'!F$75:F$76)*(MONTH($E122)-1)/12)*$H122</f>
        <v>-0.84143908333333328</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0.20685144032621217</v>
      </c>
    </row>
    <row r="123" spans="2:23" s="8" customFormat="1">
      <c r="B123" s="239"/>
      <c r="E123" s="214">
        <v>43191</v>
      </c>
      <c r="F123" s="214" t="s">
        <v>185</v>
      </c>
      <c r="G123" s="215" t="s">
        <v>66</v>
      </c>
      <c r="H123" s="240">
        <f>$C$44/12</f>
        <v>1.575E-3</v>
      </c>
      <c r="I123" s="230">
        <f>(SUM('1.  LRAMVA Summary'!D$54:D$74)+SUM('1.  LRAMVA Summary'!D$75:D$76)*(MONTH($E123)-1)/12)*$H123</f>
        <v>2.8411101529096658</v>
      </c>
      <c r="J123" s="230">
        <f>(SUM('1.  LRAMVA Summary'!E$54:E$74)+SUM('1.  LRAMVA Summary'!E$75:E$76)*(MONTH($E123)-1)/12)*$H123</f>
        <v>-1.4842987956931248</v>
      </c>
      <c r="K123" s="230">
        <f>(SUM('1.  LRAMVA Summary'!F$54:F$74)+SUM('1.  LRAMVA Summary'!F$75:F$76)*(MONTH($E123)-1)/12)*$H123</f>
        <v>-1.1156219549999999</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0.24118940221654106</v>
      </c>
    </row>
    <row r="124" spans="2:23" s="9" customFormat="1">
      <c r="B124" s="66"/>
      <c r="E124" s="214">
        <v>43221</v>
      </c>
      <c r="F124" s="214" t="s">
        <v>185</v>
      </c>
      <c r="G124" s="215" t="s">
        <v>66</v>
      </c>
      <c r="H124" s="240">
        <f t="shared" ref="H124:H125" si="64">$C$44/12</f>
        <v>1.575E-3</v>
      </c>
      <c r="I124" s="230">
        <f>(SUM('1.  LRAMVA Summary'!D$54:D$74)+SUM('1.  LRAMVA Summary'!D$75:D$76)*(MONTH($E124)-1)/12)*$H124</f>
        <v>2.9599048755462207</v>
      </c>
      <c r="J124" s="230">
        <f>(SUM('1.  LRAMVA Summary'!E$54:E$74)+SUM('1.  LRAMVA Summary'!E$75:E$76)*(MONTH($E124)-1)/12)*$H124</f>
        <v>-1.5671282209241661</v>
      </c>
      <c r="K124" s="230">
        <f>(SUM('1.  LRAMVA Summary'!F$54:F$74)+SUM('1.  LRAMVA Summary'!F$75:F$76)*(MONTH($E124)-1)/12)*$H124</f>
        <v>-1.171030665</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0.22174598962205461</v>
      </c>
    </row>
    <row r="125" spans="2:23" s="238" customFormat="1">
      <c r="B125" s="237"/>
      <c r="E125" s="214">
        <v>43252</v>
      </c>
      <c r="F125" s="214" t="s">
        <v>185</v>
      </c>
      <c r="G125" s="215" t="s">
        <v>66</v>
      </c>
      <c r="H125" s="240">
        <f t="shared" si="64"/>
        <v>1.575E-3</v>
      </c>
      <c r="I125" s="230">
        <f>(SUM('1.  LRAMVA Summary'!D$54:D$74)+SUM('1.  LRAMVA Summary'!D$75:D$76)*(MONTH($E125)-1)/12)*$H125</f>
        <v>3.0786995981827761</v>
      </c>
      <c r="J125" s="230">
        <f>(SUM('1.  LRAMVA Summary'!E$54:E$74)+SUM('1.  LRAMVA Summary'!E$75:E$76)*(MONTH($E125)-1)/12)*$H125</f>
        <v>-1.6499576461552077</v>
      </c>
      <c r="K125" s="230">
        <f>(SUM('1.  LRAMVA Summary'!F$54:F$74)+SUM('1.  LRAMVA Summary'!F$75:F$76)*(MONTH($E125)-1)/12)*$H125</f>
        <v>-1.226439375</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0.20230257702756838</v>
      </c>
    </row>
    <row r="126" spans="2:23" s="9" customFormat="1">
      <c r="B126" s="66"/>
      <c r="E126" s="214">
        <v>43282</v>
      </c>
      <c r="F126" s="214" t="s">
        <v>185</v>
      </c>
      <c r="G126" s="215" t="s">
        <v>68</v>
      </c>
      <c r="H126" s="240">
        <f>$C$45/12</f>
        <v>1.575E-3</v>
      </c>
      <c r="I126" s="230">
        <f>(SUM('1.  LRAMVA Summary'!D$54:D$74)+SUM('1.  LRAMVA Summary'!D$75:D$76)*(MONTH($E126)-1)/12)*$H126</f>
        <v>3.1974943208193309</v>
      </c>
      <c r="J126" s="230">
        <f>(SUM('1.  LRAMVA Summary'!E$54:E$74)+SUM('1.  LRAMVA Summary'!E$75:E$76)*(MONTH($E126)-1)/12)*$H126</f>
        <v>-1.7327870713862494</v>
      </c>
      <c r="K126" s="230">
        <f>(SUM('1.  LRAMVA Summary'!F$54:F$74)+SUM('1.  LRAMVA Summary'!F$75:F$76)*(MONTH($E126)-1)/12)*$H126</f>
        <v>-1.2818480849999998</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0.1828591644330817</v>
      </c>
    </row>
    <row r="127" spans="2:23" s="9" customFormat="1">
      <c r="B127" s="66"/>
      <c r="E127" s="214">
        <v>43313</v>
      </c>
      <c r="F127" s="214" t="s">
        <v>185</v>
      </c>
      <c r="G127" s="215" t="s">
        <v>68</v>
      </c>
      <c r="H127" s="240">
        <f t="shared" ref="H127:H128" si="65">$C$45/12</f>
        <v>1.575E-3</v>
      </c>
      <c r="I127" s="230">
        <f>(SUM('1.  LRAMVA Summary'!D$54:D$74)+SUM('1.  LRAMVA Summary'!D$75:D$76)*(MONTH($E127)-1)/12)*$H127</f>
        <v>3.3162890434558863</v>
      </c>
      <c r="J127" s="230">
        <f>(SUM('1.  LRAMVA Summary'!E$54:E$74)+SUM('1.  LRAMVA Summary'!E$75:E$76)*(MONTH($E127)-1)/12)*$H127</f>
        <v>-1.815616496617291</v>
      </c>
      <c r="K127" s="230">
        <f>(SUM('1.  LRAMVA Summary'!F$54:F$74)+SUM('1.  LRAMVA Summary'!F$75:F$76)*(MONTH($E127)-1)/12)*$H127</f>
        <v>-1.3372567950000001</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0.16341575183859525</v>
      </c>
    </row>
    <row r="128" spans="2:23" s="9" customFormat="1">
      <c r="B128" s="66"/>
      <c r="E128" s="214">
        <v>43344</v>
      </c>
      <c r="F128" s="214" t="s">
        <v>185</v>
      </c>
      <c r="G128" s="215" t="s">
        <v>68</v>
      </c>
      <c r="H128" s="240">
        <f t="shared" si="65"/>
        <v>1.575E-3</v>
      </c>
      <c r="I128" s="230">
        <f>(SUM('1.  LRAMVA Summary'!D$54:D$74)+SUM('1.  LRAMVA Summary'!D$75:D$76)*(MONTH($E128)-1)/12)*$H128</f>
        <v>3.4350837660924407</v>
      </c>
      <c r="J128" s="230">
        <f>(SUM('1.  LRAMVA Summary'!E$54:E$74)+SUM('1.  LRAMVA Summary'!E$75:E$76)*(MONTH($E128)-1)/12)*$H128</f>
        <v>-1.8984459218483323</v>
      </c>
      <c r="K128" s="230">
        <f>(SUM('1.  LRAMVA Summary'!F$54:F$74)+SUM('1.  LRAMVA Summary'!F$75:F$76)*(MONTH($E128)-1)/12)*$H128</f>
        <v>-1.3926655049999999</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0.14397233924410857</v>
      </c>
    </row>
    <row r="129" spans="2:23" s="9" customFormat="1">
      <c r="B129" s="66"/>
      <c r="E129" s="214">
        <v>43374</v>
      </c>
      <c r="F129" s="214" t="s">
        <v>185</v>
      </c>
      <c r="G129" s="215" t="s">
        <v>69</v>
      </c>
      <c r="H129" s="240">
        <f>$C$46/12</f>
        <v>1.8083333333333335E-3</v>
      </c>
      <c r="I129" s="230">
        <f>(SUM('1.  LRAMVA Summary'!D$54:D$74)+SUM('1.  LRAMVA Summary'!D$75:D$76)*(MONTH($E129)-1)/12)*$H129</f>
        <v>4.0803790055777363</v>
      </c>
      <c r="J129" s="230">
        <f>(SUM('1.  LRAMVA Summary'!E$54:E$74)+SUM('1.  LRAMVA Summary'!E$75:E$76)*(MONTH($E129)-1)/12)*$H129</f>
        <v>-2.2747976207207627</v>
      </c>
      <c r="K129" s="230">
        <f>(SUM('1.  LRAMVA Summary'!F$54:F$74)+SUM('1.  LRAMVA Summary'!F$75:F$76)*(MONTH($E129)-1)/12)*$H129</f>
        <v>-1.6626037283333335</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0.14297765652364003</v>
      </c>
    </row>
    <row r="130" spans="2:23" s="9" customFormat="1">
      <c r="B130" s="66"/>
      <c r="E130" s="214">
        <v>43405</v>
      </c>
      <c r="F130" s="214" t="s">
        <v>185</v>
      </c>
      <c r="G130" s="215" t="s">
        <v>69</v>
      </c>
      <c r="H130" s="240">
        <f t="shared" ref="H130:H131" si="66">$C$46/12</f>
        <v>1.8083333333333335E-3</v>
      </c>
      <c r="I130" s="230">
        <f>(SUM('1.  LRAMVA Summary'!D$54:D$74)+SUM('1.  LRAMVA Summary'!D$75:D$76)*(MONTH($E130)-1)/12)*$H130</f>
        <v>4.2167729463826698</v>
      </c>
      <c r="J130" s="230">
        <f>(SUM('1.  LRAMVA Summary'!E$54:E$74)+SUM('1.  LRAMVA Summary'!E$75:E$76)*(MONTH($E130)-1)/12)*$H130</f>
        <v>-2.3698980719119587</v>
      </c>
      <c r="K130" s="230">
        <f>(SUM('1.  LRAMVA Summary'!F$54:F$74)+SUM('1.  LRAMVA Summary'!F$75:F$76)*(MONTH($E130)-1)/12)*$H130</f>
        <v>-1.7262211361111111</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0.12065373835960003</v>
      </c>
    </row>
    <row r="131" spans="2:23" s="9" customFormat="1">
      <c r="B131" s="66"/>
      <c r="E131" s="214">
        <v>43435</v>
      </c>
      <c r="F131" s="214" t="s">
        <v>185</v>
      </c>
      <c r="G131" s="215" t="s">
        <v>69</v>
      </c>
      <c r="H131" s="240">
        <f t="shared" si="66"/>
        <v>1.8083333333333335E-3</v>
      </c>
      <c r="I131" s="230">
        <f>(SUM('1.  LRAMVA Summary'!D$54:D$74)+SUM('1.  LRAMVA Summary'!D$75:D$76)*(MONTH($E131)-1)/12)*$H131</f>
        <v>4.3531668871876033</v>
      </c>
      <c r="J131" s="230">
        <f>(SUM('1.  LRAMVA Summary'!E$54:E$74)+SUM('1.  LRAMVA Summary'!E$75:E$76)*(MONTH($E131)-1)/12)*$H131</f>
        <v>-2.4649985231031541</v>
      </c>
      <c r="K131" s="230">
        <f>(SUM('1.  LRAMVA Summary'!F$54:F$74)+SUM('1.  LRAMVA Summary'!F$75:F$76)*(MONTH($E131)-1)/12)*$H131</f>
        <v>-1.7898385438888889</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9.8329820195560247E-2</v>
      </c>
    </row>
    <row r="132" spans="2:23" s="9" customFormat="1" ht="15.75" thickBot="1">
      <c r="B132" s="66"/>
      <c r="E132" s="216" t="s">
        <v>468</v>
      </c>
      <c r="F132" s="216"/>
      <c r="G132" s="217"/>
      <c r="H132" s="218"/>
      <c r="I132" s="219">
        <f>SUM(I119:I131)</f>
        <v>48.104397348860417</v>
      </c>
      <c r="J132" s="219">
        <f>SUM(J119:J131)</f>
        <v>-22.496263885577015</v>
      </c>
      <c r="K132" s="219">
        <f t="shared" ref="K132:O132" si="67">SUM(K119:K131)</f>
        <v>-21.313569363333329</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4.2945640999500716</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48.104397348860417</v>
      </c>
      <c r="J134" s="228">
        <f t="shared" ref="J134" si="69">J132+J133</f>
        <v>-22.496263885577015</v>
      </c>
      <c r="K134" s="228">
        <f t="shared" ref="K134" si="70">K132+K133</f>
        <v>-21.313569363333329</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4.2945640999500716</v>
      </c>
    </row>
    <row r="135" spans="2:23" s="9" customFormat="1">
      <c r="B135" s="66"/>
      <c r="E135" s="214">
        <v>43466</v>
      </c>
      <c r="F135" s="214" t="s">
        <v>186</v>
      </c>
      <c r="G135" s="215" t="s">
        <v>65</v>
      </c>
      <c r="H135" s="240">
        <f>$C$47/12</f>
        <v>2.0416666666666669E-3</v>
      </c>
      <c r="I135" s="230">
        <f>(SUM('1.  LRAMVA Summary'!D$54:D$77)+SUM('1.  LRAMVA Summary'!D$78:D$79)*(MONTH($E135)-1)/12)*$H135</f>
        <v>5.0688589993464133</v>
      </c>
      <c r="J135" s="230">
        <f>(SUM('1.  LRAMVA Summary'!E$54:E$77)+SUM('1.  LRAMVA Summary'!E$78:E$79)*(MONTH($E135)-1)/12)*$H135</f>
        <v>-2.890434325816202</v>
      </c>
      <c r="K135" s="230">
        <f>(SUM('1.  LRAMVA Summary'!F$54:F$77)+SUM('1.  LRAMVA Summary'!F$78:F$79)*(MONTH($E135)-1)/12)*$H135</f>
        <v>-2.0926115583333331</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8.5813115196878176E-2</v>
      </c>
    </row>
    <row r="136" spans="2:23" s="9" customFormat="1">
      <c r="B136" s="66"/>
      <c r="E136" s="214">
        <v>43497</v>
      </c>
      <c r="F136" s="214" t="s">
        <v>186</v>
      </c>
      <c r="G136" s="215" t="s">
        <v>65</v>
      </c>
      <c r="H136" s="240">
        <f t="shared" ref="H136:H137" si="75">$C$47/12</f>
        <v>2.0416666666666669E-3</v>
      </c>
      <c r="I136" s="230">
        <f>(SUM('1.  LRAMVA Summary'!D$54:D$77)+SUM('1.  LRAMVA Summary'!D$78:D$79)*(MONTH($E136)-1)/12)*$H136</f>
        <v>5.1088972206794736</v>
      </c>
      <c r="J136" s="230">
        <f>(SUM('1.  LRAMVA Summary'!E$54:E$77)+SUM('1.  LRAMVA Summary'!E$78:E$79)*(MONTH($E136)-1)/12)*$H136</f>
        <v>-2.9978058029675521</v>
      </c>
      <c r="K136" s="230">
        <f>(SUM('1.  LRAMVA Summary'!F$54:F$77)+SUM('1.  LRAMVA Summary'!F$78:F$79)*(MONTH($E136)-1)/12)*$H136</f>
        <v>-2.1651560583333329</v>
      </c>
      <c r="L136" s="230">
        <f>(SUM('1.  LRAMVA Summary'!G$54:G$77)+SUM('1.  LRAMVA Summary'!G$78:G$79)*(MONTH($E136)-1)/12)*$H136</f>
        <v>0</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-5.4064640621411364E-2</v>
      </c>
    </row>
    <row r="137" spans="2:23" s="9" customFormat="1">
      <c r="B137" s="66"/>
      <c r="E137" s="214">
        <v>43525</v>
      </c>
      <c r="F137" s="214" t="s">
        <v>186</v>
      </c>
      <c r="G137" s="215" t="s">
        <v>65</v>
      </c>
      <c r="H137" s="240">
        <f t="shared" si="75"/>
        <v>2.0416666666666669E-3</v>
      </c>
      <c r="I137" s="230">
        <f>(SUM('1.  LRAMVA Summary'!D$54:D$77)+SUM('1.  LRAMVA Summary'!D$78:D$79)*(MONTH($E137)-1)/12)*$H137</f>
        <v>5.1489354420125357</v>
      </c>
      <c r="J137" s="230">
        <f>(SUM('1.  LRAMVA Summary'!E$54:E$77)+SUM('1.  LRAMVA Summary'!E$78:E$79)*(MONTH($E137)-1)/12)*$H137</f>
        <v>-3.1051772801189022</v>
      </c>
      <c r="K137" s="230">
        <f>(SUM('1.  LRAMVA Summary'!F$54:F$77)+SUM('1.  LRAMVA Summary'!F$78:F$79)*(MONTH($E137)-1)/12)*$H137</f>
        <v>-2.2377005583333336</v>
      </c>
      <c r="L137" s="230">
        <f>(SUM('1.  LRAMVA Summary'!G$54:G$77)+SUM('1.  LRAMVA Summary'!G$78:G$79)*(MONTH($E137)-1)/12)*$H137</f>
        <v>0</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-0.19394239643970002</v>
      </c>
    </row>
    <row r="138" spans="2:23" s="8" customFormat="1">
      <c r="B138" s="239"/>
      <c r="E138" s="214">
        <v>43556</v>
      </c>
      <c r="F138" s="214" t="s">
        <v>186</v>
      </c>
      <c r="G138" s="215" t="s">
        <v>66</v>
      </c>
      <c r="H138" s="240">
        <f>$C$48/12</f>
        <v>1.8166666666666667E-3</v>
      </c>
      <c r="I138" s="230">
        <f>(SUM('1.  LRAMVA Summary'!D$54:D$77)+SUM('1.  LRAMVA Summary'!D$78:D$79)*(MONTH($E138)-1)/12)*$H138</f>
        <v>4.6171275861605707</v>
      </c>
      <c r="J138" s="230">
        <f>(SUM('1.  LRAMVA Summary'!E$54:E$77)+SUM('1.  LRAMVA Summary'!E$78:E$79)*(MONTH($E138)-1)/12)*$H138</f>
        <v>-2.8585127717751631</v>
      </c>
      <c r="K138" s="230">
        <f>(SUM('1.  LRAMVA Summary'!F$54:F$77)+SUM('1.  LRAMVA Summary'!F$78:F$79)*(MONTH($E138)-1)/12)*$H138</f>
        <v>-2.0556466233333333</v>
      </c>
      <c r="L138" s="230">
        <f>(SUM('1.  LRAMVA Summary'!G$54:G$77)+SUM('1.  LRAMVA Summary'!G$78:G$79)*(MONTH($E138)-1)/12)*$H138</f>
        <v>0</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-0.29703180894792558</v>
      </c>
    </row>
    <row r="139" spans="2:23" s="9" customFormat="1">
      <c r="B139" s="66"/>
      <c r="E139" s="214">
        <v>43586</v>
      </c>
      <c r="F139" s="214" t="s">
        <v>186</v>
      </c>
      <c r="G139" s="215" t="s">
        <v>66</v>
      </c>
      <c r="H139" s="240">
        <f>$C$48/12</f>
        <v>1.8166666666666667E-3</v>
      </c>
      <c r="I139" s="230">
        <f>(SUM('1.  LRAMVA Summary'!D$54:D$77)+SUM('1.  LRAMVA Summary'!D$78:D$79)*(MONTH($E139)-1)/12)*$H139</f>
        <v>4.6527534320814166</v>
      </c>
      <c r="J139" s="230">
        <f>(SUM('1.  LRAMVA Summary'!E$54:E$77)+SUM('1.  LRAMVA Summary'!E$78:E$79)*(MONTH($E139)-1)/12)*$H139</f>
        <v>-2.9540514738935073</v>
      </c>
      <c r="K139" s="230">
        <f>(SUM('1.  LRAMVA Summary'!F$54:F$77)+SUM('1.  LRAMVA Summary'!F$78:F$79)*(MONTH($E139)-1)/12)*$H139</f>
        <v>-2.1201964233333328</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-0.42149446514542355</v>
      </c>
    </row>
    <row r="140" spans="2:23" s="9" customFormat="1">
      <c r="B140" s="66"/>
      <c r="E140" s="214">
        <v>43617</v>
      </c>
      <c r="F140" s="214" t="s">
        <v>186</v>
      </c>
      <c r="G140" s="215" t="s">
        <v>66</v>
      </c>
      <c r="H140" s="240">
        <f t="shared" ref="H140" si="77">$C$48/12</f>
        <v>1.8166666666666667E-3</v>
      </c>
      <c r="I140" s="230">
        <f>(SUM('1.  LRAMVA Summary'!D$54:D$77)+SUM('1.  LRAMVA Summary'!D$78:D$79)*(MONTH($E140)-1)/12)*$H140</f>
        <v>4.6883792780022633</v>
      </c>
      <c r="J140" s="230">
        <f>(SUM('1.  LRAMVA Summary'!E$54:E$77)+SUM('1.  LRAMVA Summary'!E$78:E$79)*(MONTH($E140)-1)/12)*$H140</f>
        <v>-3.0495901760118511</v>
      </c>
      <c r="K140" s="230">
        <f>(SUM('1.  LRAMVA Summary'!F$54:F$77)+SUM('1.  LRAMVA Summary'!F$78:F$79)*(MONTH($E140)-1)/12)*$H140</f>
        <v>-2.1847462233333332</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-0.54595712134292107</v>
      </c>
    </row>
    <row r="141" spans="2:23" s="9" customFormat="1">
      <c r="B141" s="66"/>
      <c r="E141" s="214">
        <v>43647</v>
      </c>
      <c r="F141" s="214" t="s">
        <v>186</v>
      </c>
      <c r="G141" s="215" t="s">
        <v>68</v>
      </c>
      <c r="H141" s="240">
        <f>$C$49/12</f>
        <v>1.8166666666666667E-3</v>
      </c>
      <c r="I141" s="230">
        <f>(SUM('1.  LRAMVA Summary'!D$54:D$77)+SUM('1.  LRAMVA Summary'!D$78:D$79)*(MONTH($E141)-1)/12)*$H141</f>
        <v>4.7240051239231091</v>
      </c>
      <c r="J141" s="230">
        <f>(SUM('1.  LRAMVA Summary'!E$54:E$77)+SUM('1.  LRAMVA Summary'!E$78:E$79)*(MONTH($E141)-1)/12)*$H141</f>
        <v>-3.1451288781301954</v>
      </c>
      <c r="K141" s="230">
        <f>(SUM('1.  LRAMVA Summary'!F$54:F$77)+SUM('1.  LRAMVA Summary'!F$78:F$79)*(MONTH($E141)-1)/12)*$H141</f>
        <v>-2.2492960233333332</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-0.67041977754041948</v>
      </c>
    </row>
    <row r="142" spans="2:23" s="9" customFormat="1">
      <c r="B142" s="66"/>
      <c r="E142" s="214">
        <v>43678</v>
      </c>
      <c r="F142" s="214" t="s">
        <v>186</v>
      </c>
      <c r="G142" s="215" t="s">
        <v>68</v>
      </c>
      <c r="H142" s="240">
        <f t="shared" ref="H142" si="78">$C$49/12</f>
        <v>1.8166666666666667E-3</v>
      </c>
      <c r="I142" s="230">
        <f>(SUM('1.  LRAMVA Summary'!D$54:D$77)+SUM('1.  LRAMVA Summary'!D$78:D$79)*(MONTH($E142)-1)/12)*$H142</f>
        <v>4.7596309698439567</v>
      </c>
      <c r="J142" s="230">
        <f>(SUM('1.  LRAMVA Summary'!E$54:E$77)+SUM('1.  LRAMVA Summary'!E$78:E$79)*(MONTH($E142)-1)/12)*$H142</f>
        <v>-3.2406675802485401</v>
      </c>
      <c r="K142" s="230">
        <f>(SUM('1.  LRAMVA Summary'!F$54:F$77)+SUM('1.  LRAMVA Summary'!F$78:F$79)*(MONTH($E142)-1)/12)*$H142</f>
        <v>-2.3138458233333332</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-0.79488243373791656</v>
      </c>
    </row>
    <row r="143" spans="2:23" s="9" customFormat="1">
      <c r="B143" s="66"/>
      <c r="E143" s="214">
        <v>43709</v>
      </c>
      <c r="F143" s="214" t="s">
        <v>186</v>
      </c>
      <c r="G143" s="215" t="s">
        <v>68</v>
      </c>
      <c r="H143" s="240">
        <f>$C$49/12</f>
        <v>1.8166666666666667E-3</v>
      </c>
      <c r="I143" s="230">
        <f>(SUM('1.  LRAMVA Summary'!D$54:D$77)+SUM('1.  LRAMVA Summary'!D$78:D$79)*(MONTH($E143)-1)/12)*$H143</f>
        <v>4.7952568157648026</v>
      </c>
      <c r="J143" s="230">
        <f>(SUM('1.  LRAMVA Summary'!E$54:E$77)+SUM('1.  LRAMVA Summary'!E$78:E$79)*(MONTH($E143)-1)/12)*$H143</f>
        <v>-3.3362062823668839</v>
      </c>
      <c r="K143" s="230">
        <f>(SUM('1.  LRAMVA Summary'!F$54:F$77)+SUM('1.  LRAMVA Summary'!F$78:F$79)*(MONTH($E143)-1)/12)*$H143</f>
        <v>-2.3783956233333332</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-0.91934508993541453</v>
      </c>
    </row>
    <row r="144" spans="2:23" s="9" customFormat="1">
      <c r="B144" s="66"/>
      <c r="E144" s="214">
        <v>43739</v>
      </c>
      <c r="F144" s="214" t="s">
        <v>186</v>
      </c>
      <c r="G144" s="215" t="s">
        <v>69</v>
      </c>
      <c r="H144" s="240">
        <f>$C$50/12</f>
        <v>1.8166666666666667E-3</v>
      </c>
      <c r="I144" s="230">
        <f>(SUM('1.  LRAMVA Summary'!D$54:D$77)+SUM('1.  LRAMVA Summary'!D$78:D$79)*(MONTH($E144)-1)/12)*$H144</f>
        <v>4.8308826616856484</v>
      </c>
      <c r="J144" s="230">
        <f>(SUM('1.  LRAMVA Summary'!E$54:E$77)+SUM('1.  LRAMVA Summary'!E$78:E$79)*(MONTH($E144)-1)/12)*$H144</f>
        <v>-3.4317449844852281</v>
      </c>
      <c r="K144" s="230">
        <f>(SUM('1.  LRAMVA Summary'!F$54:F$77)+SUM('1.  LRAMVA Summary'!F$78:F$79)*(MONTH($E144)-1)/12)*$H144</f>
        <v>-2.4429454233333332</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-1.0438077461329129</v>
      </c>
    </row>
    <row r="145" spans="2:23" s="9" customFormat="1">
      <c r="B145" s="66"/>
      <c r="E145" s="214">
        <v>43770</v>
      </c>
      <c r="F145" s="214" t="s">
        <v>186</v>
      </c>
      <c r="G145" s="215" t="s">
        <v>69</v>
      </c>
      <c r="H145" s="240">
        <f t="shared" ref="H145:H146" si="79">$C$50/12</f>
        <v>1.8166666666666667E-3</v>
      </c>
      <c r="I145" s="230">
        <f>(SUM('1.  LRAMVA Summary'!D$54:D$77)+SUM('1.  LRAMVA Summary'!D$78:D$79)*(MONTH($E145)-1)/12)*$H145</f>
        <v>4.8665085076064951</v>
      </c>
      <c r="J145" s="230">
        <f>(SUM('1.  LRAMVA Summary'!E$54:E$77)+SUM('1.  LRAMVA Summary'!E$78:E$79)*(MONTH($E145)-1)/12)*$H145</f>
        <v>-3.5272836866035724</v>
      </c>
      <c r="K145" s="230">
        <f>(SUM('1.  LRAMVA Summary'!F$54:F$77)+SUM('1.  LRAMVA Summary'!F$78:F$79)*(MONTH($E145)-1)/12)*$H145</f>
        <v>-2.5074952233333332</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-1.1682704023304105</v>
      </c>
    </row>
    <row r="146" spans="2:23" s="9" customFormat="1">
      <c r="B146" s="66"/>
      <c r="E146" s="214">
        <v>43800</v>
      </c>
      <c r="F146" s="214" t="s">
        <v>186</v>
      </c>
      <c r="G146" s="215" t="s">
        <v>69</v>
      </c>
      <c r="H146" s="240">
        <f t="shared" si="79"/>
        <v>1.8166666666666667E-3</v>
      </c>
      <c r="I146" s="230">
        <f>(SUM('1.  LRAMVA Summary'!D$54:D$77)+SUM('1.  LRAMVA Summary'!D$78:D$79)*(MONTH($E146)-1)/12)*$H146</f>
        <v>4.9021343535273409</v>
      </c>
      <c r="J146" s="230">
        <f>(SUM('1.  LRAMVA Summary'!E$54:E$77)+SUM('1.  LRAMVA Summary'!E$78:E$79)*(MONTH($E146)-1)/12)*$H146</f>
        <v>-3.6228223887219162</v>
      </c>
      <c r="K146" s="230">
        <f>(SUM('1.  LRAMVA Summary'!F$54:F$77)+SUM('1.  LRAMVA Summary'!F$78:F$79)*(MONTH($E146)-1)/12)*$H146</f>
        <v>-2.5720450233333332</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-1.2927330585279084</v>
      </c>
    </row>
    <row r="147" spans="2:23" s="9" customFormat="1" ht="15.75" thickBot="1">
      <c r="B147" s="66"/>
      <c r="E147" s="216" t="s">
        <v>469</v>
      </c>
      <c r="F147" s="216"/>
      <c r="G147" s="217"/>
      <c r="H147" s="218"/>
      <c r="I147" s="219">
        <f>SUM(I134:I146)</f>
        <v>106.26776773949443</v>
      </c>
      <c r="J147" s="219">
        <f>SUM(J134:J146)</f>
        <v>-60.655689516716528</v>
      </c>
      <c r="K147" s="219">
        <f t="shared" ref="K147:O147" si="80">SUM(K134:K146)</f>
        <v>-48.633649948333328</v>
      </c>
      <c r="L147" s="219">
        <f t="shared" si="80"/>
        <v>0</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-3.0215717255554133</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106.26776773949443</v>
      </c>
      <c r="J149" s="228">
        <f t="shared" ref="J149" si="82">J147+J148</f>
        <v>-60.655689516716528</v>
      </c>
      <c r="K149" s="228">
        <f t="shared" ref="K149" si="83">K147+K148</f>
        <v>-48.633649948333328</v>
      </c>
      <c r="L149" s="228">
        <f t="shared" ref="L149" si="84">L147+L148</f>
        <v>0</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-3.0215717255554133</v>
      </c>
    </row>
    <row r="150" spans="2:23" s="9" customFormat="1">
      <c r="B150" s="66"/>
      <c r="E150" s="214">
        <v>43831</v>
      </c>
      <c r="F150" s="214" t="s">
        <v>187</v>
      </c>
      <c r="G150" s="215" t="s">
        <v>65</v>
      </c>
      <c r="H150" s="240">
        <f>$C$51/12</f>
        <v>1.8166666666666667E-3</v>
      </c>
      <c r="I150" s="230">
        <f>(SUM('1.  LRAMVA Summary'!D$54:D$80)+SUM('1.  LRAMVA Summary'!D$81:D$82)*(MONTH($E150)-1)/12)*$H150</f>
        <v>4.9377601994481868</v>
      </c>
      <c r="J150" s="230">
        <f>(SUM('1.  LRAMVA Summary'!E$54:E$80)+SUM('1.  LRAMVA Summary'!E$81:E$82)*(MONTH($E150)-1)/12)*$H150</f>
        <v>-3.7183610908402609</v>
      </c>
      <c r="K150" s="230">
        <f>(SUM('1.  LRAMVA Summary'!F$54:F$80)+SUM('1.  LRAMVA Summary'!F$81:F$82)*(MONTH($E150)-1)/12)*$H150</f>
        <v>-2.6365948233333332</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-1.4171957147254073</v>
      </c>
    </row>
    <row r="151" spans="2:23" s="9" customFormat="1">
      <c r="B151" s="66"/>
      <c r="E151" s="214">
        <v>43862</v>
      </c>
      <c r="F151" s="214" t="s">
        <v>187</v>
      </c>
      <c r="G151" s="215" t="s">
        <v>65</v>
      </c>
      <c r="H151" s="240">
        <f t="shared" ref="H151:H152" si="88">$C$51/12</f>
        <v>1.8166666666666667E-3</v>
      </c>
      <c r="I151" s="230">
        <f>(SUM('1.  LRAMVA Summary'!D$54:D$80)+SUM('1.  LRAMVA Summary'!D$81:D$82)*(MONTH($E151)-1)/12)*$H151</f>
        <v>4.9377601994481868</v>
      </c>
      <c r="J151" s="230">
        <f>(SUM('1.  LRAMVA Summary'!E$54:E$80)+SUM('1.  LRAMVA Summary'!E$81:E$82)*(MONTH($E151)-1)/12)*$H151</f>
        <v>-3.5142314313015484</v>
      </c>
      <c r="K151" s="230">
        <f>(SUM('1.  LRAMVA Summary'!F$54:F$80)+SUM('1.  LRAMVA Summary'!F$81:F$82)*(MONTH($E151)-1)/12)*$H151</f>
        <v>-2.6365948233333332</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-1.2130660551866947</v>
      </c>
    </row>
    <row r="152" spans="2:23" s="9" customFormat="1">
      <c r="B152" s="66"/>
      <c r="E152" s="214">
        <v>43891</v>
      </c>
      <c r="F152" s="214" t="s">
        <v>187</v>
      </c>
      <c r="G152" s="215" t="s">
        <v>65</v>
      </c>
      <c r="H152" s="240">
        <f t="shared" si="88"/>
        <v>1.8166666666666667E-3</v>
      </c>
      <c r="I152" s="230">
        <f>(SUM('1.  LRAMVA Summary'!D$54:D$80)+SUM('1.  LRAMVA Summary'!D$81:D$82)*(MONTH($E152)-1)/12)*$H152</f>
        <v>4.9377601994481868</v>
      </c>
      <c r="J152" s="230">
        <f>(SUM('1.  LRAMVA Summary'!E$54:E$80)+SUM('1.  LRAMVA Summary'!E$81:E$82)*(MONTH($E152)-1)/12)*$H152</f>
        <v>-3.3101017717628363</v>
      </c>
      <c r="K152" s="230">
        <f>(SUM('1.  LRAMVA Summary'!F$54:F$80)+SUM('1.  LRAMVA Summary'!F$81:F$82)*(MONTH($E152)-1)/12)*$H152</f>
        <v>-2.6365948233333332</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-1.0089363956479827</v>
      </c>
    </row>
    <row r="153" spans="2:23" s="9" customFormat="1">
      <c r="B153" s="66"/>
      <c r="E153" s="214">
        <v>43922</v>
      </c>
      <c r="F153" s="214" t="s">
        <v>187</v>
      </c>
      <c r="G153" s="215" t="s">
        <v>66</v>
      </c>
      <c r="H153" s="240">
        <f>$C$52/12</f>
        <v>1.8166666666666667E-3</v>
      </c>
      <c r="I153" s="230">
        <f>(SUM('1.  LRAMVA Summary'!D$54:D$80)+SUM('1.  LRAMVA Summary'!D$81:D$82)*(MONTH($E153)-1)/12)*$H153</f>
        <v>4.9377601994481868</v>
      </c>
      <c r="J153" s="230">
        <f>(SUM('1.  LRAMVA Summary'!E$54:E$80)+SUM('1.  LRAMVA Summary'!E$81:E$82)*(MONTH($E153)-1)/12)*$H153</f>
        <v>-3.1059721122241237</v>
      </c>
      <c r="K153" s="230">
        <f>(SUM('1.  LRAMVA Summary'!F$54:F$80)+SUM('1.  LRAMVA Summary'!F$81:F$82)*(MONTH($E153)-1)/12)*$H153</f>
        <v>-2.6365948233333332</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-0.80480673610927012</v>
      </c>
    </row>
    <row r="154" spans="2:23" s="9" customFormat="1">
      <c r="B154" s="66"/>
      <c r="E154" s="214">
        <v>43952</v>
      </c>
      <c r="F154" s="214" t="s">
        <v>187</v>
      </c>
      <c r="G154" s="215" t="s">
        <v>66</v>
      </c>
      <c r="H154" s="240">
        <f t="shared" ref="H154:H155" si="90">$C$52/12</f>
        <v>1.8166666666666667E-3</v>
      </c>
      <c r="I154" s="230">
        <f>(SUM('1.  LRAMVA Summary'!D$54:D$80)+SUM('1.  LRAMVA Summary'!D$81:D$82)*(MONTH($E154)-1)/12)*$H154</f>
        <v>4.9377601994481868</v>
      </c>
      <c r="J154" s="230">
        <f>(SUM('1.  LRAMVA Summary'!E$54:E$80)+SUM('1.  LRAMVA Summary'!E$81:E$82)*(MONTH($E154)-1)/12)*$H154</f>
        <v>-2.9018424526854112</v>
      </c>
      <c r="K154" s="230">
        <f>(SUM('1.  LRAMVA Summary'!F$54:F$80)+SUM('1.  LRAMVA Summary'!F$81:F$82)*(MONTH($E154)-1)/12)*$H154</f>
        <v>-2.6365948233333332</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-0.60067707657055758</v>
      </c>
    </row>
    <row r="155" spans="2:23" s="9" customFormat="1">
      <c r="B155" s="66"/>
      <c r="E155" s="214">
        <v>43983</v>
      </c>
      <c r="F155" s="214" t="s">
        <v>187</v>
      </c>
      <c r="G155" s="215" t="s">
        <v>66</v>
      </c>
      <c r="H155" s="240">
        <f t="shared" si="90"/>
        <v>1.8166666666666667E-3</v>
      </c>
      <c r="I155" s="230">
        <f>(SUM('1.  LRAMVA Summary'!D$54:D$80)+SUM('1.  LRAMVA Summary'!D$81:D$82)*(MONTH($E155)-1)/12)*$H155</f>
        <v>4.9377601994481868</v>
      </c>
      <c r="J155" s="230">
        <f>(SUM('1.  LRAMVA Summary'!E$54:E$80)+SUM('1.  LRAMVA Summary'!E$81:E$82)*(MONTH($E155)-1)/12)*$H155</f>
        <v>-2.6977127931466995</v>
      </c>
      <c r="K155" s="230">
        <f>(SUM('1.  LRAMVA Summary'!F$54:F$80)+SUM('1.  LRAMVA Summary'!F$81:F$82)*(MONTH($E155)-1)/12)*$H155</f>
        <v>-2.6365948233333332</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-0.39654741703184593</v>
      </c>
    </row>
    <row r="156" spans="2:23" s="9" customFormat="1">
      <c r="B156" s="66"/>
      <c r="E156" s="214">
        <v>44013</v>
      </c>
      <c r="F156" s="214" t="s">
        <v>187</v>
      </c>
      <c r="G156" s="215" t="s">
        <v>68</v>
      </c>
      <c r="H156" s="240">
        <f>$C$53/12</f>
        <v>4.75E-4</v>
      </c>
      <c r="I156" s="230">
        <f>(SUM('1.  LRAMVA Summary'!D$54:D$80)+SUM('1.  LRAMVA Summary'!D$81:D$82)*(MONTH($E156)-1)/12)*$H156</f>
        <v>1.291065740222691</v>
      </c>
      <c r="J156" s="230">
        <f>(SUM('1.  LRAMVA Summary'!E$54:E$80)+SUM('1.  LRAMVA Summary'!E$81:E$82)*(MONTH($E156)-1)/12)*$H156</f>
        <v>-0.65199192025529917</v>
      </c>
      <c r="K156" s="230">
        <f>(SUM('1.  LRAMVA Summary'!F$54:F$80)+SUM('1.  LRAMVA Summary'!F$81:F$82)*(MONTH($E156)-1)/12)*$H156</f>
        <v>-0.68938488499999995</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-5.0311065032608071E-2</v>
      </c>
    </row>
    <row r="157" spans="2:23" s="9" customFormat="1">
      <c r="B157" s="66"/>
      <c r="E157" s="214">
        <v>44044</v>
      </c>
      <c r="F157" s="214" t="s">
        <v>187</v>
      </c>
      <c r="G157" s="215" t="s">
        <v>68</v>
      </c>
      <c r="H157" s="240">
        <f t="shared" ref="H157:H158" si="91">$C$53/12</f>
        <v>4.75E-4</v>
      </c>
      <c r="I157" s="230">
        <f>(SUM('1.  LRAMVA Summary'!D$54:D$80)+SUM('1.  LRAMVA Summary'!D$81:D$82)*(MONTH($E157)-1)/12)*$H157</f>
        <v>1.291065740222691</v>
      </c>
      <c r="J157" s="230">
        <f>(SUM('1.  LRAMVA Summary'!E$54:E$80)+SUM('1.  LRAMVA Summary'!E$81:E$82)*(MONTH($E157)-1)/12)*$H157</f>
        <v>-0.59861856890802123</v>
      </c>
      <c r="K157" s="230">
        <f>(SUM('1.  LRAMVA Summary'!F$54:F$80)+SUM('1.  LRAMVA Summary'!F$81:F$82)*(MONTH($E157)-1)/12)*$H157</f>
        <v>-0.68938488499999995</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3.0622863146698709E-3</v>
      </c>
    </row>
    <row r="158" spans="2:23" s="9" customFormat="1">
      <c r="B158" s="66"/>
      <c r="E158" s="214">
        <v>44075</v>
      </c>
      <c r="F158" s="214" t="s">
        <v>187</v>
      </c>
      <c r="G158" s="215" t="s">
        <v>68</v>
      </c>
      <c r="H158" s="240">
        <f t="shared" si="91"/>
        <v>4.75E-4</v>
      </c>
      <c r="I158" s="230">
        <f>(SUM('1.  LRAMVA Summary'!D$54:D$80)+SUM('1.  LRAMVA Summary'!D$81:D$82)*(MONTH($E158)-1)/12)*$H158</f>
        <v>1.291065740222691</v>
      </c>
      <c r="J158" s="230">
        <f>(SUM('1.  LRAMVA Summary'!E$54:E$80)+SUM('1.  LRAMVA Summary'!E$81:E$82)*(MONTH($E158)-1)/12)*$H158</f>
        <v>-0.54524521756074329</v>
      </c>
      <c r="K158" s="230">
        <f>(SUM('1.  LRAMVA Summary'!F$54:F$80)+SUM('1.  LRAMVA Summary'!F$81:F$82)*(MONTH($E158)-1)/12)*$H158</f>
        <v>-0.68938488499999995</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5.6435637661947813E-2</v>
      </c>
    </row>
    <row r="159" spans="2:23" s="9" customFormat="1">
      <c r="B159" s="66"/>
      <c r="E159" s="214">
        <v>44105</v>
      </c>
      <c r="F159" s="214" t="s">
        <v>187</v>
      </c>
      <c r="G159" s="215" t="s">
        <v>69</v>
      </c>
      <c r="H159" s="240">
        <f>$C$54/12</f>
        <v>4.75E-4</v>
      </c>
      <c r="I159" s="230">
        <f>(SUM('1.  LRAMVA Summary'!D$54:D$80)+SUM('1.  LRAMVA Summary'!D$81:D$82)*(MONTH($E159)-1)/12)*$H159</f>
        <v>1.291065740222691</v>
      </c>
      <c r="J159" s="230">
        <f>(SUM('1.  LRAMVA Summary'!E$54:E$80)+SUM('1.  LRAMVA Summary'!E$81:E$82)*(MONTH($E159)-1)/12)*$H159</f>
        <v>-0.49187186621346524</v>
      </c>
      <c r="K159" s="230">
        <f>(SUM('1.  LRAMVA Summary'!F$54:F$80)+SUM('1.  LRAMVA Summary'!F$81:F$82)*(MONTH($E159)-1)/12)*$H159</f>
        <v>-0.68938488499999995</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0.10980898900922587</v>
      </c>
    </row>
    <row r="160" spans="2:23" s="9" customFormat="1">
      <c r="B160" s="66"/>
      <c r="E160" s="214">
        <v>44136</v>
      </c>
      <c r="F160" s="214" t="s">
        <v>187</v>
      </c>
      <c r="G160" s="215" t="s">
        <v>69</v>
      </c>
      <c r="H160" s="240">
        <f t="shared" ref="H160:H161" si="92">$C$54/12</f>
        <v>4.75E-4</v>
      </c>
      <c r="I160" s="230">
        <f>(SUM('1.  LRAMVA Summary'!D$54:D$80)+SUM('1.  LRAMVA Summary'!D$81:D$82)*(MONTH($E160)-1)/12)*$H160</f>
        <v>1.291065740222691</v>
      </c>
      <c r="J160" s="230">
        <f>(SUM('1.  LRAMVA Summary'!E$54:E$80)+SUM('1.  LRAMVA Summary'!E$81:E$82)*(MONTH($E160)-1)/12)*$H160</f>
        <v>-0.43849851486618735</v>
      </c>
      <c r="K160" s="230">
        <f>(SUM('1.  LRAMVA Summary'!F$54:F$80)+SUM('1.  LRAMVA Summary'!F$81:F$82)*(MONTH($E160)-1)/12)*$H160</f>
        <v>-0.68938488499999995</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0.16318234035650381</v>
      </c>
    </row>
    <row r="161" spans="2:23" s="9" customFormat="1">
      <c r="B161" s="66"/>
      <c r="E161" s="214">
        <v>44166</v>
      </c>
      <c r="F161" s="214" t="s">
        <v>187</v>
      </c>
      <c r="G161" s="215" t="s">
        <v>69</v>
      </c>
      <c r="H161" s="240">
        <f>$C$54/12</f>
        <v>4.75E-4</v>
      </c>
      <c r="I161" s="230">
        <f>(SUM('1.  LRAMVA Summary'!D$54:D$80)+SUM('1.  LRAMVA Summary'!D$81:D$82)*(MONTH($E161)-1)/12)*$H161</f>
        <v>1.291065740222691</v>
      </c>
      <c r="J161" s="230">
        <f>(SUM('1.  LRAMVA Summary'!E$54:E$80)+SUM('1.  LRAMVA Summary'!E$81:E$82)*(MONTH($E161)-1)/12)*$H161</f>
        <v>-0.3851251635189093</v>
      </c>
      <c r="K161" s="230">
        <f>(SUM('1.  LRAMVA Summary'!F$54:F$80)+SUM('1.  LRAMVA Summary'!F$81:F$82)*(MONTH($E161)-1)/12)*$H161</f>
        <v>-0.68938488499999995</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0.21655569170378186</v>
      </c>
    </row>
    <row r="162" spans="2:23" s="9" customFormat="1" ht="15.75" thickBot="1">
      <c r="B162" s="66"/>
      <c r="E162" s="216" t="s">
        <v>470</v>
      </c>
      <c r="F162" s="216"/>
      <c r="G162" s="217"/>
      <c r="H162" s="218"/>
      <c r="I162" s="219">
        <f>SUM(I149:I161)</f>
        <v>143.64072337751963</v>
      </c>
      <c r="J162" s="219">
        <f>SUM(J149:J161)</f>
        <v>-83.015262420000042</v>
      </c>
      <c r="K162" s="219">
        <f t="shared" ref="K162:O162" si="93">SUM(K149:K161)</f>
        <v>-68.589528198333298</v>
      </c>
      <c r="L162" s="219">
        <f t="shared" si="93"/>
        <v>0</v>
      </c>
      <c r="M162" s="219">
        <f t="shared" si="93"/>
        <v>0</v>
      </c>
      <c r="N162" s="219">
        <f t="shared" si="93"/>
        <v>0</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-7.9640672408136481</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729</v>
      </c>
      <c r="F164" s="225"/>
      <c r="G164" s="226"/>
      <c r="H164" s="227"/>
      <c r="I164" s="228">
        <f>I162+I163</f>
        <v>143.64072337751963</v>
      </c>
      <c r="J164" s="228">
        <f t="shared" ref="J164:U164" si="95">J162+J163</f>
        <v>-83.015262420000042</v>
      </c>
      <c r="K164" s="228">
        <f t="shared" si="95"/>
        <v>-68.589528198333298</v>
      </c>
      <c r="L164" s="228">
        <f t="shared" si="95"/>
        <v>0</v>
      </c>
      <c r="M164" s="228">
        <f t="shared" si="95"/>
        <v>0</v>
      </c>
      <c r="N164" s="228">
        <f t="shared" si="95"/>
        <v>0</v>
      </c>
      <c r="O164" s="228">
        <f t="shared" si="95"/>
        <v>0</v>
      </c>
      <c r="P164" s="228">
        <f t="shared" si="95"/>
        <v>0</v>
      </c>
      <c r="Q164" s="228">
        <f t="shared" si="95"/>
        <v>0</v>
      </c>
      <c r="R164" s="228">
        <f t="shared" si="95"/>
        <v>0</v>
      </c>
      <c r="S164" s="228">
        <f t="shared" si="95"/>
        <v>0</v>
      </c>
      <c r="T164" s="228">
        <f t="shared" si="95"/>
        <v>0</v>
      </c>
      <c r="U164" s="228">
        <f t="shared" si="95"/>
        <v>0</v>
      </c>
      <c r="V164" s="228">
        <f>V162+V163</f>
        <v>0</v>
      </c>
      <c r="W164" s="228">
        <f>W162+W163</f>
        <v>-7.9640672408136481</v>
      </c>
    </row>
    <row r="165" spans="2:23">
      <c r="E165" s="214">
        <v>44197</v>
      </c>
      <c r="F165" s="214" t="s">
        <v>735</v>
      </c>
      <c r="G165" s="215" t="s">
        <v>65</v>
      </c>
      <c r="H165" s="240">
        <f>$C$54/12</f>
        <v>4.75E-4</v>
      </c>
      <c r="I165" s="230">
        <f>(SUM('1.  LRAMVA Summary'!D$54:D$80)+SUM('1.  LRAMVA Summary'!D$81:D$82)*(MONTH($E165)-1)/12)*$H165</f>
        <v>1.291065740222691</v>
      </c>
      <c r="J165" s="230">
        <f>(SUM('1.  LRAMVA Summary'!E$54:E$80)+SUM('1.  LRAMVA Summary'!E$81:E$82)*(MONTH($E165)-1)/12)*$H165</f>
        <v>-0.97223202833896716</v>
      </c>
      <c r="K165" s="230">
        <f>(SUM('1.  LRAMVA Summary'!F$54:F$80)+SUM('1.  LRAMVA Summary'!F$81:F$82)*(MONTH($E165)-1)/12)*$H165</f>
        <v>-0.68938488499999995</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-0.37055117311627606</v>
      </c>
    </row>
    <row r="166" spans="2:23">
      <c r="E166" s="214">
        <v>44228</v>
      </c>
      <c r="F166" s="214" t="s">
        <v>735</v>
      </c>
      <c r="G166" s="215" t="s">
        <v>65</v>
      </c>
      <c r="H166" s="240">
        <f>$C$54/12</f>
        <v>4.75E-4</v>
      </c>
      <c r="I166" s="230">
        <f>(SUM('1.  LRAMVA Summary'!D$54:D$80)+SUM('1.  LRAMVA Summary'!D$81:D$82)*(MONTH($E166)-1)/12)*$H166</f>
        <v>1.291065740222691</v>
      </c>
      <c r="J166" s="230">
        <f>(SUM('1.  LRAMVA Summary'!E$54:E$80)+SUM('1.  LRAMVA Summary'!E$81:E$82)*(MONTH($E166)-1)/12)*$H166</f>
        <v>-0.91885867699168922</v>
      </c>
      <c r="K166" s="230">
        <f>(SUM('1.  LRAMVA Summary'!F$54:F$80)+SUM('1.  LRAMVA Summary'!F$81:F$82)*(MONTH($E166)-1)/12)*$H166</f>
        <v>-0.68938488499999995</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-0.31717782176899811</v>
      </c>
    </row>
    <row r="167" spans="2:23">
      <c r="E167" s="214">
        <v>44256</v>
      </c>
      <c r="F167" s="214" t="s">
        <v>735</v>
      </c>
      <c r="G167" s="215" t="s">
        <v>65</v>
      </c>
      <c r="H167" s="240">
        <f t="shared" ref="H166:H176" si="97">$C$54/12</f>
        <v>4.75E-4</v>
      </c>
      <c r="I167" s="230">
        <f>(SUM('1.  LRAMVA Summary'!D$54:D$80)+SUM('1.  LRAMVA Summary'!D$81:D$82)*(MONTH($E167)-1)/12)*$H167</f>
        <v>1.291065740222691</v>
      </c>
      <c r="J167" s="230">
        <f>(SUM('1.  LRAMVA Summary'!E$54:E$80)+SUM('1.  LRAMVA Summary'!E$81:E$82)*(MONTH($E167)-1)/12)*$H167</f>
        <v>-0.86548532564441127</v>
      </c>
      <c r="K167" s="230">
        <f>(SUM('1.  LRAMVA Summary'!F$54:F$80)+SUM('1.  LRAMVA Summary'!F$81:F$82)*(MONTH($E167)-1)/12)*$H167</f>
        <v>-0.68938488499999995</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-0.26380447042172017</v>
      </c>
    </row>
    <row r="168" spans="2:23">
      <c r="E168" s="214">
        <v>44287</v>
      </c>
      <c r="F168" s="214" t="s">
        <v>735</v>
      </c>
      <c r="G168" s="215" t="s">
        <v>66</v>
      </c>
      <c r="H168" s="240">
        <f t="shared" si="97"/>
        <v>4.75E-4</v>
      </c>
      <c r="I168" s="230">
        <f>(SUM('1.  LRAMVA Summary'!D$54:D$80)+SUM('1.  LRAMVA Summary'!D$81:D$82)*(MONTH($E168)-1)/12)*$H168</f>
        <v>1.291065740222691</v>
      </c>
      <c r="J168" s="230">
        <f>(SUM('1.  LRAMVA Summary'!E$54:E$80)+SUM('1.  LRAMVA Summary'!E$81:E$82)*(MONTH($E168)-1)/12)*$H168</f>
        <v>-0.81211197429713322</v>
      </c>
      <c r="K168" s="230">
        <f>(SUM('1.  LRAMVA Summary'!F$54:F$80)+SUM('1.  LRAMVA Summary'!F$81:F$82)*(MONTH($E168)-1)/12)*$H168</f>
        <v>-0.68938488499999995</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-0.21043111907444212</v>
      </c>
    </row>
    <row r="169" spans="2:23">
      <c r="E169" s="214">
        <v>44317</v>
      </c>
      <c r="F169" s="214" t="s">
        <v>735</v>
      </c>
      <c r="G169" s="215" t="s">
        <v>66</v>
      </c>
      <c r="H169" s="240">
        <f t="shared" si="97"/>
        <v>4.75E-4</v>
      </c>
      <c r="I169" s="230">
        <f>(SUM('1.  LRAMVA Summary'!D$54:D$80)+SUM('1.  LRAMVA Summary'!D$81:D$82)*(MONTH($E169)-1)/12)*$H169</f>
        <v>1.291065740222691</v>
      </c>
      <c r="J169" s="230">
        <f>(SUM('1.  LRAMVA Summary'!E$54:E$80)+SUM('1.  LRAMVA Summary'!E$81:E$82)*(MONTH($E169)-1)/12)*$H169</f>
        <v>-0.75873862294985528</v>
      </c>
      <c r="K169" s="230">
        <f>(SUM('1.  LRAMVA Summary'!F$54:F$80)+SUM('1.  LRAMVA Summary'!F$81:F$82)*(MONTH($E169)-1)/12)*$H169</f>
        <v>-0.68938488499999995</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-0.15705776772716418</v>
      </c>
    </row>
    <row r="170" spans="2:23">
      <c r="E170" s="214">
        <v>44348</v>
      </c>
      <c r="F170" s="214" t="s">
        <v>735</v>
      </c>
      <c r="G170" s="215" t="s">
        <v>66</v>
      </c>
      <c r="H170" s="240">
        <f t="shared" si="97"/>
        <v>4.75E-4</v>
      </c>
      <c r="I170" s="230">
        <f>(SUM('1.  LRAMVA Summary'!D$54:D$80)+SUM('1.  LRAMVA Summary'!D$81:D$82)*(MONTH($E170)-1)/12)*$H170</f>
        <v>1.291065740222691</v>
      </c>
      <c r="J170" s="230">
        <f>(SUM('1.  LRAMVA Summary'!E$54:E$80)+SUM('1.  LRAMVA Summary'!E$81:E$82)*(MONTH($E170)-1)/12)*$H170</f>
        <v>-0.70536527160257734</v>
      </c>
      <c r="K170" s="230">
        <f>(SUM('1.  LRAMVA Summary'!F$54:F$80)+SUM('1.  LRAMVA Summary'!F$81:F$82)*(MONTH($E170)-1)/12)*$H170</f>
        <v>-0.68938488499999995</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-0.10368441637988624</v>
      </c>
    </row>
    <row r="171" spans="2:23">
      <c r="E171" s="214">
        <v>44378</v>
      </c>
      <c r="F171" s="214" t="s">
        <v>735</v>
      </c>
      <c r="G171" s="215" t="s">
        <v>68</v>
      </c>
      <c r="H171" s="240">
        <f t="shared" si="97"/>
        <v>4.75E-4</v>
      </c>
      <c r="I171" s="230">
        <f>(SUM('1.  LRAMVA Summary'!D$54:D$80)+SUM('1.  LRAMVA Summary'!D$81:D$82)*(MONTH($E171)-1)/12)*$H171</f>
        <v>1.291065740222691</v>
      </c>
      <c r="J171" s="230">
        <f>(SUM('1.  LRAMVA Summary'!E$54:E$80)+SUM('1.  LRAMVA Summary'!E$81:E$82)*(MONTH($E171)-1)/12)*$H171</f>
        <v>-0.65199192025529917</v>
      </c>
      <c r="K171" s="230">
        <f>(SUM('1.  LRAMVA Summary'!F$54:F$80)+SUM('1.  LRAMVA Summary'!F$81:F$82)*(MONTH($E171)-1)/12)*$H171</f>
        <v>-0.68938488499999995</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-5.0311065032608071E-2</v>
      </c>
    </row>
    <row r="172" spans="2:23">
      <c r="E172" s="214">
        <v>44409</v>
      </c>
      <c r="F172" s="214" t="s">
        <v>735</v>
      </c>
      <c r="G172" s="215" t="s">
        <v>68</v>
      </c>
      <c r="H172" s="240">
        <f t="shared" si="97"/>
        <v>4.75E-4</v>
      </c>
      <c r="I172" s="230">
        <f>(SUM('1.  LRAMVA Summary'!D$54:D$80)+SUM('1.  LRAMVA Summary'!D$81:D$82)*(MONTH($E172)-1)/12)*$H172</f>
        <v>1.291065740222691</v>
      </c>
      <c r="J172" s="230">
        <f>(SUM('1.  LRAMVA Summary'!E$54:E$80)+SUM('1.  LRAMVA Summary'!E$81:E$82)*(MONTH($E172)-1)/12)*$H172</f>
        <v>-0.59861856890802123</v>
      </c>
      <c r="K172" s="230">
        <f>(SUM('1.  LRAMVA Summary'!F$54:F$80)+SUM('1.  LRAMVA Summary'!F$81:F$82)*(MONTH($E172)-1)/12)*$H172</f>
        <v>-0.68938488499999995</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3.0622863146698709E-3</v>
      </c>
    </row>
    <row r="173" spans="2:23">
      <c r="E173" s="214">
        <v>44440</v>
      </c>
      <c r="F173" s="214" t="s">
        <v>735</v>
      </c>
      <c r="G173" s="215" t="s">
        <v>68</v>
      </c>
      <c r="H173" s="240">
        <f t="shared" si="97"/>
        <v>4.75E-4</v>
      </c>
      <c r="I173" s="230">
        <f>(SUM('1.  LRAMVA Summary'!D$54:D$80)+SUM('1.  LRAMVA Summary'!D$81:D$82)*(MONTH($E173)-1)/12)*$H173</f>
        <v>1.291065740222691</v>
      </c>
      <c r="J173" s="230">
        <f>(SUM('1.  LRAMVA Summary'!E$54:E$80)+SUM('1.  LRAMVA Summary'!E$81:E$82)*(MONTH($E173)-1)/12)*$H173</f>
        <v>-0.54524521756074329</v>
      </c>
      <c r="K173" s="230">
        <f>(SUM('1.  LRAMVA Summary'!F$54:F$80)+SUM('1.  LRAMVA Summary'!F$81:F$82)*(MONTH($E173)-1)/12)*$H173</f>
        <v>-0.68938488499999995</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5.6435637661947813E-2</v>
      </c>
    </row>
    <row r="174" spans="2:23">
      <c r="E174" s="214">
        <v>44470</v>
      </c>
      <c r="F174" s="214" t="s">
        <v>735</v>
      </c>
      <c r="G174" s="215" t="s">
        <v>69</v>
      </c>
      <c r="H174" s="240">
        <f t="shared" si="97"/>
        <v>4.75E-4</v>
      </c>
      <c r="I174" s="230">
        <f>(SUM('1.  LRAMVA Summary'!D$54:D$80)+SUM('1.  LRAMVA Summary'!D$81:D$82)*(MONTH($E174)-1)/12)*$H174</f>
        <v>1.291065740222691</v>
      </c>
      <c r="J174" s="230">
        <f>(SUM('1.  LRAMVA Summary'!E$54:E$80)+SUM('1.  LRAMVA Summary'!E$81:E$82)*(MONTH($E174)-1)/12)*$H174</f>
        <v>-0.49187186621346524</v>
      </c>
      <c r="K174" s="230">
        <f>(SUM('1.  LRAMVA Summary'!F$54:F$80)+SUM('1.  LRAMVA Summary'!F$81:F$82)*(MONTH($E174)-1)/12)*$H174</f>
        <v>-0.68938488499999995</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0.10980898900922587</v>
      </c>
    </row>
    <row r="175" spans="2:23">
      <c r="E175" s="214">
        <v>44501</v>
      </c>
      <c r="F175" s="214" t="s">
        <v>735</v>
      </c>
      <c r="G175" s="215" t="s">
        <v>69</v>
      </c>
      <c r="H175" s="240">
        <f t="shared" si="97"/>
        <v>4.75E-4</v>
      </c>
      <c r="I175" s="230">
        <f>(SUM('1.  LRAMVA Summary'!D$54:D$80)+SUM('1.  LRAMVA Summary'!D$81:D$82)*(MONTH($E175)-1)/12)*$H175</f>
        <v>1.291065740222691</v>
      </c>
      <c r="J175" s="230">
        <f>(SUM('1.  LRAMVA Summary'!E$54:E$80)+SUM('1.  LRAMVA Summary'!E$81:E$82)*(MONTH($E175)-1)/12)*$H175</f>
        <v>-0.43849851486618735</v>
      </c>
      <c r="K175" s="230">
        <f>(SUM('1.  LRAMVA Summary'!F$54:F$80)+SUM('1.  LRAMVA Summary'!F$81:F$82)*(MONTH($E175)-1)/12)*$H175</f>
        <v>-0.68938488499999995</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0.16318234035650381</v>
      </c>
    </row>
    <row r="176" spans="2:23">
      <c r="E176" s="214">
        <v>44531</v>
      </c>
      <c r="F176" s="214" t="s">
        <v>735</v>
      </c>
      <c r="G176" s="215" t="s">
        <v>69</v>
      </c>
      <c r="H176" s="240">
        <f t="shared" si="97"/>
        <v>4.75E-4</v>
      </c>
      <c r="I176" s="230">
        <f>(SUM('1.  LRAMVA Summary'!D$54:D$80)+SUM('1.  LRAMVA Summary'!D$81:D$82)*(MONTH($E176)-1)/12)*$H176</f>
        <v>1.291065740222691</v>
      </c>
      <c r="J176" s="230">
        <f>(SUM('1.  LRAMVA Summary'!E$54:E$80)+SUM('1.  LRAMVA Summary'!E$81:E$82)*(MONTH($E176)-1)/12)*$H176</f>
        <v>-0.3851251635189093</v>
      </c>
      <c r="K176" s="230">
        <f>(SUM('1.  LRAMVA Summary'!F$54:F$80)+SUM('1.  LRAMVA Summary'!F$81:F$82)*(MONTH($E176)-1)/12)*$H176</f>
        <v>-0.68938488499999995</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0.21655569170378186</v>
      </c>
    </row>
    <row r="177" spans="5:23" ht="15.75" thickBot="1">
      <c r="E177" s="216" t="s">
        <v>730</v>
      </c>
      <c r="F177" s="216"/>
      <c r="G177" s="217"/>
      <c r="H177" s="218"/>
      <c r="I177" s="219">
        <f>SUM(I164:I176)</f>
        <v>159.13351226019176</v>
      </c>
      <c r="J177" s="219">
        <f>SUM(J164:J176)</f>
        <v>-91.159405571147303</v>
      </c>
      <c r="K177" s="219">
        <f t="shared" ref="K177:V177" si="98">SUM(K164:K176)</f>
        <v>-76.862146818333244</v>
      </c>
      <c r="L177" s="219">
        <f t="shared" si="98"/>
        <v>0</v>
      </c>
      <c r="M177" s="219">
        <f t="shared" si="98"/>
        <v>0</v>
      </c>
      <c r="N177" s="219">
        <f t="shared" si="98"/>
        <v>0</v>
      </c>
      <c r="O177" s="219">
        <f t="shared" si="98"/>
        <v>0</v>
      </c>
      <c r="P177" s="219">
        <f t="shared" si="98"/>
        <v>0</v>
      </c>
      <c r="Q177" s="219">
        <f t="shared" si="98"/>
        <v>0</v>
      </c>
      <c r="R177" s="219">
        <f t="shared" si="98"/>
        <v>0</v>
      </c>
      <c r="S177" s="219">
        <f t="shared" si="98"/>
        <v>0</v>
      </c>
      <c r="T177" s="219">
        <f t="shared" si="98"/>
        <v>0</v>
      </c>
      <c r="U177" s="219">
        <f t="shared" si="98"/>
        <v>0</v>
      </c>
      <c r="V177" s="219">
        <f t="shared" si="98"/>
        <v>0</v>
      </c>
      <c r="W177" s="219">
        <f>SUM(W164:W176)</f>
        <v>-8.888040129288612</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731</v>
      </c>
      <c r="F179" s="225"/>
      <c r="G179" s="226"/>
      <c r="H179" s="227"/>
      <c r="I179" s="228">
        <f>I177+I178</f>
        <v>159.13351226019176</v>
      </c>
      <c r="J179" s="228">
        <f t="shared" ref="J179:U179" si="99">J177+J178</f>
        <v>-91.159405571147303</v>
      </c>
      <c r="K179" s="228">
        <f t="shared" si="99"/>
        <v>-76.862146818333244</v>
      </c>
      <c r="L179" s="228">
        <f t="shared" si="99"/>
        <v>0</v>
      </c>
      <c r="M179" s="228">
        <f t="shared" si="99"/>
        <v>0</v>
      </c>
      <c r="N179" s="228">
        <f t="shared" si="99"/>
        <v>0</v>
      </c>
      <c r="O179" s="228">
        <f t="shared" si="99"/>
        <v>0</v>
      </c>
      <c r="P179" s="228">
        <f t="shared" si="99"/>
        <v>0</v>
      </c>
      <c r="Q179" s="228">
        <f t="shared" si="99"/>
        <v>0</v>
      </c>
      <c r="R179" s="228">
        <f t="shared" si="99"/>
        <v>0</v>
      </c>
      <c r="S179" s="228">
        <f t="shared" si="99"/>
        <v>0</v>
      </c>
      <c r="T179" s="228">
        <f t="shared" si="99"/>
        <v>0</v>
      </c>
      <c r="U179" s="228">
        <f t="shared" si="99"/>
        <v>0</v>
      </c>
      <c r="V179" s="228">
        <f>V177+V178</f>
        <v>0</v>
      </c>
      <c r="W179" s="228">
        <f>W177+W178</f>
        <v>-8.888040129288612</v>
      </c>
    </row>
    <row r="180" spans="5:23">
      <c r="E180" s="214">
        <v>44562</v>
      </c>
      <c r="F180" s="214" t="s">
        <v>736</v>
      </c>
      <c r="G180" s="215" t="s">
        <v>65</v>
      </c>
      <c r="H180" s="240">
        <f>$C$59/12</f>
        <v>4.75E-4</v>
      </c>
      <c r="I180" s="230">
        <f>(SUM('1.  LRAMVA Summary'!D$54:D$80)+SUM('1.  LRAMVA Summary'!D$81:D$82)*(MONTH($E180)-1)/12)*$H180</f>
        <v>1.291065740222691</v>
      </c>
      <c r="J180" s="230">
        <f>(SUM('1.  LRAMVA Summary'!E$54:E$80)+SUM('1.  LRAMVA Summary'!E$81:E$82)*(MONTH($E180)-1)/12)*$H180</f>
        <v>-0.97223202833896716</v>
      </c>
      <c r="K180" s="230">
        <f>(SUM('1.  LRAMVA Summary'!F$54:F$80)+SUM('1.  LRAMVA Summary'!F$81:F$82)*(MONTH($E180)-1)/12)*$H180</f>
        <v>-0.68938488499999995</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-0.37055117311627606</v>
      </c>
    </row>
    <row r="181" spans="5:23">
      <c r="E181" s="214">
        <v>44593</v>
      </c>
      <c r="F181" s="214" t="s">
        <v>736</v>
      </c>
      <c r="G181" s="215" t="s">
        <v>65</v>
      </c>
      <c r="H181" s="240">
        <f>$C$59/12</f>
        <v>4.75E-4</v>
      </c>
      <c r="I181" s="230">
        <f>(SUM('1.  LRAMVA Summary'!D$54:D$80)+SUM('1.  LRAMVA Summary'!D$81:D$82)*(MONTH($E181)-1)/12)*$H181</f>
        <v>1.291065740222691</v>
      </c>
      <c r="J181" s="230">
        <f>(SUM('1.  LRAMVA Summary'!E$54:E$80)+SUM('1.  LRAMVA Summary'!E$81:E$82)*(MONTH($E181)-1)/12)*$H181</f>
        <v>-0.91885867699168922</v>
      </c>
      <c r="K181" s="230">
        <f>(SUM('1.  LRAMVA Summary'!F$54:F$80)+SUM('1.  LRAMVA Summary'!F$81:F$82)*(MONTH($E181)-1)/12)*$H181</f>
        <v>-0.68938488499999995</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100">SUM(I181:V181)</f>
        <v>-0.31717782176899811</v>
      </c>
    </row>
    <row r="182" spans="5:23">
      <c r="E182" s="214">
        <v>44621</v>
      </c>
      <c r="F182" s="214" t="s">
        <v>736</v>
      </c>
      <c r="G182" s="215" t="s">
        <v>65</v>
      </c>
      <c r="H182" s="240">
        <f>$C$59/12</f>
        <v>4.75E-4</v>
      </c>
      <c r="I182" s="230">
        <f>(SUM('1.  LRAMVA Summary'!D$54:D$80)+SUM('1.  LRAMVA Summary'!D$81:D$82)*(MONTH($E182)-1)/12)*$H182</f>
        <v>1.291065740222691</v>
      </c>
      <c r="J182" s="230">
        <f>(SUM('1.  LRAMVA Summary'!E$54:E$80)+SUM('1.  LRAMVA Summary'!E$81:E$82)*(MONTH($E182)-1)/12)*$H182</f>
        <v>-0.86548532564441127</v>
      </c>
      <c r="K182" s="230">
        <f>(SUM('1.  LRAMVA Summary'!F$54:F$80)+SUM('1.  LRAMVA Summary'!F$81:F$82)*(MONTH($E182)-1)/12)*$H182</f>
        <v>-0.68938488499999995</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100"/>
        <v>-0.26380447042172017</v>
      </c>
    </row>
    <row r="183" spans="5:23">
      <c r="E183" s="214">
        <v>44652</v>
      </c>
      <c r="F183" s="214" t="s">
        <v>736</v>
      </c>
      <c r="G183" s="215" t="s">
        <v>66</v>
      </c>
      <c r="H183" s="240">
        <f>$C$59/12</f>
        <v>4.75E-4</v>
      </c>
      <c r="I183" s="230">
        <f>(SUM('1.  LRAMVA Summary'!D$54:D$80)+SUM('1.  LRAMVA Summary'!D$81:D$82)*(MONTH($E183)-1)/12)*$H183</f>
        <v>1.291065740222691</v>
      </c>
      <c r="J183" s="230">
        <f>(SUM('1.  LRAMVA Summary'!E$54:E$80)+SUM('1.  LRAMVA Summary'!E$81:E$82)*(MONTH($E183)-1)/12)*$H183</f>
        <v>-0.81211197429713322</v>
      </c>
      <c r="K183" s="230">
        <f>(SUM('1.  LRAMVA Summary'!F$54:F$80)+SUM('1.  LRAMVA Summary'!F$81:F$82)*(MONTH($E183)-1)/12)*$H183</f>
        <v>-0.68938488499999995</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100"/>
        <v>-0.21043111907444212</v>
      </c>
    </row>
    <row r="184" spans="5:23">
      <c r="E184" s="214">
        <v>44682</v>
      </c>
      <c r="F184" s="214" t="s">
        <v>736</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100"/>
        <v>0</v>
      </c>
    </row>
    <row r="185" spans="5:23">
      <c r="E185" s="214">
        <v>44713</v>
      </c>
      <c r="F185" s="214" t="s">
        <v>736</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100"/>
        <v>0</v>
      </c>
    </row>
    <row r="186" spans="5:23">
      <c r="E186" s="214">
        <v>44743</v>
      </c>
      <c r="F186" s="214" t="s">
        <v>736</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100"/>
        <v>0</v>
      </c>
    </row>
    <row r="187" spans="5:23">
      <c r="E187" s="214">
        <v>44774</v>
      </c>
      <c r="F187" s="214" t="s">
        <v>736</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100"/>
        <v>0</v>
      </c>
    </row>
    <row r="188" spans="5:23">
      <c r="E188" s="214">
        <v>44805</v>
      </c>
      <c r="F188" s="214" t="s">
        <v>736</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100"/>
        <v>0</v>
      </c>
    </row>
    <row r="189" spans="5:23">
      <c r="E189" s="214">
        <v>44835</v>
      </c>
      <c r="F189" s="214" t="s">
        <v>736</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100"/>
        <v>0</v>
      </c>
    </row>
    <row r="190" spans="5:23">
      <c r="E190" s="214">
        <v>44866</v>
      </c>
      <c r="F190" s="214" t="s">
        <v>736</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100"/>
        <v>0</v>
      </c>
    </row>
    <row r="191" spans="5:23">
      <c r="E191" s="214">
        <v>44896</v>
      </c>
      <c r="F191" s="214" t="s">
        <v>736</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732</v>
      </c>
      <c r="F192" s="216"/>
      <c r="G192" s="217"/>
      <c r="H192" s="218"/>
      <c r="I192" s="219">
        <f>SUM(I179:I191)</f>
        <v>164.29777522108247</v>
      </c>
      <c r="J192" s="219">
        <f>SUM(J179:J191)</f>
        <v>-94.728093576419511</v>
      </c>
      <c r="K192" s="219">
        <f t="shared" ref="K192:V192" si="101">SUM(K179:K191)</f>
        <v>-79.619686358333226</v>
      </c>
      <c r="L192" s="219">
        <f t="shared" si="101"/>
        <v>0</v>
      </c>
      <c r="M192" s="219">
        <f t="shared" si="101"/>
        <v>0</v>
      </c>
      <c r="N192" s="219">
        <f t="shared" si="101"/>
        <v>0</v>
      </c>
      <c r="O192" s="219">
        <f t="shared" si="101"/>
        <v>0</v>
      </c>
      <c r="P192" s="219">
        <f t="shared" si="101"/>
        <v>0</v>
      </c>
      <c r="Q192" s="219">
        <f t="shared" si="101"/>
        <v>0</v>
      </c>
      <c r="R192" s="219">
        <f t="shared" si="101"/>
        <v>0</v>
      </c>
      <c r="S192" s="219">
        <f t="shared" si="101"/>
        <v>0</v>
      </c>
      <c r="T192" s="219">
        <f t="shared" si="101"/>
        <v>0</v>
      </c>
      <c r="U192" s="219">
        <f t="shared" si="101"/>
        <v>0</v>
      </c>
      <c r="V192" s="219">
        <f t="shared" si="101"/>
        <v>0</v>
      </c>
      <c r="W192" s="219">
        <f>SUM(W179:W191)</f>
        <v>-10.050004713670049</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733</v>
      </c>
      <c r="F194" s="225"/>
      <c r="G194" s="226"/>
      <c r="H194" s="227"/>
      <c r="I194" s="228">
        <f>I192+I193</f>
        <v>164.29777522108247</v>
      </c>
      <c r="J194" s="228">
        <f t="shared" ref="J194:U194" si="102">J192+J193</f>
        <v>-94.728093576419511</v>
      </c>
      <c r="K194" s="228">
        <f t="shared" si="102"/>
        <v>-79.619686358333226</v>
      </c>
      <c r="L194" s="228">
        <f t="shared" si="102"/>
        <v>0</v>
      </c>
      <c r="M194" s="228">
        <f t="shared" si="102"/>
        <v>0</v>
      </c>
      <c r="N194" s="228">
        <f t="shared" si="102"/>
        <v>0</v>
      </c>
      <c r="O194" s="228">
        <f t="shared" si="102"/>
        <v>0</v>
      </c>
      <c r="P194" s="228">
        <f t="shared" si="102"/>
        <v>0</v>
      </c>
      <c r="Q194" s="228">
        <f t="shared" si="102"/>
        <v>0</v>
      </c>
      <c r="R194" s="228">
        <f t="shared" si="102"/>
        <v>0</v>
      </c>
      <c r="S194" s="228">
        <f t="shared" si="102"/>
        <v>0</v>
      </c>
      <c r="T194" s="228">
        <f t="shared" si="102"/>
        <v>0</v>
      </c>
      <c r="U194" s="228">
        <f t="shared" si="102"/>
        <v>0</v>
      </c>
      <c r="V194" s="228">
        <f>V192+V193</f>
        <v>0</v>
      </c>
      <c r="W194" s="228">
        <f>W192+W193</f>
        <v>-10.050004713670049</v>
      </c>
    </row>
    <row r="195" spans="5:23">
      <c r="E195" s="214">
        <v>44927</v>
      </c>
      <c r="F195" s="214" t="s">
        <v>737</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737</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3">SUM(I196:V196)</f>
        <v>0</v>
      </c>
    </row>
    <row r="197" spans="5:23">
      <c r="E197" s="214">
        <v>44986</v>
      </c>
      <c r="F197" s="214" t="s">
        <v>737</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3"/>
        <v>0</v>
      </c>
    </row>
    <row r="198" spans="5:23">
      <c r="E198" s="214">
        <v>45017</v>
      </c>
      <c r="F198" s="214" t="s">
        <v>737</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3"/>
        <v>0</v>
      </c>
    </row>
    <row r="199" spans="5:23">
      <c r="E199" s="214">
        <v>45047</v>
      </c>
      <c r="F199" s="214" t="s">
        <v>737</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3"/>
        <v>0</v>
      </c>
    </row>
    <row r="200" spans="5:23">
      <c r="E200" s="214">
        <v>45078</v>
      </c>
      <c r="F200" s="214" t="s">
        <v>737</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3"/>
        <v>0</v>
      </c>
    </row>
    <row r="201" spans="5:23">
      <c r="E201" s="214">
        <v>45108</v>
      </c>
      <c r="F201" s="214" t="s">
        <v>737</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3"/>
        <v>0</v>
      </c>
    </row>
    <row r="202" spans="5:23">
      <c r="E202" s="214">
        <v>45139</v>
      </c>
      <c r="F202" s="214" t="s">
        <v>737</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3"/>
        <v>0</v>
      </c>
    </row>
    <row r="203" spans="5:23">
      <c r="E203" s="214">
        <v>45170</v>
      </c>
      <c r="F203" s="214" t="s">
        <v>737</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3"/>
        <v>0</v>
      </c>
    </row>
    <row r="204" spans="5:23">
      <c r="E204" s="214">
        <v>45200</v>
      </c>
      <c r="F204" s="214" t="s">
        <v>737</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3"/>
        <v>0</v>
      </c>
    </row>
    <row r="205" spans="5:23">
      <c r="E205" s="214">
        <v>45231</v>
      </c>
      <c r="F205" s="214" t="s">
        <v>737</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3"/>
        <v>0</v>
      </c>
    </row>
    <row r="206" spans="5:23">
      <c r="E206" s="214">
        <v>45261</v>
      </c>
      <c r="F206" s="214" t="s">
        <v>737</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734</v>
      </c>
      <c r="F207" s="216"/>
      <c r="G207" s="217"/>
      <c r="H207" s="218"/>
      <c r="I207" s="219">
        <f>SUM(I194:I206)</f>
        <v>164.29777522108247</v>
      </c>
      <c r="J207" s="219">
        <f>SUM(J194:J206)</f>
        <v>-94.728093576419511</v>
      </c>
      <c r="K207" s="219">
        <f t="shared" ref="K207:V207" si="104">SUM(K194:K206)</f>
        <v>-79.619686358333226</v>
      </c>
      <c r="L207" s="219">
        <f t="shared" si="104"/>
        <v>0</v>
      </c>
      <c r="M207" s="219">
        <f t="shared" si="104"/>
        <v>0</v>
      </c>
      <c r="N207" s="219">
        <f t="shared" si="104"/>
        <v>0</v>
      </c>
      <c r="O207" s="219">
        <f t="shared" si="104"/>
        <v>0</v>
      </c>
      <c r="P207" s="219">
        <f t="shared" si="104"/>
        <v>0</v>
      </c>
      <c r="Q207" s="219">
        <f t="shared" si="104"/>
        <v>0</v>
      </c>
      <c r="R207" s="219">
        <f t="shared" si="104"/>
        <v>0</v>
      </c>
      <c r="S207" s="219">
        <f t="shared" si="104"/>
        <v>0</v>
      </c>
      <c r="T207" s="219">
        <f t="shared" si="104"/>
        <v>0</v>
      </c>
      <c r="U207" s="219">
        <f t="shared" si="104"/>
        <v>0</v>
      </c>
      <c r="V207" s="219">
        <f t="shared" si="104"/>
        <v>0</v>
      </c>
      <c r="W207" s="219">
        <f>SUM(W194:W206)</f>
        <v>-10.050004713670049</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752</v>
      </c>
      <c r="F209" s="225"/>
      <c r="G209" s="226"/>
      <c r="H209" s="227"/>
      <c r="I209" s="228">
        <f>I207+I208</f>
        <v>164.29777522108247</v>
      </c>
      <c r="J209" s="228">
        <f t="shared" ref="J209:U209" si="105">J207+J208</f>
        <v>-94.728093576419511</v>
      </c>
      <c r="K209" s="228">
        <f t="shared" si="105"/>
        <v>-79.619686358333226</v>
      </c>
      <c r="L209" s="228">
        <f t="shared" si="105"/>
        <v>0</v>
      </c>
      <c r="M209" s="228">
        <f t="shared" si="105"/>
        <v>0</v>
      </c>
      <c r="N209" s="228">
        <f t="shared" si="105"/>
        <v>0</v>
      </c>
      <c r="O209" s="228">
        <f t="shared" si="105"/>
        <v>0</v>
      </c>
      <c r="P209" s="228">
        <f t="shared" si="105"/>
        <v>0</v>
      </c>
      <c r="Q209" s="228">
        <f t="shared" si="105"/>
        <v>0</v>
      </c>
      <c r="R209" s="228">
        <f t="shared" si="105"/>
        <v>0</v>
      </c>
      <c r="S209" s="228">
        <f t="shared" si="105"/>
        <v>0</v>
      </c>
      <c r="T209" s="228">
        <f t="shared" si="105"/>
        <v>0</v>
      </c>
      <c r="U209" s="228">
        <f t="shared" si="105"/>
        <v>0</v>
      </c>
      <c r="V209" s="228">
        <f>V207+V208</f>
        <v>0</v>
      </c>
      <c r="W209" s="228">
        <f>W207+W208</f>
        <v>-10.050004713670049</v>
      </c>
    </row>
    <row r="210" spans="5:23">
      <c r="E210" s="214">
        <v>45292</v>
      </c>
      <c r="F210" s="214" t="s">
        <v>756</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756</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6">SUM(I211:V211)</f>
        <v>0</v>
      </c>
    </row>
    <row r="212" spans="5:23">
      <c r="E212" s="214">
        <v>45352</v>
      </c>
      <c r="F212" s="214" t="s">
        <v>756</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6"/>
        <v>0</v>
      </c>
    </row>
    <row r="213" spans="5:23">
      <c r="E213" s="214">
        <v>45383</v>
      </c>
      <c r="F213" s="214" t="s">
        <v>756</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6"/>
        <v>0</v>
      </c>
    </row>
    <row r="214" spans="5:23">
      <c r="E214" s="214">
        <v>45413</v>
      </c>
      <c r="F214" s="214" t="s">
        <v>756</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6"/>
        <v>0</v>
      </c>
    </row>
    <row r="215" spans="5:23">
      <c r="E215" s="214">
        <v>45444</v>
      </c>
      <c r="F215" s="214" t="s">
        <v>756</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6"/>
        <v>0</v>
      </c>
    </row>
    <row r="216" spans="5:23">
      <c r="E216" s="214">
        <v>45474</v>
      </c>
      <c r="F216" s="214" t="s">
        <v>756</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6"/>
        <v>0</v>
      </c>
    </row>
    <row r="217" spans="5:23">
      <c r="E217" s="214">
        <v>45505</v>
      </c>
      <c r="F217" s="214" t="s">
        <v>756</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6"/>
        <v>0</v>
      </c>
    </row>
    <row r="218" spans="5:23">
      <c r="E218" s="214">
        <v>45536</v>
      </c>
      <c r="F218" s="214" t="s">
        <v>756</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6"/>
        <v>0</v>
      </c>
    </row>
    <row r="219" spans="5:23">
      <c r="E219" s="214">
        <v>45566</v>
      </c>
      <c r="F219" s="214" t="s">
        <v>756</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6"/>
        <v>0</v>
      </c>
    </row>
    <row r="220" spans="5:23">
      <c r="E220" s="214">
        <v>45597</v>
      </c>
      <c r="F220" s="214" t="s">
        <v>756</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6"/>
        <v>0</v>
      </c>
    </row>
    <row r="221" spans="5:23">
      <c r="E221" s="214">
        <v>45627</v>
      </c>
      <c r="F221" s="214" t="s">
        <v>756</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754</v>
      </c>
      <c r="F222" s="216"/>
      <c r="G222" s="217"/>
      <c r="H222" s="218"/>
      <c r="I222" s="219">
        <f>SUM(I209:I221)</f>
        <v>164.29777522108247</v>
      </c>
      <c r="J222" s="219">
        <f>SUM(J209:J221)</f>
        <v>-94.728093576419511</v>
      </c>
      <c r="K222" s="219">
        <f t="shared" ref="K222:V222" si="107">SUM(K209:K221)</f>
        <v>-79.619686358333226</v>
      </c>
      <c r="L222" s="219">
        <f t="shared" si="107"/>
        <v>0</v>
      </c>
      <c r="M222" s="219">
        <f t="shared" si="107"/>
        <v>0</v>
      </c>
      <c r="N222" s="219">
        <f t="shared" si="107"/>
        <v>0</v>
      </c>
      <c r="O222" s="219">
        <f t="shared" si="107"/>
        <v>0</v>
      </c>
      <c r="P222" s="219">
        <f t="shared" si="107"/>
        <v>0</v>
      </c>
      <c r="Q222" s="219">
        <f t="shared" si="107"/>
        <v>0</v>
      </c>
      <c r="R222" s="219">
        <f t="shared" si="107"/>
        <v>0</v>
      </c>
      <c r="S222" s="219">
        <f t="shared" si="107"/>
        <v>0</v>
      </c>
      <c r="T222" s="219">
        <f t="shared" si="107"/>
        <v>0</v>
      </c>
      <c r="U222" s="219">
        <f t="shared" si="107"/>
        <v>0</v>
      </c>
      <c r="V222" s="219">
        <f t="shared" si="107"/>
        <v>0</v>
      </c>
      <c r="W222" s="219">
        <f>SUM(W209:W221)</f>
        <v>-10.050004713670049</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753</v>
      </c>
      <c r="F224" s="225"/>
      <c r="G224" s="226"/>
      <c r="H224" s="227"/>
      <c r="I224" s="228">
        <f>I222+I223</f>
        <v>164.29777522108247</v>
      </c>
      <c r="J224" s="228">
        <f t="shared" ref="J224:U224" si="108">J222+J223</f>
        <v>-94.728093576419511</v>
      </c>
      <c r="K224" s="228">
        <f t="shared" si="108"/>
        <v>-79.619686358333226</v>
      </c>
      <c r="L224" s="228">
        <f t="shared" si="108"/>
        <v>0</v>
      </c>
      <c r="M224" s="228">
        <f t="shared" si="108"/>
        <v>0</v>
      </c>
      <c r="N224" s="228">
        <f t="shared" si="108"/>
        <v>0</v>
      </c>
      <c r="O224" s="228">
        <f t="shared" si="108"/>
        <v>0</v>
      </c>
      <c r="P224" s="228">
        <f t="shared" si="108"/>
        <v>0</v>
      </c>
      <c r="Q224" s="228">
        <f t="shared" si="108"/>
        <v>0</v>
      </c>
      <c r="R224" s="228">
        <f t="shared" si="108"/>
        <v>0</v>
      </c>
      <c r="S224" s="228">
        <f t="shared" si="108"/>
        <v>0</v>
      </c>
      <c r="T224" s="228">
        <f t="shared" si="108"/>
        <v>0</v>
      </c>
      <c r="U224" s="228">
        <f t="shared" si="108"/>
        <v>0</v>
      </c>
      <c r="V224" s="228">
        <f>V222+V223</f>
        <v>0</v>
      </c>
      <c r="W224" s="228">
        <f>W222+W223</f>
        <v>-10.050004713670049</v>
      </c>
    </row>
    <row r="225" spans="5:23">
      <c r="E225" s="214">
        <v>45658</v>
      </c>
      <c r="F225" s="214" t="s">
        <v>757</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757</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9">SUM(I226:V226)</f>
        <v>0</v>
      </c>
    </row>
    <row r="227" spans="5:23">
      <c r="E227" s="214">
        <v>45717</v>
      </c>
      <c r="F227" s="214" t="s">
        <v>757</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9"/>
        <v>0</v>
      </c>
    </row>
    <row r="228" spans="5:23">
      <c r="E228" s="214">
        <v>45748</v>
      </c>
      <c r="F228" s="214" t="s">
        <v>757</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9"/>
        <v>0</v>
      </c>
    </row>
    <row r="229" spans="5:23">
      <c r="E229" s="214">
        <v>45778</v>
      </c>
      <c r="F229" s="214" t="s">
        <v>757</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9"/>
        <v>0</v>
      </c>
    </row>
    <row r="230" spans="5:23">
      <c r="E230" s="214">
        <v>45809</v>
      </c>
      <c r="F230" s="214" t="s">
        <v>757</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9"/>
        <v>0</v>
      </c>
    </row>
    <row r="231" spans="5:23">
      <c r="E231" s="214">
        <v>45839</v>
      </c>
      <c r="F231" s="214" t="s">
        <v>757</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9"/>
        <v>0</v>
      </c>
    </row>
    <row r="232" spans="5:23">
      <c r="E232" s="214">
        <v>45870</v>
      </c>
      <c r="F232" s="214" t="s">
        <v>757</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9"/>
        <v>0</v>
      </c>
    </row>
    <row r="233" spans="5:23">
      <c r="E233" s="214">
        <v>45901</v>
      </c>
      <c r="F233" s="214" t="s">
        <v>757</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9"/>
        <v>0</v>
      </c>
    </row>
    <row r="234" spans="5:23">
      <c r="E234" s="214">
        <v>45931</v>
      </c>
      <c r="F234" s="214" t="s">
        <v>757</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9"/>
        <v>0</v>
      </c>
    </row>
    <row r="235" spans="5:23">
      <c r="E235" s="214">
        <v>45962</v>
      </c>
      <c r="F235" s="214" t="s">
        <v>757</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9"/>
        <v>0</v>
      </c>
    </row>
    <row r="236" spans="5:23">
      <c r="E236" s="214">
        <v>45992</v>
      </c>
      <c r="F236" s="214" t="s">
        <v>757</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755</v>
      </c>
      <c r="F237" s="216"/>
      <c r="G237" s="217"/>
      <c r="H237" s="218"/>
      <c r="I237" s="219">
        <f>SUM(I224:I236)</f>
        <v>164.29777522108247</v>
      </c>
      <c r="J237" s="219">
        <f>SUM(J224:J236)</f>
        <v>-94.728093576419511</v>
      </c>
      <c r="K237" s="219">
        <f t="shared" ref="K237:U237" si="110">SUM(K224:K236)</f>
        <v>-79.619686358333226</v>
      </c>
      <c r="L237" s="219">
        <f t="shared" si="110"/>
        <v>0</v>
      </c>
      <c r="M237" s="219">
        <f>SUM(M224:M236)</f>
        <v>0</v>
      </c>
      <c r="N237" s="219">
        <f t="shared" si="110"/>
        <v>0</v>
      </c>
      <c r="O237" s="219">
        <f t="shared" si="110"/>
        <v>0</v>
      </c>
      <c r="P237" s="219">
        <f t="shared" si="110"/>
        <v>0</v>
      </c>
      <c r="Q237" s="219">
        <f t="shared" si="110"/>
        <v>0</v>
      </c>
      <c r="R237" s="219">
        <f t="shared" si="110"/>
        <v>0</v>
      </c>
      <c r="S237" s="219">
        <f t="shared" si="110"/>
        <v>0</v>
      </c>
      <c r="T237" s="219">
        <f t="shared" si="110"/>
        <v>0</v>
      </c>
      <c r="U237" s="219">
        <f t="shared" si="110"/>
        <v>0</v>
      </c>
      <c r="V237" s="219">
        <f>SUM(V224:V236)</f>
        <v>0</v>
      </c>
      <c r="W237" s="219">
        <f>SUM(W224:W236)</f>
        <v>-10.050004713670049</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zoomScale="90" zoomScaleNormal="90" workbookViewId="0">
      <selection activeCell="F23" sqref="F23"/>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4"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0"/>
      <c r="D13" s="636" t="s">
        <v>406</v>
      </c>
      <c r="E13" s="17"/>
      <c r="F13" s="177"/>
      <c r="G13" s="178"/>
      <c r="H13" s="179"/>
      <c r="K13" s="179"/>
      <c r="L13" s="177"/>
      <c r="M13" s="177"/>
      <c r="N13" s="177"/>
      <c r="O13" s="177"/>
      <c r="P13" s="177"/>
      <c r="Q13" s="180"/>
    </row>
    <row r="14" spans="2:73" ht="30" customHeight="1" outlineLevel="1" thickBot="1">
      <c r="B14" s="90"/>
      <c r="D14" s="609" t="s">
        <v>552</v>
      </c>
      <c r="I14" s="12"/>
      <c r="J14" s="12"/>
      <c r="BU14" s="12"/>
    </row>
    <row r="15" spans="2:73" ht="26.25" customHeight="1" outlineLevel="1">
      <c r="C15" s="90"/>
      <c r="I15" s="12"/>
      <c r="J15" s="12"/>
    </row>
    <row r="16" spans="2:73" ht="23.25" customHeight="1" outlineLevel="1">
      <c r="B16" s="116" t="s">
        <v>505</v>
      </c>
      <c r="C16" s="90"/>
      <c r="D16" s="614" t="s">
        <v>616</v>
      </c>
      <c r="E16" s="604"/>
      <c r="F16" s="604"/>
      <c r="G16" s="615"/>
      <c r="H16" s="604"/>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610</v>
      </c>
      <c r="C17" s="90"/>
      <c r="D17" s="610" t="s">
        <v>588</v>
      </c>
      <c r="E17" s="604"/>
      <c r="F17" s="604"/>
      <c r="G17" s="615"/>
      <c r="H17" s="604"/>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623</v>
      </c>
      <c r="E18" s="604"/>
      <c r="F18" s="604"/>
      <c r="G18" s="615"/>
      <c r="H18" s="604"/>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622</v>
      </c>
      <c r="E19" s="604"/>
      <c r="F19" s="604"/>
      <c r="G19" s="615"/>
      <c r="H19" s="604"/>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624</v>
      </c>
      <c r="E20" s="604"/>
      <c r="F20" s="604"/>
      <c r="G20" s="615"/>
      <c r="H20" s="604"/>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702" t="s">
        <v>634</v>
      </c>
      <c r="E21" s="604"/>
      <c r="F21" s="604"/>
      <c r="G21" s="615"/>
      <c r="H21" s="604"/>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75">
      <c r="B23" s="182" t="s">
        <v>593</v>
      </c>
      <c r="H23" s="10"/>
      <c r="I23" s="10"/>
      <c r="J23" s="10"/>
    </row>
    <row r="24" spans="2:73" s="669" customFormat="1" ht="21" customHeight="1">
      <c r="B24" s="701" t="s">
        <v>597</v>
      </c>
      <c r="C24" s="837" t="s">
        <v>598</v>
      </c>
      <c r="D24" s="837"/>
      <c r="E24" s="837"/>
      <c r="F24" s="837"/>
      <c r="G24" s="837"/>
      <c r="H24" s="677" t="s">
        <v>595</v>
      </c>
      <c r="I24" s="677" t="s">
        <v>594</v>
      </c>
      <c r="J24" s="677" t="s">
        <v>596</v>
      </c>
      <c r="K24" s="668"/>
      <c r="L24" s="669" t="s">
        <v>598</v>
      </c>
      <c r="AQ24" s="669" t="s">
        <v>598</v>
      </c>
      <c r="BU24" s="668"/>
    </row>
    <row r="25" spans="2:73" s="250" customFormat="1" ht="49.5" customHeight="1">
      <c r="B25" s="245" t="s">
        <v>473</v>
      </c>
      <c r="C25" s="245" t="s">
        <v>211</v>
      </c>
      <c r="D25" s="627" t="s">
        <v>474</v>
      </c>
      <c r="E25" s="245" t="s">
        <v>208</v>
      </c>
      <c r="F25" s="245" t="s">
        <v>475</v>
      </c>
      <c r="G25" s="245" t="s">
        <v>476</v>
      </c>
      <c r="H25" s="627" t="s">
        <v>477</v>
      </c>
      <c r="I25" s="635" t="s">
        <v>586</v>
      </c>
      <c r="J25" s="642" t="s">
        <v>587</v>
      </c>
      <c r="K25" s="640"/>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0"/>
      <c r="I26" s="633"/>
      <c r="J26" s="633"/>
      <c r="K26" s="641"/>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1"/>
      <c r="C27" s="691"/>
      <c r="D27" s="691"/>
      <c r="E27" s="691"/>
      <c r="F27" s="691"/>
      <c r="G27" s="691"/>
      <c r="H27" s="691"/>
      <c r="I27" s="643"/>
      <c r="J27" s="643"/>
      <c r="K27" s="632"/>
      <c r="L27" s="695"/>
      <c r="M27" s="696"/>
      <c r="N27" s="696"/>
      <c r="O27" s="696"/>
      <c r="P27" s="696"/>
      <c r="Q27" s="696"/>
      <c r="R27" s="696"/>
      <c r="S27" s="696"/>
      <c r="T27" s="696"/>
      <c r="U27" s="696"/>
      <c r="V27" s="696"/>
      <c r="W27" s="696"/>
      <c r="X27" s="696"/>
      <c r="Y27" s="696"/>
      <c r="Z27" s="696"/>
      <c r="AA27" s="696"/>
      <c r="AB27" s="696"/>
      <c r="AC27" s="696"/>
      <c r="AD27" s="696"/>
      <c r="AE27" s="696"/>
      <c r="AF27" s="696"/>
      <c r="AG27" s="696"/>
      <c r="AH27" s="696"/>
      <c r="AI27" s="696"/>
      <c r="AJ27" s="696"/>
      <c r="AK27" s="696"/>
      <c r="AL27" s="696"/>
      <c r="AM27" s="696"/>
      <c r="AN27" s="696"/>
      <c r="AO27" s="697"/>
      <c r="AP27" s="632"/>
      <c r="AQ27" s="695"/>
      <c r="AR27" s="696"/>
      <c r="AS27" s="696"/>
      <c r="AT27" s="696"/>
      <c r="AU27" s="696"/>
      <c r="AV27" s="696"/>
      <c r="AW27" s="696"/>
      <c r="AX27" s="696"/>
      <c r="AY27" s="696"/>
      <c r="AZ27" s="696"/>
      <c r="BA27" s="696"/>
      <c r="BB27" s="696"/>
      <c r="BC27" s="696"/>
      <c r="BD27" s="696"/>
      <c r="BE27" s="696"/>
      <c r="BF27" s="696"/>
      <c r="BG27" s="696"/>
      <c r="BH27" s="696"/>
      <c r="BI27" s="696"/>
      <c r="BJ27" s="696"/>
      <c r="BK27" s="696"/>
      <c r="BL27" s="696"/>
      <c r="BM27" s="696"/>
      <c r="BN27" s="696"/>
      <c r="BO27" s="696"/>
      <c r="BP27" s="696"/>
      <c r="BQ27" s="696"/>
      <c r="BR27" s="696"/>
      <c r="BS27" s="696"/>
      <c r="BT27" s="697"/>
      <c r="BU27" s="16"/>
    </row>
    <row r="28" spans="2:73" s="17" customFormat="1" ht="15.75">
      <c r="B28" s="691"/>
      <c r="C28" s="691"/>
      <c r="D28" s="691"/>
      <c r="E28" s="691"/>
      <c r="F28" s="691"/>
      <c r="G28" s="691"/>
      <c r="H28" s="691"/>
      <c r="I28" s="643"/>
      <c r="J28" s="643"/>
      <c r="K28" s="632"/>
      <c r="L28" s="695"/>
      <c r="M28" s="696"/>
      <c r="N28" s="696"/>
      <c r="O28" s="696"/>
      <c r="P28" s="696"/>
      <c r="Q28" s="696"/>
      <c r="R28" s="696"/>
      <c r="S28" s="696"/>
      <c r="T28" s="696"/>
      <c r="U28" s="696"/>
      <c r="V28" s="696"/>
      <c r="W28" s="696"/>
      <c r="X28" s="696"/>
      <c r="Y28" s="696"/>
      <c r="Z28" s="696"/>
      <c r="AA28" s="696"/>
      <c r="AB28" s="696"/>
      <c r="AC28" s="696"/>
      <c r="AD28" s="696"/>
      <c r="AE28" s="696"/>
      <c r="AF28" s="696"/>
      <c r="AG28" s="696"/>
      <c r="AH28" s="696"/>
      <c r="AI28" s="696"/>
      <c r="AJ28" s="696"/>
      <c r="AK28" s="696"/>
      <c r="AL28" s="696"/>
      <c r="AM28" s="696"/>
      <c r="AN28" s="696"/>
      <c r="AO28" s="697"/>
      <c r="AP28" s="632"/>
      <c r="AQ28" s="695"/>
      <c r="AR28" s="696"/>
      <c r="AS28" s="696"/>
      <c r="AT28" s="696"/>
      <c r="AU28" s="696"/>
      <c r="AV28" s="696"/>
      <c r="AW28" s="696"/>
      <c r="AX28" s="696"/>
      <c r="AY28" s="696"/>
      <c r="AZ28" s="696"/>
      <c r="BA28" s="696"/>
      <c r="BB28" s="696"/>
      <c r="BC28" s="696"/>
      <c r="BD28" s="696"/>
      <c r="BE28" s="696"/>
      <c r="BF28" s="696"/>
      <c r="BG28" s="696"/>
      <c r="BH28" s="696"/>
      <c r="BI28" s="696"/>
      <c r="BJ28" s="696"/>
      <c r="BK28" s="696"/>
      <c r="BL28" s="696"/>
      <c r="BM28" s="696"/>
      <c r="BN28" s="696"/>
      <c r="BO28" s="696"/>
      <c r="BP28" s="696"/>
      <c r="BQ28" s="696"/>
      <c r="BR28" s="696"/>
      <c r="BS28" s="696"/>
      <c r="BT28" s="697"/>
      <c r="BU28" s="16"/>
    </row>
    <row r="29" spans="2:73" s="17" customFormat="1" ht="16.5" customHeight="1">
      <c r="B29" s="691"/>
      <c r="C29" s="691"/>
      <c r="D29" s="691"/>
      <c r="E29" s="691"/>
      <c r="F29" s="691"/>
      <c r="G29" s="691"/>
      <c r="H29" s="691"/>
      <c r="I29" s="643"/>
      <c r="J29" s="643"/>
      <c r="K29" s="632"/>
      <c r="L29" s="695"/>
      <c r="M29" s="696"/>
      <c r="N29" s="696"/>
      <c r="O29" s="696"/>
      <c r="P29" s="696"/>
      <c r="Q29" s="696"/>
      <c r="R29" s="696"/>
      <c r="S29" s="696"/>
      <c r="T29" s="696"/>
      <c r="U29" s="696"/>
      <c r="V29" s="696"/>
      <c r="W29" s="696"/>
      <c r="X29" s="696"/>
      <c r="Y29" s="696"/>
      <c r="Z29" s="696"/>
      <c r="AA29" s="696"/>
      <c r="AB29" s="696"/>
      <c r="AC29" s="696"/>
      <c r="AD29" s="696"/>
      <c r="AE29" s="696"/>
      <c r="AF29" s="696"/>
      <c r="AG29" s="696"/>
      <c r="AH29" s="696"/>
      <c r="AI29" s="696"/>
      <c r="AJ29" s="696"/>
      <c r="AK29" s="696"/>
      <c r="AL29" s="696"/>
      <c r="AM29" s="696"/>
      <c r="AN29" s="696"/>
      <c r="AO29" s="697"/>
      <c r="AP29" s="632"/>
      <c r="AQ29" s="695"/>
      <c r="AR29" s="696"/>
      <c r="AS29" s="696"/>
      <c r="AT29" s="696"/>
      <c r="AU29" s="696"/>
      <c r="AV29" s="696"/>
      <c r="AW29" s="696"/>
      <c r="AX29" s="696"/>
      <c r="AY29" s="696"/>
      <c r="AZ29" s="696"/>
      <c r="BA29" s="696"/>
      <c r="BB29" s="696"/>
      <c r="BC29" s="696"/>
      <c r="BD29" s="696"/>
      <c r="BE29" s="696"/>
      <c r="BF29" s="696"/>
      <c r="BG29" s="696"/>
      <c r="BH29" s="696"/>
      <c r="BI29" s="696"/>
      <c r="BJ29" s="696"/>
      <c r="BK29" s="696"/>
      <c r="BL29" s="696"/>
      <c r="BM29" s="696"/>
      <c r="BN29" s="696"/>
      <c r="BO29" s="696"/>
      <c r="BP29" s="696"/>
      <c r="BQ29" s="696"/>
      <c r="BR29" s="696"/>
      <c r="BS29" s="696"/>
      <c r="BT29" s="697"/>
      <c r="BU29" s="16"/>
    </row>
    <row r="30" spans="2:73" s="17" customFormat="1" ht="15.75">
      <c r="B30" s="691"/>
      <c r="C30" s="691"/>
      <c r="D30" s="691"/>
      <c r="E30" s="691"/>
      <c r="F30" s="691"/>
      <c r="G30" s="691"/>
      <c r="H30" s="691"/>
      <c r="I30" s="643"/>
      <c r="J30" s="643"/>
      <c r="K30" s="632"/>
      <c r="L30" s="695"/>
      <c r="M30" s="696"/>
      <c r="N30" s="696"/>
      <c r="O30" s="696"/>
      <c r="P30" s="696"/>
      <c r="Q30" s="696"/>
      <c r="R30" s="696"/>
      <c r="S30" s="696"/>
      <c r="T30" s="696"/>
      <c r="U30" s="696"/>
      <c r="V30" s="696"/>
      <c r="W30" s="696"/>
      <c r="X30" s="696"/>
      <c r="Y30" s="696"/>
      <c r="Z30" s="696"/>
      <c r="AA30" s="696"/>
      <c r="AB30" s="696"/>
      <c r="AC30" s="696"/>
      <c r="AD30" s="696"/>
      <c r="AE30" s="696"/>
      <c r="AF30" s="696"/>
      <c r="AG30" s="696"/>
      <c r="AH30" s="696"/>
      <c r="AI30" s="696"/>
      <c r="AJ30" s="696"/>
      <c r="AK30" s="696"/>
      <c r="AL30" s="696"/>
      <c r="AM30" s="696"/>
      <c r="AN30" s="696"/>
      <c r="AO30" s="697"/>
      <c r="AP30" s="632"/>
      <c r="AQ30" s="695"/>
      <c r="AR30" s="696"/>
      <c r="AS30" s="696"/>
      <c r="AT30" s="696"/>
      <c r="AU30" s="696"/>
      <c r="AV30" s="696"/>
      <c r="AW30" s="696"/>
      <c r="AX30" s="696"/>
      <c r="AY30" s="696"/>
      <c r="AZ30" s="696"/>
      <c r="BA30" s="696"/>
      <c r="BB30" s="696"/>
      <c r="BC30" s="696"/>
      <c r="BD30" s="696"/>
      <c r="BE30" s="696"/>
      <c r="BF30" s="696"/>
      <c r="BG30" s="696"/>
      <c r="BH30" s="696"/>
      <c r="BI30" s="696"/>
      <c r="BJ30" s="696"/>
      <c r="BK30" s="696"/>
      <c r="BL30" s="696"/>
      <c r="BM30" s="696"/>
      <c r="BN30" s="696"/>
      <c r="BO30" s="696"/>
      <c r="BP30" s="696"/>
      <c r="BQ30" s="696"/>
      <c r="BR30" s="696"/>
      <c r="BS30" s="696"/>
      <c r="BT30" s="697"/>
      <c r="BU30" s="16"/>
    </row>
    <row r="31" spans="2:73" s="17" customFormat="1" ht="15.75">
      <c r="B31" s="691"/>
      <c r="C31" s="691"/>
      <c r="D31" s="691"/>
      <c r="E31" s="691"/>
      <c r="F31" s="691"/>
      <c r="G31" s="691"/>
      <c r="H31" s="691"/>
      <c r="I31" s="643"/>
      <c r="J31" s="643"/>
      <c r="K31" s="632"/>
      <c r="L31" s="695"/>
      <c r="M31" s="696"/>
      <c r="N31" s="696"/>
      <c r="O31" s="696"/>
      <c r="P31" s="696"/>
      <c r="Q31" s="696"/>
      <c r="R31" s="696"/>
      <c r="S31" s="696"/>
      <c r="T31" s="696"/>
      <c r="U31" s="696"/>
      <c r="V31" s="696"/>
      <c r="W31" s="696"/>
      <c r="X31" s="696"/>
      <c r="Y31" s="696"/>
      <c r="Z31" s="696"/>
      <c r="AA31" s="696"/>
      <c r="AB31" s="696"/>
      <c r="AC31" s="696"/>
      <c r="AD31" s="696"/>
      <c r="AE31" s="696"/>
      <c r="AF31" s="696"/>
      <c r="AG31" s="696"/>
      <c r="AH31" s="696"/>
      <c r="AI31" s="696"/>
      <c r="AJ31" s="696"/>
      <c r="AK31" s="696"/>
      <c r="AL31" s="696"/>
      <c r="AM31" s="696"/>
      <c r="AN31" s="696"/>
      <c r="AO31" s="697"/>
      <c r="AP31" s="632"/>
      <c r="AQ31" s="695"/>
      <c r="AR31" s="696"/>
      <c r="AS31" s="696"/>
      <c r="AT31" s="696"/>
      <c r="AU31" s="696"/>
      <c r="AV31" s="696"/>
      <c r="AW31" s="696"/>
      <c r="AX31" s="696"/>
      <c r="AY31" s="696"/>
      <c r="AZ31" s="696"/>
      <c r="BA31" s="696"/>
      <c r="BB31" s="696"/>
      <c r="BC31" s="696"/>
      <c r="BD31" s="696"/>
      <c r="BE31" s="696"/>
      <c r="BF31" s="696"/>
      <c r="BG31" s="696"/>
      <c r="BH31" s="696"/>
      <c r="BI31" s="696"/>
      <c r="BJ31" s="696"/>
      <c r="BK31" s="696"/>
      <c r="BL31" s="696"/>
      <c r="BM31" s="696"/>
      <c r="BN31" s="696"/>
      <c r="BO31" s="696"/>
      <c r="BP31" s="696"/>
      <c r="BQ31" s="696"/>
      <c r="BR31" s="696"/>
      <c r="BS31" s="696"/>
      <c r="BT31" s="697"/>
      <c r="BU31" s="16"/>
    </row>
    <row r="32" spans="2:73" s="17" customFormat="1" ht="15.75">
      <c r="B32" s="691"/>
      <c r="C32" s="691"/>
      <c r="D32" s="691"/>
      <c r="E32" s="691"/>
      <c r="F32" s="691"/>
      <c r="G32" s="691"/>
      <c r="H32" s="691"/>
      <c r="I32" s="643"/>
      <c r="J32" s="643"/>
      <c r="K32" s="632"/>
      <c r="L32" s="695"/>
      <c r="M32" s="696"/>
      <c r="N32" s="696"/>
      <c r="O32" s="696"/>
      <c r="P32" s="696"/>
      <c r="Q32" s="696"/>
      <c r="R32" s="696"/>
      <c r="S32" s="696"/>
      <c r="T32" s="696"/>
      <c r="U32" s="696"/>
      <c r="V32" s="696"/>
      <c r="W32" s="696"/>
      <c r="X32" s="696"/>
      <c r="Y32" s="696"/>
      <c r="Z32" s="696"/>
      <c r="AA32" s="696"/>
      <c r="AB32" s="696"/>
      <c r="AC32" s="696"/>
      <c r="AD32" s="696"/>
      <c r="AE32" s="696"/>
      <c r="AF32" s="696"/>
      <c r="AG32" s="696"/>
      <c r="AH32" s="696"/>
      <c r="AI32" s="696"/>
      <c r="AJ32" s="696"/>
      <c r="AK32" s="696"/>
      <c r="AL32" s="696"/>
      <c r="AM32" s="696"/>
      <c r="AN32" s="696"/>
      <c r="AO32" s="697"/>
      <c r="AP32" s="632"/>
      <c r="AQ32" s="695"/>
      <c r="AR32" s="696"/>
      <c r="AS32" s="696"/>
      <c r="AT32" s="696"/>
      <c r="AU32" s="696"/>
      <c r="AV32" s="696"/>
      <c r="AW32" s="696"/>
      <c r="AX32" s="696"/>
      <c r="AY32" s="696"/>
      <c r="AZ32" s="696"/>
      <c r="BA32" s="696"/>
      <c r="BB32" s="696"/>
      <c r="BC32" s="696"/>
      <c r="BD32" s="696"/>
      <c r="BE32" s="696"/>
      <c r="BF32" s="696"/>
      <c r="BG32" s="696"/>
      <c r="BH32" s="696"/>
      <c r="BI32" s="696"/>
      <c r="BJ32" s="696"/>
      <c r="BK32" s="696"/>
      <c r="BL32" s="696"/>
      <c r="BM32" s="696"/>
      <c r="BN32" s="696"/>
      <c r="BO32" s="696"/>
      <c r="BP32" s="696"/>
      <c r="BQ32" s="696"/>
      <c r="BR32" s="696"/>
      <c r="BS32" s="696"/>
      <c r="BT32" s="697"/>
      <c r="BU32" s="16"/>
    </row>
    <row r="33" spans="2:73" s="17" customFormat="1" ht="15.75">
      <c r="B33" s="691"/>
      <c r="C33" s="691"/>
      <c r="D33" s="691"/>
      <c r="E33" s="691"/>
      <c r="F33" s="691"/>
      <c r="G33" s="691"/>
      <c r="H33" s="691"/>
      <c r="I33" s="643"/>
      <c r="J33" s="643"/>
      <c r="K33" s="632"/>
      <c r="L33" s="695"/>
      <c r="M33" s="696"/>
      <c r="N33" s="696"/>
      <c r="O33" s="696"/>
      <c r="P33" s="696"/>
      <c r="Q33" s="696"/>
      <c r="R33" s="696"/>
      <c r="S33" s="696"/>
      <c r="T33" s="696"/>
      <c r="U33" s="696"/>
      <c r="V33" s="696"/>
      <c r="W33" s="696"/>
      <c r="X33" s="696"/>
      <c r="Y33" s="696"/>
      <c r="Z33" s="696"/>
      <c r="AA33" s="696"/>
      <c r="AB33" s="696"/>
      <c r="AC33" s="696"/>
      <c r="AD33" s="696"/>
      <c r="AE33" s="696"/>
      <c r="AF33" s="696"/>
      <c r="AG33" s="696"/>
      <c r="AH33" s="696"/>
      <c r="AI33" s="696"/>
      <c r="AJ33" s="696"/>
      <c r="AK33" s="696"/>
      <c r="AL33" s="696"/>
      <c r="AM33" s="696"/>
      <c r="AN33" s="696"/>
      <c r="AO33" s="697"/>
      <c r="AP33" s="632"/>
      <c r="AQ33" s="695"/>
      <c r="AR33" s="696"/>
      <c r="AS33" s="696"/>
      <c r="AT33" s="696"/>
      <c r="AU33" s="696"/>
      <c r="AV33" s="696"/>
      <c r="AW33" s="696"/>
      <c r="AX33" s="696"/>
      <c r="AY33" s="696"/>
      <c r="AZ33" s="696"/>
      <c r="BA33" s="696"/>
      <c r="BB33" s="696"/>
      <c r="BC33" s="696"/>
      <c r="BD33" s="696"/>
      <c r="BE33" s="696"/>
      <c r="BF33" s="696"/>
      <c r="BG33" s="696"/>
      <c r="BH33" s="696"/>
      <c r="BI33" s="696"/>
      <c r="BJ33" s="696"/>
      <c r="BK33" s="696"/>
      <c r="BL33" s="696"/>
      <c r="BM33" s="696"/>
      <c r="BN33" s="696"/>
      <c r="BO33" s="696"/>
      <c r="BP33" s="696"/>
      <c r="BQ33" s="696"/>
      <c r="BR33" s="696"/>
      <c r="BS33" s="696"/>
      <c r="BT33" s="697"/>
      <c r="BU33" s="16"/>
    </row>
    <row r="34" spans="2:73" s="17" customFormat="1" ht="15.75">
      <c r="B34" s="691"/>
      <c r="C34" s="691"/>
      <c r="D34" s="691"/>
      <c r="E34" s="691"/>
      <c r="F34" s="691"/>
      <c r="G34" s="691"/>
      <c r="H34" s="691"/>
      <c r="I34" s="643"/>
      <c r="J34" s="643"/>
      <c r="K34" s="632"/>
      <c r="L34" s="695"/>
      <c r="M34" s="696"/>
      <c r="N34" s="696"/>
      <c r="O34" s="696"/>
      <c r="P34" s="696"/>
      <c r="Q34" s="696"/>
      <c r="R34" s="696"/>
      <c r="S34" s="696"/>
      <c r="T34" s="696"/>
      <c r="U34" s="696"/>
      <c r="V34" s="696"/>
      <c r="W34" s="696"/>
      <c r="X34" s="696"/>
      <c r="Y34" s="696"/>
      <c r="Z34" s="696"/>
      <c r="AA34" s="696"/>
      <c r="AB34" s="696"/>
      <c r="AC34" s="696"/>
      <c r="AD34" s="696"/>
      <c r="AE34" s="696"/>
      <c r="AF34" s="696"/>
      <c r="AG34" s="696"/>
      <c r="AH34" s="696"/>
      <c r="AI34" s="696"/>
      <c r="AJ34" s="696"/>
      <c r="AK34" s="696"/>
      <c r="AL34" s="696"/>
      <c r="AM34" s="696"/>
      <c r="AN34" s="696"/>
      <c r="AO34" s="697"/>
      <c r="AP34" s="632"/>
      <c r="AQ34" s="695"/>
      <c r="AR34" s="696"/>
      <c r="AS34" s="696"/>
      <c r="AT34" s="696"/>
      <c r="AU34" s="696"/>
      <c r="AV34" s="696"/>
      <c r="AW34" s="696"/>
      <c r="AX34" s="696"/>
      <c r="AY34" s="696"/>
      <c r="AZ34" s="696"/>
      <c r="BA34" s="696"/>
      <c r="BB34" s="696"/>
      <c r="BC34" s="696"/>
      <c r="BD34" s="696"/>
      <c r="BE34" s="696"/>
      <c r="BF34" s="696"/>
      <c r="BG34" s="696"/>
      <c r="BH34" s="696"/>
      <c r="BI34" s="696"/>
      <c r="BJ34" s="696"/>
      <c r="BK34" s="696"/>
      <c r="BL34" s="696"/>
      <c r="BM34" s="696"/>
      <c r="BN34" s="696"/>
      <c r="BO34" s="696"/>
      <c r="BP34" s="696"/>
      <c r="BQ34" s="696"/>
      <c r="BR34" s="696"/>
      <c r="BS34" s="696"/>
      <c r="BT34" s="697"/>
      <c r="BU34" s="16"/>
    </row>
    <row r="35" spans="2:73" s="17" customFormat="1" ht="15.75">
      <c r="B35" s="691"/>
      <c r="C35" s="691"/>
      <c r="D35" s="691"/>
      <c r="E35" s="691"/>
      <c r="F35" s="691"/>
      <c r="G35" s="691"/>
      <c r="H35" s="691"/>
      <c r="I35" s="643"/>
      <c r="J35" s="643"/>
      <c r="K35" s="632"/>
      <c r="L35" s="695"/>
      <c r="M35" s="696"/>
      <c r="N35" s="696"/>
      <c r="O35" s="696"/>
      <c r="P35" s="696"/>
      <c r="Q35" s="696"/>
      <c r="R35" s="696"/>
      <c r="S35" s="696"/>
      <c r="T35" s="696"/>
      <c r="U35" s="696"/>
      <c r="V35" s="696"/>
      <c r="W35" s="696"/>
      <c r="X35" s="696"/>
      <c r="Y35" s="696"/>
      <c r="Z35" s="696"/>
      <c r="AA35" s="696"/>
      <c r="AB35" s="696"/>
      <c r="AC35" s="696"/>
      <c r="AD35" s="696"/>
      <c r="AE35" s="696"/>
      <c r="AF35" s="696"/>
      <c r="AG35" s="696"/>
      <c r="AH35" s="696"/>
      <c r="AI35" s="696"/>
      <c r="AJ35" s="696"/>
      <c r="AK35" s="696"/>
      <c r="AL35" s="696"/>
      <c r="AM35" s="696"/>
      <c r="AN35" s="696"/>
      <c r="AO35" s="697"/>
      <c r="AP35" s="632"/>
      <c r="AQ35" s="695"/>
      <c r="AR35" s="696"/>
      <c r="AS35" s="696"/>
      <c r="AT35" s="696"/>
      <c r="AU35" s="696"/>
      <c r="AV35" s="696"/>
      <c r="AW35" s="696"/>
      <c r="AX35" s="696"/>
      <c r="AY35" s="696"/>
      <c r="AZ35" s="696"/>
      <c r="BA35" s="696"/>
      <c r="BB35" s="696"/>
      <c r="BC35" s="696"/>
      <c r="BD35" s="696"/>
      <c r="BE35" s="696"/>
      <c r="BF35" s="696"/>
      <c r="BG35" s="696"/>
      <c r="BH35" s="696"/>
      <c r="BI35" s="696"/>
      <c r="BJ35" s="696"/>
      <c r="BK35" s="696"/>
      <c r="BL35" s="696"/>
      <c r="BM35" s="696"/>
      <c r="BN35" s="696"/>
      <c r="BO35" s="696"/>
      <c r="BP35" s="696"/>
      <c r="BQ35" s="696"/>
      <c r="BR35" s="696"/>
      <c r="BS35" s="696"/>
      <c r="BT35" s="697"/>
      <c r="BU35" s="16"/>
    </row>
    <row r="36" spans="2:73" s="17" customFormat="1" ht="15.75">
      <c r="B36" s="691"/>
      <c r="C36" s="691"/>
      <c r="D36" s="691"/>
      <c r="E36" s="691"/>
      <c r="F36" s="691"/>
      <c r="G36" s="691"/>
      <c r="H36" s="691"/>
      <c r="I36" s="643"/>
      <c r="J36" s="643"/>
      <c r="K36" s="632"/>
      <c r="L36" s="695"/>
      <c r="M36" s="696"/>
      <c r="N36" s="696"/>
      <c r="O36" s="696"/>
      <c r="P36" s="696"/>
      <c r="Q36" s="696"/>
      <c r="R36" s="696"/>
      <c r="S36" s="696"/>
      <c r="T36" s="696"/>
      <c r="U36" s="696"/>
      <c r="V36" s="696"/>
      <c r="W36" s="696"/>
      <c r="X36" s="696"/>
      <c r="Y36" s="696"/>
      <c r="Z36" s="696"/>
      <c r="AA36" s="696"/>
      <c r="AB36" s="696"/>
      <c r="AC36" s="696"/>
      <c r="AD36" s="696"/>
      <c r="AE36" s="696"/>
      <c r="AF36" s="696"/>
      <c r="AG36" s="696"/>
      <c r="AH36" s="696"/>
      <c r="AI36" s="696"/>
      <c r="AJ36" s="696"/>
      <c r="AK36" s="696"/>
      <c r="AL36" s="696"/>
      <c r="AM36" s="696"/>
      <c r="AN36" s="696"/>
      <c r="AO36" s="697"/>
      <c r="AP36" s="632"/>
      <c r="AQ36" s="695"/>
      <c r="AR36" s="696"/>
      <c r="AS36" s="696"/>
      <c r="AT36" s="696"/>
      <c r="AU36" s="696"/>
      <c r="AV36" s="696"/>
      <c r="AW36" s="696"/>
      <c r="AX36" s="696"/>
      <c r="AY36" s="696"/>
      <c r="AZ36" s="696"/>
      <c r="BA36" s="696"/>
      <c r="BB36" s="696"/>
      <c r="BC36" s="696"/>
      <c r="BD36" s="696"/>
      <c r="BE36" s="696"/>
      <c r="BF36" s="696"/>
      <c r="BG36" s="696"/>
      <c r="BH36" s="696"/>
      <c r="BI36" s="696"/>
      <c r="BJ36" s="696"/>
      <c r="BK36" s="696"/>
      <c r="BL36" s="696"/>
      <c r="BM36" s="696"/>
      <c r="BN36" s="696"/>
      <c r="BO36" s="696"/>
      <c r="BP36" s="696"/>
      <c r="BQ36" s="696"/>
      <c r="BR36" s="696"/>
      <c r="BS36" s="696"/>
      <c r="BT36" s="697"/>
      <c r="BU36" s="16"/>
    </row>
    <row r="37" spans="2:73" s="17" customFormat="1" ht="15.75">
      <c r="B37" s="691"/>
      <c r="C37" s="691"/>
      <c r="D37" s="691"/>
      <c r="E37" s="691"/>
      <c r="F37" s="691"/>
      <c r="G37" s="691"/>
      <c r="H37" s="691"/>
      <c r="I37" s="643"/>
      <c r="J37" s="643"/>
      <c r="K37" s="632"/>
      <c r="L37" s="695"/>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696"/>
      <c r="AM37" s="696"/>
      <c r="AN37" s="696"/>
      <c r="AO37" s="697"/>
      <c r="AP37" s="632"/>
      <c r="AQ37" s="695"/>
      <c r="AR37" s="696"/>
      <c r="AS37" s="696"/>
      <c r="AT37" s="696"/>
      <c r="AU37" s="696"/>
      <c r="AV37" s="696"/>
      <c r="AW37" s="696"/>
      <c r="AX37" s="696"/>
      <c r="AY37" s="696"/>
      <c r="AZ37" s="696"/>
      <c r="BA37" s="696"/>
      <c r="BB37" s="696"/>
      <c r="BC37" s="696"/>
      <c r="BD37" s="696"/>
      <c r="BE37" s="696"/>
      <c r="BF37" s="696"/>
      <c r="BG37" s="696"/>
      <c r="BH37" s="696"/>
      <c r="BI37" s="696"/>
      <c r="BJ37" s="696"/>
      <c r="BK37" s="696"/>
      <c r="BL37" s="696"/>
      <c r="BM37" s="696"/>
      <c r="BN37" s="696"/>
      <c r="BO37" s="696"/>
      <c r="BP37" s="696"/>
      <c r="BQ37" s="696"/>
      <c r="BR37" s="696"/>
      <c r="BS37" s="696"/>
      <c r="BT37" s="697"/>
      <c r="BU37" s="16"/>
    </row>
    <row r="38" spans="2:73" s="17" customFormat="1" ht="15.75">
      <c r="B38" s="691"/>
      <c r="C38" s="691"/>
      <c r="D38" s="691"/>
      <c r="E38" s="691"/>
      <c r="F38" s="691"/>
      <c r="G38" s="691"/>
      <c r="H38" s="691"/>
      <c r="I38" s="643"/>
      <c r="J38" s="643"/>
      <c r="K38" s="632"/>
      <c r="L38" s="695"/>
      <c r="M38" s="696"/>
      <c r="N38" s="696"/>
      <c r="O38" s="696"/>
      <c r="P38" s="696"/>
      <c r="Q38" s="696"/>
      <c r="R38" s="696"/>
      <c r="S38" s="696"/>
      <c r="T38" s="696"/>
      <c r="U38" s="696"/>
      <c r="V38" s="696"/>
      <c r="W38" s="696"/>
      <c r="X38" s="696"/>
      <c r="Y38" s="696"/>
      <c r="Z38" s="696"/>
      <c r="AA38" s="696"/>
      <c r="AB38" s="696"/>
      <c r="AC38" s="696"/>
      <c r="AD38" s="696"/>
      <c r="AE38" s="696"/>
      <c r="AF38" s="696"/>
      <c r="AG38" s="696"/>
      <c r="AH38" s="696"/>
      <c r="AI38" s="696"/>
      <c r="AJ38" s="696"/>
      <c r="AK38" s="696"/>
      <c r="AL38" s="696"/>
      <c r="AM38" s="696"/>
      <c r="AN38" s="696"/>
      <c r="AO38" s="697"/>
      <c r="AP38" s="632"/>
      <c r="AQ38" s="695"/>
      <c r="AR38" s="696"/>
      <c r="AS38" s="696"/>
      <c r="AT38" s="696"/>
      <c r="AU38" s="696"/>
      <c r="AV38" s="696"/>
      <c r="AW38" s="696"/>
      <c r="AX38" s="696"/>
      <c r="AY38" s="696"/>
      <c r="AZ38" s="696"/>
      <c r="BA38" s="696"/>
      <c r="BB38" s="696"/>
      <c r="BC38" s="696"/>
      <c r="BD38" s="696"/>
      <c r="BE38" s="696"/>
      <c r="BF38" s="696"/>
      <c r="BG38" s="696"/>
      <c r="BH38" s="696"/>
      <c r="BI38" s="696"/>
      <c r="BJ38" s="696"/>
      <c r="BK38" s="696"/>
      <c r="BL38" s="696"/>
      <c r="BM38" s="696"/>
      <c r="BN38" s="696"/>
      <c r="BO38" s="696"/>
      <c r="BP38" s="696"/>
      <c r="BQ38" s="696"/>
      <c r="BR38" s="696"/>
      <c r="BS38" s="696"/>
      <c r="BT38" s="697"/>
      <c r="BU38" s="16"/>
    </row>
    <row r="39" spans="2:73" s="17" customFormat="1" ht="15.75">
      <c r="B39" s="691"/>
      <c r="C39" s="691"/>
      <c r="D39" s="691"/>
      <c r="E39" s="691"/>
      <c r="F39" s="691"/>
      <c r="G39" s="691"/>
      <c r="H39" s="691"/>
      <c r="I39" s="643"/>
      <c r="J39" s="643"/>
      <c r="K39" s="632"/>
      <c r="L39" s="695"/>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696"/>
      <c r="AM39" s="696"/>
      <c r="AN39" s="696"/>
      <c r="AO39" s="697"/>
      <c r="AP39" s="632"/>
      <c r="AQ39" s="695"/>
      <c r="AR39" s="696"/>
      <c r="AS39" s="696"/>
      <c r="AT39" s="696"/>
      <c r="AU39" s="696"/>
      <c r="AV39" s="696"/>
      <c r="AW39" s="696"/>
      <c r="AX39" s="696"/>
      <c r="AY39" s="696"/>
      <c r="AZ39" s="696"/>
      <c r="BA39" s="696"/>
      <c r="BB39" s="696"/>
      <c r="BC39" s="696"/>
      <c r="BD39" s="696"/>
      <c r="BE39" s="696"/>
      <c r="BF39" s="696"/>
      <c r="BG39" s="696"/>
      <c r="BH39" s="696"/>
      <c r="BI39" s="696"/>
      <c r="BJ39" s="696"/>
      <c r="BK39" s="696"/>
      <c r="BL39" s="696"/>
      <c r="BM39" s="696"/>
      <c r="BN39" s="696"/>
      <c r="BO39" s="696"/>
      <c r="BP39" s="696"/>
      <c r="BQ39" s="696"/>
      <c r="BR39" s="696"/>
      <c r="BS39" s="696"/>
      <c r="BT39" s="697"/>
      <c r="BU39" s="16"/>
    </row>
    <row r="40" spans="2:73" s="17" customFormat="1" ht="15.75">
      <c r="B40" s="691"/>
      <c r="C40" s="691"/>
      <c r="D40" s="691"/>
      <c r="E40" s="691"/>
      <c r="F40" s="691"/>
      <c r="G40" s="691"/>
      <c r="H40" s="691"/>
      <c r="I40" s="643"/>
      <c r="J40" s="643"/>
      <c r="K40" s="632"/>
      <c r="L40" s="695"/>
      <c r="M40" s="696"/>
      <c r="N40" s="696"/>
      <c r="O40" s="696"/>
      <c r="P40" s="696"/>
      <c r="Q40" s="696"/>
      <c r="R40" s="696"/>
      <c r="S40" s="696"/>
      <c r="T40" s="696"/>
      <c r="U40" s="696"/>
      <c r="V40" s="696"/>
      <c r="W40" s="696"/>
      <c r="X40" s="696"/>
      <c r="Y40" s="696"/>
      <c r="Z40" s="696"/>
      <c r="AA40" s="696"/>
      <c r="AB40" s="696"/>
      <c r="AC40" s="696"/>
      <c r="AD40" s="696"/>
      <c r="AE40" s="696"/>
      <c r="AF40" s="696"/>
      <c r="AG40" s="696"/>
      <c r="AH40" s="696"/>
      <c r="AI40" s="696"/>
      <c r="AJ40" s="696"/>
      <c r="AK40" s="696"/>
      <c r="AL40" s="696"/>
      <c r="AM40" s="696"/>
      <c r="AN40" s="696"/>
      <c r="AO40" s="697"/>
      <c r="AP40" s="632"/>
      <c r="AQ40" s="695"/>
      <c r="AR40" s="696"/>
      <c r="AS40" s="696"/>
      <c r="AT40" s="696"/>
      <c r="AU40" s="696"/>
      <c r="AV40" s="696"/>
      <c r="AW40" s="696"/>
      <c r="AX40" s="696"/>
      <c r="AY40" s="696"/>
      <c r="AZ40" s="696"/>
      <c r="BA40" s="696"/>
      <c r="BB40" s="696"/>
      <c r="BC40" s="696"/>
      <c r="BD40" s="696"/>
      <c r="BE40" s="696"/>
      <c r="BF40" s="696"/>
      <c r="BG40" s="696"/>
      <c r="BH40" s="696"/>
      <c r="BI40" s="696"/>
      <c r="BJ40" s="696"/>
      <c r="BK40" s="696"/>
      <c r="BL40" s="696"/>
      <c r="BM40" s="696"/>
      <c r="BN40" s="696"/>
      <c r="BO40" s="696"/>
      <c r="BP40" s="696"/>
      <c r="BQ40" s="696"/>
      <c r="BR40" s="696"/>
      <c r="BS40" s="696"/>
      <c r="BT40" s="697"/>
      <c r="BU40" s="16"/>
    </row>
    <row r="41" spans="2:73" s="17" customFormat="1" ht="15.75">
      <c r="B41" s="691"/>
      <c r="C41" s="691"/>
      <c r="D41" s="691"/>
      <c r="E41" s="691"/>
      <c r="F41" s="691"/>
      <c r="G41" s="691"/>
      <c r="H41" s="691"/>
      <c r="I41" s="643"/>
      <c r="J41" s="643"/>
      <c r="K41" s="632"/>
      <c r="L41" s="695"/>
      <c r="M41" s="696"/>
      <c r="N41" s="696"/>
      <c r="O41" s="696"/>
      <c r="P41" s="696"/>
      <c r="Q41" s="696"/>
      <c r="R41" s="696"/>
      <c r="S41" s="696"/>
      <c r="T41" s="696"/>
      <c r="U41" s="696"/>
      <c r="V41" s="696"/>
      <c r="W41" s="696"/>
      <c r="X41" s="696"/>
      <c r="Y41" s="696"/>
      <c r="Z41" s="696"/>
      <c r="AA41" s="696"/>
      <c r="AB41" s="696"/>
      <c r="AC41" s="696"/>
      <c r="AD41" s="696"/>
      <c r="AE41" s="696"/>
      <c r="AF41" s="696"/>
      <c r="AG41" s="696"/>
      <c r="AH41" s="696"/>
      <c r="AI41" s="696"/>
      <c r="AJ41" s="696"/>
      <c r="AK41" s="696"/>
      <c r="AL41" s="696"/>
      <c r="AM41" s="696"/>
      <c r="AN41" s="696"/>
      <c r="AO41" s="697"/>
      <c r="AP41" s="632"/>
      <c r="AQ41" s="695"/>
      <c r="AR41" s="696"/>
      <c r="AS41" s="696"/>
      <c r="AT41" s="696"/>
      <c r="AU41" s="696"/>
      <c r="AV41" s="696"/>
      <c r="AW41" s="696"/>
      <c r="AX41" s="696"/>
      <c r="AY41" s="696"/>
      <c r="AZ41" s="696"/>
      <c r="BA41" s="696"/>
      <c r="BB41" s="696"/>
      <c r="BC41" s="696"/>
      <c r="BD41" s="696"/>
      <c r="BE41" s="696"/>
      <c r="BF41" s="696"/>
      <c r="BG41" s="696"/>
      <c r="BH41" s="696"/>
      <c r="BI41" s="696"/>
      <c r="BJ41" s="696"/>
      <c r="BK41" s="696"/>
      <c r="BL41" s="696"/>
      <c r="BM41" s="696"/>
      <c r="BN41" s="696"/>
      <c r="BO41" s="696"/>
      <c r="BP41" s="696"/>
      <c r="BQ41" s="696"/>
      <c r="BR41" s="696"/>
      <c r="BS41" s="696"/>
      <c r="BT41" s="697"/>
      <c r="BU41" s="16"/>
    </row>
    <row r="42" spans="2:73" s="17" customFormat="1" ht="15.75">
      <c r="B42" s="691"/>
      <c r="C42" s="691"/>
      <c r="D42" s="691"/>
      <c r="E42" s="691"/>
      <c r="F42" s="691"/>
      <c r="G42" s="691"/>
      <c r="H42" s="691"/>
      <c r="I42" s="643"/>
      <c r="J42" s="643"/>
      <c r="K42" s="632"/>
      <c r="L42" s="695"/>
      <c r="M42" s="696"/>
      <c r="N42" s="696"/>
      <c r="O42" s="696"/>
      <c r="P42" s="696"/>
      <c r="Q42" s="696"/>
      <c r="R42" s="696"/>
      <c r="S42" s="696"/>
      <c r="T42" s="696"/>
      <c r="U42" s="696"/>
      <c r="V42" s="696"/>
      <c r="W42" s="696"/>
      <c r="X42" s="696"/>
      <c r="Y42" s="696"/>
      <c r="Z42" s="696"/>
      <c r="AA42" s="696"/>
      <c r="AB42" s="696"/>
      <c r="AC42" s="696"/>
      <c r="AD42" s="696"/>
      <c r="AE42" s="696"/>
      <c r="AF42" s="696"/>
      <c r="AG42" s="696"/>
      <c r="AH42" s="696"/>
      <c r="AI42" s="696"/>
      <c r="AJ42" s="696"/>
      <c r="AK42" s="696"/>
      <c r="AL42" s="696"/>
      <c r="AM42" s="696"/>
      <c r="AN42" s="696"/>
      <c r="AO42" s="697"/>
      <c r="AP42" s="632"/>
      <c r="AQ42" s="695"/>
      <c r="AR42" s="696"/>
      <c r="AS42" s="696"/>
      <c r="AT42" s="696"/>
      <c r="AU42" s="696"/>
      <c r="AV42" s="696"/>
      <c r="AW42" s="696"/>
      <c r="AX42" s="696"/>
      <c r="AY42" s="696"/>
      <c r="AZ42" s="696"/>
      <c r="BA42" s="696"/>
      <c r="BB42" s="696"/>
      <c r="BC42" s="696"/>
      <c r="BD42" s="696"/>
      <c r="BE42" s="696"/>
      <c r="BF42" s="696"/>
      <c r="BG42" s="696"/>
      <c r="BH42" s="696"/>
      <c r="BI42" s="696"/>
      <c r="BJ42" s="696"/>
      <c r="BK42" s="696"/>
      <c r="BL42" s="696"/>
      <c r="BM42" s="696"/>
      <c r="BN42" s="696"/>
      <c r="BO42" s="696"/>
      <c r="BP42" s="696"/>
      <c r="BQ42" s="696"/>
      <c r="BR42" s="696"/>
      <c r="BS42" s="696"/>
      <c r="BT42" s="697"/>
      <c r="BU42" s="16"/>
    </row>
    <row r="43" spans="2:73" s="17" customFormat="1" ht="15.75">
      <c r="B43" s="691"/>
      <c r="C43" s="691"/>
      <c r="D43" s="691"/>
      <c r="E43" s="691"/>
      <c r="F43" s="691"/>
      <c r="G43" s="691"/>
      <c r="H43" s="691"/>
      <c r="I43" s="643"/>
      <c r="J43" s="643"/>
      <c r="K43" s="632"/>
      <c r="L43" s="695"/>
      <c r="M43" s="696"/>
      <c r="N43" s="696"/>
      <c r="O43" s="696"/>
      <c r="P43" s="696"/>
      <c r="Q43" s="696"/>
      <c r="R43" s="696"/>
      <c r="S43" s="696"/>
      <c r="T43" s="696"/>
      <c r="U43" s="696"/>
      <c r="V43" s="696"/>
      <c r="W43" s="696"/>
      <c r="X43" s="696"/>
      <c r="Y43" s="696"/>
      <c r="Z43" s="696"/>
      <c r="AA43" s="696"/>
      <c r="AB43" s="696"/>
      <c r="AC43" s="696"/>
      <c r="AD43" s="696"/>
      <c r="AE43" s="696"/>
      <c r="AF43" s="696"/>
      <c r="AG43" s="696"/>
      <c r="AH43" s="696"/>
      <c r="AI43" s="696"/>
      <c r="AJ43" s="696"/>
      <c r="AK43" s="696"/>
      <c r="AL43" s="696"/>
      <c r="AM43" s="696"/>
      <c r="AN43" s="696"/>
      <c r="AO43" s="697"/>
      <c r="AP43" s="632"/>
      <c r="AQ43" s="695"/>
      <c r="AR43" s="696"/>
      <c r="AS43" s="696"/>
      <c r="AT43" s="696"/>
      <c r="AU43" s="696"/>
      <c r="AV43" s="696"/>
      <c r="AW43" s="696"/>
      <c r="AX43" s="696"/>
      <c r="AY43" s="696"/>
      <c r="AZ43" s="696"/>
      <c r="BA43" s="696"/>
      <c r="BB43" s="696"/>
      <c r="BC43" s="696"/>
      <c r="BD43" s="696"/>
      <c r="BE43" s="696"/>
      <c r="BF43" s="696"/>
      <c r="BG43" s="696"/>
      <c r="BH43" s="696"/>
      <c r="BI43" s="696"/>
      <c r="BJ43" s="696"/>
      <c r="BK43" s="696"/>
      <c r="BL43" s="696"/>
      <c r="BM43" s="696"/>
      <c r="BN43" s="696"/>
      <c r="BO43" s="696"/>
      <c r="BP43" s="696"/>
      <c r="BQ43" s="696"/>
      <c r="BR43" s="696"/>
      <c r="BS43" s="696"/>
      <c r="BT43" s="697"/>
      <c r="BU43" s="16"/>
    </row>
    <row r="44" spans="2:73" s="17" customFormat="1" ht="15.75">
      <c r="B44" s="691"/>
      <c r="C44" s="691"/>
      <c r="D44" s="691"/>
      <c r="E44" s="691"/>
      <c r="F44" s="691"/>
      <c r="G44" s="691"/>
      <c r="H44" s="691"/>
      <c r="I44" s="643"/>
      <c r="J44" s="643"/>
      <c r="K44" s="632"/>
      <c r="L44" s="695"/>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7"/>
      <c r="AP44" s="632"/>
      <c r="AQ44" s="695"/>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7"/>
      <c r="BU44" s="16"/>
    </row>
    <row r="45" spans="2:73" s="17" customFormat="1" ht="15.75">
      <c r="B45" s="691"/>
      <c r="C45" s="691"/>
      <c r="D45" s="691"/>
      <c r="E45" s="691"/>
      <c r="F45" s="691"/>
      <c r="G45" s="691"/>
      <c r="H45" s="691"/>
      <c r="I45" s="643"/>
      <c r="J45" s="643"/>
      <c r="K45" s="632"/>
      <c r="L45" s="695"/>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7"/>
      <c r="AP45" s="632"/>
      <c r="AQ45" s="695"/>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7"/>
      <c r="BU45" s="16"/>
    </row>
    <row r="46" spans="2:73" s="17" customFormat="1" ht="15.75">
      <c r="B46" s="691"/>
      <c r="C46" s="691"/>
      <c r="D46" s="691"/>
      <c r="E46" s="691"/>
      <c r="F46" s="691"/>
      <c r="G46" s="691"/>
      <c r="H46" s="691"/>
      <c r="I46" s="643"/>
      <c r="J46" s="643"/>
      <c r="K46" s="632"/>
      <c r="L46" s="695"/>
      <c r="M46" s="696"/>
      <c r="N46" s="696"/>
      <c r="O46" s="696"/>
      <c r="P46" s="696"/>
      <c r="Q46" s="696"/>
      <c r="R46" s="696"/>
      <c r="S46" s="696"/>
      <c r="T46" s="696"/>
      <c r="U46" s="696"/>
      <c r="V46" s="696"/>
      <c r="W46" s="696"/>
      <c r="X46" s="696"/>
      <c r="Y46" s="696"/>
      <c r="Z46" s="696"/>
      <c r="AA46" s="696"/>
      <c r="AB46" s="696"/>
      <c r="AC46" s="696"/>
      <c r="AD46" s="696"/>
      <c r="AE46" s="696"/>
      <c r="AF46" s="696"/>
      <c r="AG46" s="696"/>
      <c r="AH46" s="696"/>
      <c r="AI46" s="696"/>
      <c r="AJ46" s="696"/>
      <c r="AK46" s="696"/>
      <c r="AL46" s="696"/>
      <c r="AM46" s="696"/>
      <c r="AN46" s="696"/>
      <c r="AO46" s="697"/>
      <c r="AP46" s="632"/>
      <c r="AQ46" s="695"/>
      <c r="AR46" s="696"/>
      <c r="AS46" s="696"/>
      <c r="AT46" s="696"/>
      <c r="AU46" s="696"/>
      <c r="AV46" s="696"/>
      <c r="AW46" s="696"/>
      <c r="AX46" s="696"/>
      <c r="AY46" s="696"/>
      <c r="AZ46" s="696"/>
      <c r="BA46" s="696"/>
      <c r="BB46" s="696"/>
      <c r="BC46" s="696"/>
      <c r="BD46" s="696"/>
      <c r="BE46" s="696"/>
      <c r="BF46" s="696"/>
      <c r="BG46" s="696"/>
      <c r="BH46" s="696"/>
      <c r="BI46" s="696"/>
      <c r="BJ46" s="696"/>
      <c r="BK46" s="696"/>
      <c r="BL46" s="696"/>
      <c r="BM46" s="696"/>
      <c r="BN46" s="696"/>
      <c r="BO46" s="696"/>
      <c r="BP46" s="696"/>
      <c r="BQ46" s="696"/>
      <c r="BR46" s="696"/>
      <c r="BS46" s="696"/>
      <c r="BT46" s="697"/>
      <c r="BU46" s="16"/>
    </row>
    <row r="47" spans="2:73" s="17" customFormat="1" ht="15.75">
      <c r="B47" s="691"/>
      <c r="C47" s="691"/>
      <c r="D47" s="691"/>
      <c r="E47" s="691"/>
      <c r="F47" s="691"/>
      <c r="G47" s="691"/>
      <c r="H47" s="691"/>
      <c r="I47" s="643"/>
      <c r="J47" s="643"/>
      <c r="K47" s="632"/>
      <c r="L47" s="695"/>
      <c r="M47" s="696"/>
      <c r="N47" s="696"/>
      <c r="O47" s="696"/>
      <c r="P47" s="696"/>
      <c r="Q47" s="696"/>
      <c r="R47" s="696"/>
      <c r="S47" s="696"/>
      <c r="T47" s="696"/>
      <c r="U47" s="696"/>
      <c r="V47" s="696"/>
      <c r="W47" s="696"/>
      <c r="X47" s="696"/>
      <c r="Y47" s="696"/>
      <c r="Z47" s="696"/>
      <c r="AA47" s="696"/>
      <c r="AB47" s="696"/>
      <c r="AC47" s="696"/>
      <c r="AD47" s="696"/>
      <c r="AE47" s="696"/>
      <c r="AF47" s="696"/>
      <c r="AG47" s="696"/>
      <c r="AH47" s="696"/>
      <c r="AI47" s="696"/>
      <c r="AJ47" s="696"/>
      <c r="AK47" s="696"/>
      <c r="AL47" s="696"/>
      <c r="AM47" s="696"/>
      <c r="AN47" s="696"/>
      <c r="AO47" s="697"/>
      <c r="AP47" s="632"/>
      <c r="AQ47" s="695"/>
      <c r="AR47" s="696"/>
      <c r="AS47" s="696"/>
      <c r="AT47" s="696"/>
      <c r="AU47" s="696"/>
      <c r="AV47" s="696"/>
      <c r="AW47" s="696"/>
      <c r="AX47" s="696"/>
      <c r="AY47" s="696"/>
      <c r="AZ47" s="696"/>
      <c r="BA47" s="696"/>
      <c r="BB47" s="696"/>
      <c r="BC47" s="696"/>
      <c r="BD47" s="696"/>
      <c r="BE47" s="696"/>
      <c r="BF47" s="696"/>
      <c r="BG47" s="696"/>
      <c r="BH47" s="696"/>
      <c r="BI47" s="696"/>
      <c r="BJ47" s="696"/>
      <c r="BK47" s="696"/>
      <c r="BL47" s="696"/>
      <c r="BM47" s="696"/>
      <c r="BN47" s="696"/>
      <c r="BO47" s="696"/>
      <c r="BP47" s="696"/>
      <c r="BQ47" s="696"/>
      <c r="BR47" s="696"/>
      <c r="BS47" s="696"/>
      <c r="BT47" s="697"/>
      <c r="BU47" s="16"/>
    </row>
    <row r="48" spans="2:73" s="17" customFormat="1" ht="15.75">
      <c r="B48" s="691"/>
      <c r="C48" s="691"/>
      <c r="D48" s="691"/>
      <c r="E48" s="691"/>
      <c r="F48" s="691"/>
      <c r="G48" s="691"/>
      <c r="H48" s="691"/>
      <c r="I48" s="643"/>
      <c r="J48" s="643"/>
      <c r="K48" s="632"/>
      <c r="L48" s="695"/>
      <c r="M48" s="696"/>
      <c r="N48" s="696"/>
      <c r="O48" s="696"/>
      <c r="P48" s="696"/>
      <c r="Q48" s="696"/>
      <c r="R48" s="696"/>
      <c r="S48" s="696"/>
      <c r="T48" s="696"/>
      <c r="U48" s="696"/>
      <c r="V48" s="696"/>
      <c r="W48" s="696"/>
      <c r="X48" s="696"/>
      <c r="Y48" s="696"/>
      <c r="Z48" s="696"/>
      <c r="AA48" s="696"/>
      <c r="AB48" s="696"/>
      <c r="AC48" s="696"/>
      <c r="AD48" s="696"/>
      <c r="AE48" s="696"/>
      <c r="AF48" s="696"/>
      <c r="AG48" s="696"/>
      <c r="AH48" s="696"/>
      <c r="AI48" s="696"/>
      <c r="AJ48" s="696"/>
      <c r="AK48" s="696"/>
      <c r="AL48" s="696"/>
      <c r="AM48" s="696"/>
      <c r="AN48" s="696"/>
      <c r="AO48" s="697"/>
      <c r="AP48" s="632"/>
      <c r="AQ48" s="695"/>
      <c r="AR48" s="696"/>
      <c r="AS48" s="696"/>
      <c r="AT48" s="696"/>
      <c r="AU48" s="696"/>
      <c r="AV48" s="696"/>
      <c r="AW48" s="696"/>
      <c r="AX48" s="696"/>
      <c r="AY48" s="696"/>
      <c r="AZ48" s="696"/>
      <c r="BA48" s="696"/>
      <c r="BB48" s="696"/>
      <c r="BC48" s="696"/>
      <c r="BD48" s="696"/>
      <c r="BE48" s="696"/>
      <c r="BF48" s="696"/>
      <c r="BG48" s="696"/>
      <c r="BH48" s="696"/>
      <c r="BI48" s="696"/>
      <c r="BJ48" s="696"/>
      <c r="BK48" s="696"/>
      <c r="BL48" s="696"/>
      <c r="BM48" s="696"/>
      <c r="BN48" s="696"/>
      <c r="BO48" s="696"/>
      <c r="BP48" s="696"/>
      <c r="BQ48" s="696"/>
      <c r="BR48" s="696"/>
      <c r="BS48" s="696"/>
      <c r="BT48" s="697"/>
      <c r="BU48" s="16"/>
    </row>
    <row r="49" spans="2:73" s="17" customFormat="1" ht="15.75">
      <c r="B49" s="691"/>
      <c r="C49" s="691"/>
      <c r="D49" s="691"/>
      <c r="E49" s="691"/>
      <c r="F49" s="691"/>
      <c r="G49" s="691"/>
      <c r="H49" s="691"/>
      <c r="I49" s="643"/>
      <c r="J49" s="643"/>
      <c r="K49" s="632"/>
      <c r="L49" s="695"/>
      <c r="M49" s="696"/>
      <c r="N49" s="696"/>
      <c r="O49" s="696"/>
      <c r="P49" s="696"/>
      <c r="Q49" s="696"/>
      <c r="R49" s="696"/>
      <c r="S49" s="696"/>
      <c r="T49" s="696"/>
      <c r="U49" s="696"/>
      <c r="V49" s="696"/>
      <c r="W49" s="696"/>
      <c r="X49" s="696"/>
      <c r="Y49" s="696"/>
      <c r="Z49" s="696"/>
      <c r="AA49" s="696"/>
      <c r="AB49" s="696"/>
      <c r="AC49" s="696"/>
      <c r="AD49" s="696"/>
      <c r="AE49" s="696"/>
      <c r="AF49" s="696"/>
      <c r="AG49" s="696"/>
      <c r="AH49" s="696"/>
      <c r="AI49" s="696"/>
      <c r="AJ49" s="696"/>
      <c r="AK49" s="696"/>
      <c r="AL49" s="696"/>
      <c r="AM49" s="696"/>
      <c r="AN49" s="696"/>
      <c r="AO49" s="697"/>
      <c r="AP49" s="632"/>
      <c r="AQ49" s="695"/>
      <c r="AR49" s="696"/>
      <c r="AS49" s="696"/>
      <c r="AT49" s="696"/>
      <c r="AU49" s="696"/>
      <c r="AV49" s="696"/>
      <c r="AW49" s="696"/>
      <c r="AX49" s="696"/>
      <c r="AY49" s="696"/>
      <c r="AZ49" s="696"/>
      <c r="BA49" s="696"/>
      <c r="BB49" s="696"/>
      <c r="BC49" s="696"/>
      <c r="BD49" s="696"/>
      <c r="BE49" s="696"/>
      <c r="BF49" s="696"/>
      <c r="BG49" s="696"/>
      <c r="BH49" s="696"/>
      <c r="BI49" s="696"/>
      <c r="BJ49" s="696"/>
      <c r="BK49" s="696"/>
      <c r="BL49" s="696"/>
      <c r="BM49" s="696"/>
      <c r="BN49" s="696"/>
      <c r="BO49" s="696"/>
      <c r="BP49" s="696"/>
      <c r="BQ49" s="696"/>
      <c r="BR49" s="696"/>
      <c r="BS49" s="696"/>
      <c r="BT49" s="697"/>
      <c r="BU49" s="16"/>
    </row>
    <row r="50" spans="2:73" s="17" customFormat="1" ht="15.75">
      <c r="B50" s="691"/>
      <c r="C50" s="691"/>
      <c r="D50" s="691"/>
      <c r="E50" s="691"/>
      <c r="F50" s="691"/>
      <c r="G50" s="691"/>
      <c r="H50" s="691"/>
      <c r="I50" s="643"/>
      <c r="J50" s="643"/>
      <c r="K50" s="632"/>
      <c r="L50" s="695"/>
      <c r="M50" s="696"/>
      <c r="N50" s="696"/>
      <c r="O50" s="696"/>
      <c r="P50" s="696"/>
      <c r="Q50" s="696"/>
      <c r="R50" s="696"/>
      <c r="S50" s="696"/>
      <c r="T50" s="696"/>
      <c r="U50" s="696"/>
      <c r="V50" s="696"/>
      <c r="W50" s="696"/>
      <c r="X50" s="696"/>
      <c r="Y50" s="696"/>
      <c r="Z50" s="696"/>
      <c r="AA50" s="696"/>
      <c r="AB50" s="696"/>
      <c r="AC50" s="696"/>
      <c r="AD50" s="696"/>
      <c r="AE50" s="696"/>
      <c r="AF50" s="696"/>
      <c r="AG50" s="696"/>
      <c r="AH50" s="696"/>
      <c r="AI50" s="696"/>
      <c r="AJ50" s="696"/>
      <c r="AK50" s="696"/>
      <c r="AL50" s="696"/>
      <c r="AM50" s="696"/>
      <c r="AN50" s="696"/>
      <c r="AO50" s="697"/>
      <c r="AP50" s="632"/>
      <c r="AQ50" s="695"/>
      <c r="AR50" s="696"/>
      <c r="AS50" s="696"/>
      <c r="AT50" s="696"/>
      <c r="AU50" s="696"/>
      <c r="AV50" s="696"/>
      <c r="AW50" s="696"/>
      <c r="AX50" s="696"/>
      <c r="AY50" s="696"/>
      <c r="AZ50" s="696"/>
      <c r="BA50" s="696"/>
      <c r="BB50" s="696"/>
      <c r="BC50" s="696"/>
      <c r="BD50" s="696"/>
      <c r="BE50" s="696"/>
      <c r="BF50" s="696"/>
      <c r="BG50" s="696"/>
      <c r="BH50" s="696"/>
      <c r="BI50" s="696"/>
      <c r="BJ50" s="696"/>
      <c r="BK50" s="696"/>
      <c r="BL50" s="696"/>
      <c r="BM50" s="696"/>
      <c r="BN50" s="696"/>
      <c r="BO50" s="696"/>
      <c r="BP50" s="696"/>
      <c r="BQ50" s="696"/>
      <c r="BR50" s="696"/>
      <c r="BS50" s="696"/>
      <c r="BT50" s="697"/>
      <c r="BU50" s="16"/>
    </row>
    <row r="51" spans="2:73" s="17" customFormat="1" ht="15.75">
      <c r="B51" s="691"/>
      <c r="C51" s="691"/>
      <c r="D51" s="691"/>
      <c r="E51" s="691"/>
      <c r="F51" s="691"/>
      <c r="G51" s="691"/>
      <c r="H51" s="691"/>
      <c r="I51" s="643"/>
      <c r="J51" s="643"/>
      <c r="K51" s="632"/>
      <c r="L51" s="695"/>
      <c r="M51" s="696"/>
      <c r="N51" s="696"/>
      <c r="O51" s="696"/>
      <c r="P51" s="696"/>
      <c r="Q51" s="696"/>
      <c r="R51" s="696"/>
      <c r="S51" s="696"/>
      <c r="T51" s="696"/>
      <c r="U51" s="696"/>
      <c r="V51" s="696"/>
      <c r="W51" s="696"/>
      <c r="X51" s="696"/>
      <c r="Y51" s="696"/>
      <c r="Z51" s="696"/>
      <c r="AA51" s="696"/>
      <c r="AB51" s="696"/>
      <c r="AC51" s="696"/>
      <c r="AD51" s="696"/>
      <c r="AE51" s="696"/>
      <c r="AF51" s="696"/>
      <c r="AG51" s="696"/>
      <c r="AH51" s="696"/>
      <c r="AI51" s="696"/>
      <c r="AJ51" s="696"/>
      <c r="AK51" s="696"/>
      <c r="AL51" s="696"/>
      <c r="AM51" s="696"/>
      <c r="AN51" s="696"/>
      <c r="AO51" s="697"/>
      <c r="AP51" s="632"/>
      <c r="AQ51" s="695"/>
      <c r="AR51" s="696"/>
      <c r="AS51" s="696"/>
      <c r="AT51" s="696"/>
      <c r="AU51" s="696"/>
      <c r="AV51" s="696"/>
      <c r="AW51" s="696"/>
      <c r="AX51" s="696"/>
      <c r="AY51" s="696"/>
      <c r="AZ51" s="696"/>
      <c r="BA51" s="696"/>
      <c r="BB51" s="696"/>
      <c r="BC51" s="696"/>
      <c r="BD51" s="696"/>
      <c r="BE51" s="696"/>
      <c r="BF51" s="696"/>
      <c r="BG51" s="696"/>
      <c r="BH51" s="696"/>
      <c r="BI51" s="696"/>
      <c r="BJ51" s="696"/>
      <c r="BK51" s="696"/>
      <c r="BL51" s="696"/>
      <c r="BM51" s="696"/>
      <c r="BN51" s="696"/>
      <c r="BO51" s="696"/>
      <c r="BP51" s="696"/>
      <c r="BQ51" s="696"/>
      <c r="BR51" s="696"/>
      <c r="BS51" s="696"/>
      <c r="BT51" s="697"/>
      <c r="BU51" s="16"/>
    </row>
    <row r="52" spans="2:73" s="17" customFormat="1" ht="15.75">
      <c r="B52" s="691"/>
      <c r="C52" s="691"/>
      <c r="D52" s="691"/>
      <c r="E52" s="691"/>
      <c r="F52" s="691"/>
      <c r="G52" s="691"/>
      <c r="H52" s="691"/>
      <c r="I52" s="643"/>
      <c r="J52" s="643"/>
      <c r="K52" s="632"/>
      <c r="L52" s="695"/>
      <c r="M52" s="696"/>
      <c r="N52" s="696"/>
      <c r="O52" s="696"/>
      <c r="P52" s="696"/>
      <c r="Q52" s="696"/>
      <c r="R52" s="696"/>
      <c r="S52" s="696"/>
      <c r="T52" s="696"/>
      <c r="U52" s="696"/>
      <c r="V52" s="696"/>
      <c r="W52" s="696"/>
      <c r="X52" s="696"/>
      <c r="Y52" s="696"/>
      <c r="Z52" s="696"/>
      <c r="AA52" s="696"/>
      <c r="AB52" s="696"/>
      <c r="AC52" s="696"/>
      <c r="AD52" s="696"/>
      <c r="AE52" s="696"/>
      <c r="AF52" s="696"/>
      <c r="AG52" s="696"/>
      <c r="AH52" s="696"/>
      <c r="AI52" s="696"/>
      <c r="AJ52" s="696"/>
      <c r="AK52" s="696"/>
      <c r="AL52" s="696"/>
      <c r="AM52" s="696"/>
      <c r="AN52" s="696"/>
      <c r="AO52" s="697"/>
      <c r="AP52" s="632"/>
      <c r="AQ52" s="695"/>
      <c r="AR52" s="696"/>
      <c r="AS52" s="696"/>
      <c r="AT52" s="696"/>
      <c r="AU52" s="696"/>
      <c r="AV52" s="696"/>
      <c r="AW52" s="696"/>
      <c r="AX52" s="696"/>
      <c r="AY52" s="696"/>
      <c r="AZ52" s="696"/>
      <c r="BA52" s="696"/>
      <c r="BB52" s="696"/>
      <c r="BC52" s="696"/>
      <c r="BD52" s="696"/>
      <c r="BE52" s="696"/>
      <c r="BF52" s="696"/>
      <c r="BG52" s="696"/>
      <c r="BH52" s="696"/>
      <c r="BI52" s="696"/>
      <c r="BJ52" s="696"/>
      <c r="BK52" s="696"/>
      <c r="BL52" s="696"/>
      <c r="BM52" s="696"/>
      <c r="BN52" s="696"/>
      <c r="BO52" s="696"/>
      <c r="BP52" s="696"/>
      <c r="BQ52" s="696"/>
      <c r="BR52" s="696"/>
      <c r="BS52" s="696"/>
      <c r="BT52" s="697"/>
      <c r="BU52" s="16"/>
    </row>
    <row r="53" spans="2:73">
      <c r="B53" s="691"/>
      <c r="C53" s="691"/>
      <c r="D53" s="691"/>
      <c r="E53" s="691"/>
      <c r="F53" s="691"/>
      <c r="G53" s="691"/>
      <c r="H53" s="691"/>
      <c r="I53" s="643"/>
      <c r="J53" s="643"/>
      <c r="K53" s="632"/>
      <c r="L53" s="695"/>
      <c r="M53" s="696"/>
      <c r="N53" s="696"/>
      <c r="O53" s="696"/>
      <c r="P53" s="696"/>
      <c r="Q53" s="696"/>
      <c r="R53" s="696"/>
      <c r="S53" s="696"/>
      <c r="T53" s="696"/>
      <c r="U53" s="696"/>
      <c r="V53" s="696"/>
      <c r="W53" s="696"/>
      <c r="X53" s="696"/>
      <c r="Y53" s="696"/>
      <c r="Z53" s="696"/>
      <c r="AA53" s="696"/>
      <c r="AB53" s="696"/>
      <c r="AC53" s="696"/>
      <c r="AD53" s="696"/>
      <c r="AE53" s="696"/>
      <c r="AF53" s="696"/>
      <c r="AG53" s="696"/>
      <c r="AH53" s="696"/>
      <c r="AI53" s="696"/>
      <c r="AJ53" s="696"/>
      <c r="AK53" s="696"/>
      <c r="AL53" s="696"/>
      <c r="AM53" s="696"/>
      <c r="AN53" s="696"/>
      <c r="AO53" s="697"/>
      <c r="AP53" s="632"/>
      <c r="AQ53" s="695"/>
      <c r="AR53" s="696"/>
      <c r="AS53" s="696"/>
      <c r="AT53" s="696"/>
      <c r="AU53" s="696"/>
      <c r="AV53" s="696"/>
      <c r="AW53" s="696"/>
      <c r="AX53" s="696"/>
      <c r="AY53" s="696"/>
      <c r="AZ53" s="696"/>
      <c r="BA53" s="696"/>
      <c r="BB53" s="696"/>
      <c r="BC53" s="696"/>
      <c r="BD53" s="696"/>
      <c r="BE53" s="696"/>
      <c r="BF53" s="696"/>
      <c r="BG53" s="696"/>
      <c r="BH53" s="696"/>
      <c r="BI53" s="696"/>
      <c r="BJ53" s="696"/>
      <c r="BK53" s="696"/>
      <c r="BL53" s="696"/>
      <c r="BM53" s="696"/>
      <c r="BN53" s="696"/>
      <c r="BO53" s="696"/>
      <c r="BP53" s="696"/>
      <c r="BQ53" s="696"/>
      <c r="BR53" s="696"/>
      <c r="BS53" s="696"/>
      <c r="BT53" s="697"/>
    </row>
    <row r="54" spans="2:73">
      <c r="B54" s="691"/>
      <c r="C54" s="691"/>
      <c r="D54" s="691"/>
      <c r="E54" s="691"/>
      <c r="F54" s="691"/>
      <c r="G54" s="691"/>
      <c r="H54" s="691"/>
      <c r="I54" s="643"/>
      <c r="J54" s="643"/>
      <c r="K54" s="632"/>
      <c r="L54" s="695"/>
      <c r="M54" s="696"/>
      <c r="N54" s="696"/>
      <c r="O54" s="696"/>
      <c r="P54" s="696"/>
      <c r="Q54" s="696"/>
      <c r="R54" s="696"/>
      <c r="S54" s="696"/>
      <c r="T54" s="696"/>
      <c r="U54" s="696"/>
      <c r="V54" s="696"/>
      <c r="W54" s="696"/>
      <c r="X54" s="696"/>
      <c r="Y54" s="696"/>
      <c r="Z54" s="696"/>
      <c r="AA54" s="696"/>
      <c r="AB54" s="696"/>
      <c r="AC54" s="696"/>
      <c r="AD54" s="696"/>
      <c r="AE54" s="696"/>
      <c r="AF54" s="696"/>
      <c r="AG54" s="696"/>
      <c r="AH54" s="696"/>
      <c r="AI54" s="696"/>
      <c r="AJ54" s="696"/>
      <c r="AK54" s="696"/>
      <c r="AL54" s="696"/>
      <c r="AM54" s="696"/>
      <c r="AN54" s="696"/>
      <c r="AO54" s="697"/>
      <c r="AP54" s="632"/>
      <c r="AQ54" s="695"/>
      <c r="AR54" s="696"/>
      <c r="AS54" s="696"/>
      <c r="AT54" s="696"/>
      <c r="AU54" s="696"/>
      <c r="AV54" s="696"/>
      <c r="AW54" s="696"/>
      <c r="AX54" s="696"/>
      <c r="AY54" s="696"/>
      <c r="AZ54" s="696"/>
      <c r="BA54" s="696"/>
      <c r="BB54" s="696"/>
      <c r="BC54" s="696"/>
      <c r="BD54" s="696"/>
      <c r="BE54" s="696"/>
      <c r="BF54" s="696"/>
      <c r="BG54" s="696"/>
      <c r="BH54" s="696"/>
      <c r="BI54" s="696"/>
      <c r="BJ54" s="696"/>
      <c r="BK54" s="696"/>
      <c r="BL54" s="696"/>
      <c r="BM54" s="696"/>
      <c r="BN54" s="696"/>
      <c r="BO54" s="696"/>
      <c r="BP54" s="696"/>
      <c r="BQ54" s="696"/>
      <c r="BR54" s="696"/>
      <c r="BS54" s="696"/>
      <c r="BT54" s="697"/>
    </row>
    <row r="55" spans="2:73">
      <c r="B55" s="691"/>
      <c r="C55" s="691"/>
      <c r="D55" s="691"/>
      <c r="E55" s="691"/>
      <c r="F55" s="691"/>
      <c r="G55" s="691"/>
      <c r="H55" s="691"/>
      <c r="I55" s="643"/>
      <c r="J55" s="643"/>
      <c r="K55" s="632"/>
      <c r="L55" s="695"/>
      <c r="M55" s="696"/>
      <c r="N55" s="696"/>
      <c r="O55" s="696"/>
      <c r="P55" s="696"/>
      <c r="Q55" s="696"/>
      <c r="R55" s="696"/>
      <c r="S55" s="696"/>
      <c r="T55" s="696"/>
      <c r="U55" s="696"/>
      <c r="V55" s="696"/>
      <c r="W55" s="696"/>
      <c r="X55" s="696"/>
      <c r="Y55" s="696"/>
      <c r="Z55" s="696"/>
      <c r="AA55" s="696"/>
      <c r="AB55" s="696"/>
      <c r="AC55" s="696"/>
      <c r="AD55" s="696"/>
      <c r="AE55" s="696"/>
      <c r="AF55" s="696"/>
      <c r="AG55" s="696"/>
      <c r="AH55" s="696"/>
      <c r="AI55" s="696"/>
      <c r="AJ55" s="696"/>
      <c r="AK55" s="696"/>
      <c r="AL55" s="696"/>
      <c r="AM55" s="696"/>
      <c r="AN55" s="696"/>
      <c r="AO55" s="697"/>
      <c r="AP55" s="632"/>
      <c r="AQ55" s="695"/>
      <c r="AR55" s="696"/>
      <c r="AS55" s="696"/>
      <c r="AT55" s="696"/>
      <c r="AU55" s="696"/>
      <c r="AV55" s="696"/>
      <c r="AW55" s="696"/>
      <c r="AX55" s="696"/>
      <c r="AY55" s="696"/>
      <c r="AZ55" s="696"/>
      <c r="BA55" s="696"/>
      <c r="BB55" s="696"/>
      <c r="BC55" s="696"/>
      <c r="BD55" s="696"/>
      <c r="BE55" s="696"/>
      <c r="BF55" s="696"/>
      <c r="BG55" s="696"/>
      <c r="BH55" s="696"/>
      <c r="BI55" s="696"/>
      <c r="BJ55" s="696"/>
      <c r="BK55" s="696"/>
      <c r="BL55" s="696"/>
      <c r="BM55" s="696"/>
      <c r="BN55" s="696"/>
      <c r="BO55" s="696"/>
      <c r="BP55" s="696"/>
      <c r="BQ55" s="696"/>
      <c r="BR55" s="696"/>
      <c r="BS55" s="696"/>
      <c r="BT55" s="697"/>
    </row>
    <row r="56" spans="2:73">
      <c r="B56" s="691"/>
      <c r="C56" s="691"/>
      <c r="D56" s="691"/>
      <c r="E56" s="691"/>
      <c r="F56" s="691"/>
      <c r="G56" s="691"/>
      <c r="H56" s="691"/>
      <c r="I56" s="643"/>
      <c r="J56" s="643"/>
      <c r="K56" s="632"/>
      <c r="L56" s="695"/>
      <c r="M56" s="696"/>
      <c r="N56" s="696"/>
      <c r="O56" s="696"/>
      <c r="P56" s="696"/>
      <c r="Q56" s="696"/>
      <c r="R56" s="696"/>
      <c r="S56" s="696"/>
      <c r="T56" s="696"/>
      <c r="U56" s="696"/>
      <c r="V56" s="696"/>
      <c r="W56" s="696"/>
      <c r="X56" s="696"/>
      <c r="Y56" s="696"/>
      <c r="Z56" s="696"/>
      <c r="AA56" s="696"/>
      <c r="AB56" s="696"/>
      <c r="AC56" s="696"/>
      <c r="AD56" s="696"/>
      <c r="AE56" s="696"/>
      <c r="AF56" s="696"/>
      <c r="AG56" s="696"/>
      <c r="AH56" s="696"/>
      <c r="AI56" s="696"/>
      <c r="AJ56" s="696"/>
      <c r="AK56" s="696"/>
      <c r="AL56" s="696"/>
      <c r="AM56" s="696"/>
      <c r="AN56" s="696"/>
      <c r="AO56" s="697"/>
      <c r="AP56" s="632"/>
      <c r="AQ56" s="695"/>
      <c r="AR56" s="696"/>
      <c r="AS56" s="696"/>
      <c r="AT56" s="696"/>
      <c r="AU56" s="696"/>
      <c r="AV56" s="696"/>
      <c r="AW56" s="696"/>
      <c r="AX56" s="696"/>
      <c r="AY56" s="696"/>
      <c r="AZ56" s="696"/>
      <c r="BA56" s="696"/>
      <c r="BB56" s="696"/>
      <c r="BC56" s="696"/>
      <c r="BD56" s="696"/>
      <c r="BE56" s="696"/>
      <c r="BF56" s="696"/>
      <c r="BG56" s="696"/>
      <c r="BH56" s="696"/>
      <c r="BI56" s="696"/>
      <c r="BJ56" s="696"/>
      <c r="BK56" s="696"/>
      <c r="BL56" s="696"/>
      <c r="BM56" s="696"/>
      <c r="BN56" s="696"/>
      <c r="BO56" s="696"/>
      <c r="BP56" s="696"/>
      <c r="BQ56" s="696"/>
      <c r="BR56" s="696"/>
      <c r="BS56" s="696"/>
      <c r="BT56" s="697"/>
    </row>
    <row r="57" spans="2:73">
      <c r="B57" s="691"/>
      <c r="C57" s="691"/>
      <c r="D57" s="691"/>
      <c r="E57" s="691"/>
      <c r="F57" s="691"/>
      <c r="G57" s="691"/>
      <c r="H57" s="691"/>
      <c r="I57" s="643"/>
      <c r="J57" s="643"/>
      <c r="K57" s="632"/>
      <c r="L57" s="695"/>
      <c r="M57" s="696"/>
      <c r="N57" s="696"/>
      <c r="O57" s="696"/>
      <c r="P57" s="696"/>
      <c r="Q57" s="696"/>
      <c r="R57" s="696"/>
      <c r="S57" s="696"/>
      <c r="T57" s="696"/>
      <c r="U57" s="696"/>
      <c r="V57" s="696"/>
      <c r="W57" s="696"/>
      <c r="X57" s="696"/>
      <c r="Y57" s="696"/>
      <c r="Z57" s="696"/>
      <c r="AA57" s="696"/>
      <c r="AB57" s="696"/>
      <c r="AC57" s="696"/>
      <c r="AD57" s="696"/>
      <c r="AE57" s="696"/>
      <c r="AF57" s="696"/>
      <c r="AG57" s="696"/>
      <c r="AH57" s="696"/>
      <c r="AI57" s="696"/>
      <c r="AJ57" s="696"/>
      <c r="AK57" s="696"/>
      <c r="AL57" s="696"/>
      <c r="AM57" s="696"/>
      <c r="AN57" s="696"/>
      <c r="AO57" s="697"/>
      <c r="AP57" s="632"/>
      <c r="AQ57" s="695"/>
      <c r="AR57" s="696"/>
      <c r="AS57" s="696"/>
      <c r="AT57" s="696"/>
      <c r="AU57" s="696"/>
      <c r="AV57" s="696"/>
      <c r="AW57" s="696"/>
      <c r="AX57" s="696"/>
      <c r="AY57" s="696"/>
      <c r="AZ57" s="696"/>
      <c r="BA57" s="696"/>
      <c r="BB57" s="696"/>
      <c r="BC57" s="696"/>
      <c r="BD57" s="696"/>
      <c r="BE57" s="696"/>
      <c r="BF57" s="696"/>
      <c r="BG57" s="696"/>
      <c r="BH57" s="696"/>
      <c r="BI57" s="696"/>
      <c r="BJ57" s="696"/>
      <c r="BK57" s="696"/>
      <c r="BL57" s="696"/>
      <c r="BM57" s="696"/>
      <c r="BN57" s="696"/>
      <c r="BO57" s="696"/>
      <c r="BP57" s="696"/>
      <c r="BQ57" s="696"/>
      <c r="BR57" s="696"/>
      <c r="BS57" s="696"/>
      <c r="BT57" s="697"/>
    </row>
    <row r="58" spans="2:73">
      <c r="B58" s="691"/>
      <c r="C58" s="691"/>
      <c r="D58" s="691"/>
      <c r="E58" s="691"/>
      <c r="F58" s="691"/>
      <c r="G58" s="691"/>
      <c r="H58" s="691"/>
      <c r="I58" s="643"/>
      <c r="J58" s="643"/>
      <c r="K58" s="632"/>
      <c r="L58" s="695"/>
      <c r="M58" s="696"/>
      <c r="N58" s="696"/>
      <c r="O58" s="696"/>
      <c r="P58" s="696"/>
      <c r="Q58" s="696"/>
      <c r="R58" s="696"/>
      <c r="S58" s="696"/>
      <c r="T58" s="696"/>
      <c r="U58" s="696"/>
      <c r="V58" s="696"/>
      <c r="W58" s="696"/>
      <c r="X58" s="696"/>
      <c r="Y58" s="696"/>
      <c r="Z58" s="696"/>
      <c r="AA58" s="696"/>
      <c r="AB58" s="696"/>
      <c r="AC58" s="696"/>
      <c r="AD58" s="696"/>
      <c r="AE58" s="696"/>
      <c r="AF58" s="696"/>
      <c r="AG58" s="696"/>
      <c r="AH58" s="696"/>
      <c r="AI58" s="696"/>
      <c r="AJ58" s="696"/>
      <c r="AK58" s="696"/>
      <c r="AL58" s="696"/>
      <c r="AM58" s="696"/>
      <c r="AN58" s="696"/>
      <c r="AO58" s="697"/>
      <c r="AP58" s="632"/>
      <c r="AQ58" s="695"/>
      <c r="AR58" s="696"/>
      <c r="AS58" s="696"/>
      <c r="AT58" s="696"/>
      <c r="AU58" s="696"/>
      <c r="AV58" s="696"/>
      <c r="AW58" s="696"/>
      <c r="AX58" s="696"/>
      <c r="AY58" s="696"/>
      <c r="AZ58" s="696"/>
      <c r="BA58" s="696"/>
      <c r="BB58" s="696"/>
      <c r="BC58" s="696"/>
      <c r="BD58" s="696"/>
      <c r="BE58" s="696"/>
      <c r="BF58" s="696"/>
      <c r="BG58" s="696"/>
      <c r="BH58" s="696"/>
      <c r="BI58" s="696"/>
      <c r="BJ58" s="696"/>
      <c r="BK58" s="696"/>
      <c r="BL58" s="696"/>
      <c r="BM58" s="696"/>
      <c r="BN58" s="696"/>
      <c r="BO58" s="696"/>
      <c r="BP58" s="696"/>
      <c r="BQ58" s="696"/>
      <c r="BR58" s="696"/>
      <c r="BS58" s="696"/>
      <c r="BT58" s="697"/>
    </row>
    <row r="59" spans="2:73">
      <c r="B59" s="691"/>
      <c r="C59" s="691"/>
      <c r="D59" s="691"/>
      <c r="E59" s="691"/>
      <c r="F59" s="691"/>
      <c r="G59" s="691"/>
      <c r="H59" s="691"/>
      <c r="I59" s="643"/>
      <c r="J59" s="643"/>
      <c r="K59" s="632"/>
      <c r="L59" s="695"/>
      <c r="M59" s="696"/>
      <c r="N59" s="696"/>
      <c r="O59" s="696"/>
      <c r="P59" s="696"/>
      <c r="Q59" s="696"/>
      <c r="R59" s="696"/>
      <c r="S59" s="696"/>
      <c r="T59" s="696"/>
      <c r="U59" s="696"/>
      <c r="V59" s="696"/>
      <c r="W59" s="696"/>
      <c r="X59" s="696"/>
      <c r="Y59" s="696"/>
      <c r="Z59" s="696"/>
      <c r="AA59" s="696"/>
      <c r="AB59" s="696"/>
      <c r="AC59" s="696"/>
      <c r="AD59" s="696"/>
      <c r="AE59" s="696"/>
      <c r="AF59" s="696"/>
      <c r="AG59" s="696"/>
      <c r="AH59" s="696"/>
      <c r="AI59" s="696"/>
      <c r="AJ59" s="696"/>
      <c r="AK59" s="696"/>
      <c r="AL59" s="696"/>
      <c r="AM59" s="696"/>
      <c r="AN59" s="696"/>
      <c r="AO59" s="697"/>
      <c r="AP59" s="632"/>
      <c r="AQ59" s="695"/>
      <c r="AR59" s="696"/>
      <c r="AS59" s="696"/>
      <c r="AT59" s="696"/>
      <c r="AU59" s="696"/>
      <c r="AV59" s="696"/>
      <c r="AW59" s="696"/>
      <c r="AX59" s="696"/>
      <c r="AY59" s="696"/>
      <c r="AZ59" s="696"/>
      <c r="BA59" s="696"/>
      <c r="BB59" s="696"/>
      <c r="BC59" s="696"/>
      <c r="BD59" s="696"/>
      <c r="BE59" s="696"/>
      <c r="BF59" s="696"/>
      <c r="BG59" s="696"/>
      <c r="BH59" s="696"/>
      <c r="BI59" s="696"/>
      <c r="BJ59" s="696"/>
      <c r="BK59" s="696"/>
      <c r="BL59" s="696"/>
      <c r="BM59" s="696"/>
      <c r="BN59" s="696"/>
      <c r="BO59" s="696"/>
      <c r="BP59" s="696"/>
      <c r="BQ59" s="696"/>
      <c r="BR59" s="696"/>
      <c r="BS59" s="696"/>
      <c r="BT59" s="697"/>
    </row>
    <row r="60" spans="2:73" ht="15.75">
      <c r="B60" s="691"/>
      <c r="C60" s="691"/>
      <c r="D60" s="691"/>
      <c r="E60" s="691"/>
      <c r="F60" s="691"/>
      <c r="G60" s="691"/>
      <c r="H60" s="691"/>
      <c r="I60" s="643"/>
      <c r="J60" s="643"/>
      <c r="K60" s="632"/>
      <c r="L60" s="695"/>
      <c r="M60" s="696"/>
      <c r="N60" s="696"/>
      <c r="O60" s="696"/>
      <c r="P60" s="696"/>
      <c r="Q60" s="696"/>
      <c r="R60" s="696"/>
      <c r="S60" s="696"/>
      <c r="T60" s="696"/>
      <c r="U60" s="696"/>
      <c r="V60" s="696"/>
      <c r="W60" s="696"/>
      <c r="X60" s="696"/>
      <c r="Y60" s="696"/>
      <c r="Z60" s="696"/>
      <c r="AA60" s="696"/>
      <c r="AB60" s="696"/>
      <c r="AC60" s="696"/>
      <c r="AD60" s="696"/>
      <c r="AE60" s="696"/>
      <c r="AF60" s="696"/>
      <c r="AG60" s="696"/>
      <c r="AH60" s="696"/>
      <c r="AI60" s="696"/>
      <c r="AJ60" s="696"/>
      <c r="AK60" s="696"/>
      <c r="AL60" s="696"/>
      <c r="AM60" s="696"/>
      <c r="AN60" s="696"/>
      <c r="AO60" s="697"/>
      <c r="AP60" s="632"/>
      <c r="AQ60" s="695"/>
      <c r="AR60" s="696"/>
      <c r="AS60" s="696"/>
      <c r="AT60" s="696"/>
      <c r="AU60" s="696"/>
      <c r="AV60" s="696"/>
      <c r="AW60" s="696"/>
      <c r="AX60" s="696"/>
      <c r="AY60" s="696"/>
      <c r="AZ60" s="696"/>
      <c r="BA60" s="696"/>
      <c r="BB60" s="696"/>
      <c r="BC60" s="696"/>
      <c r="BD60" s="696"/>
      <c r="BE60" s="696"/>
      <c r="BF60" s="696"/>
      <c r="BG60" s="696"/>
      <c r="BH60" s="696"/>
      <c r="BI60" s="696"/>
      <c r="BJ60" s="696"/>
      <c r="BK60" s="696"/>
      <c r="BL60" s="696"/>
      <c r="BM60" s="696"/>
      <c r="BN60" s="696"/>
      <c r="BO60" s="696"/>
      <c r="BP60" s="696"/>
      <c r="BQ60" s="696"/>
      <c r="BR60" s="696"/>
      <c r="BS60" s="696"/>
      <c r="BT60" s="697"/>
      <c r="BU60" s="163"/>
    </row>
    <row r="61" spans="2:73">
      <c r="B61" s="691"/>
      <c r="C61" s="691"/>
      <c r="D61" s="691"/>
      <c r="E61" s="691"/>
      <c r="F61" s="691"/>
      <c r="G61" s="691"/>
      <c r="H61" s="691"/>
      <c r="I61" s="643"/>
      <c r="J61" s="643"/>
      <c r="K61" s="632"/>
      <c r="L61" s="695"/>
      <c r="M61" s="696"/>
      <c r="N61" s="696"/>
      <c r="O61" s="696"/>
      <c r="P61" s="696"/>
      <c r="Q61" s="696"/>
      <c r="R61" s="696"/>
      <c r="S61" s="696"/>
      <c r="T61" s="696"/>
      <c r="U61" s="696"/>
      <c r="V61" s="696"/>
      <c r="W61" s="696"/>
      <c r="X61" s="696"/>
      <c r="Y61" s="696"/>
      <c r="Z61" s="696"/>
      <c r="AA61" s="696"/>
      <c r="AB61" s="696"/>
      <c r="AC61" s="696"/>
      <c r="AD61" s="696"/>
      <c r="AE61" s="696"/>
      <c r="AF61" s="696"/>
      <c r="AG61" s="696"/>
      <c r="AH61" s="696"/>
      <c r="AI61" s="696"/>
      <c r="AJ61" s="696"/>
      <c r="AK61" s="696"/>
      <c r="AL61" s="696"/>
      <c r="AM61" s="696"/>
      <c r="AN61" s="696"/>
      <c r="AO61" s="697"/>
      <c r="AP61" s="632"/>
      <c r="AQ61" s="695"/>
      <c r="AR61" s="696"/>
      <c r="AS61" s="696"/>
      <c r="AT61" s="696"/>
      <c r="AU61" s="696"/>
      <c r="AV61" s="696"/>
      <c r="AW61" s="696"/>
      <c r="AX61" s="696"/>
      <c r="AY61" s="696"/>
      <c r="AZ61" s="696"/>
      <c r="BA61" s="696"/>
      <c r="BB61" s="696"/>
      <c r="BC61" s="696"/>
      <c r="BD61" s="696"/>
      <c r="BE61" s="696"/>
      <c r="BF61" s="696"/>
      <c r="BG61" s="696"/>
      <c r="BH61" s="696"/>
      <c r="BI61" s="696"/>
      <c r="BJ61" s="696"/>
      <c r="BK61" s="696"/>
      <c r="BL61" s="696"/>
      <c r="BM61" s="696"/>
      <c r="BN61" s="696"/>
      <c r="BO61" s="696"/>
      <c r="BP61" s="696"/>
      <c r="BQ61" s="696"/>
      <c r="BR61" s="696"/>
      <c r="BS61" s="696"/>
      <c r="BT61" s="697"/>
    </row>
    <row r="62" spans="2:73">
      <c r="B62" s="691"/>
      <c r="C62" s="691"/>
      <c r="D62" s="691"/>
      <c r="E62" s="691"/>
      <c r="F62" s="691"/>
      <c r="G62" s="691"/>
      <c r="H62" s="691"/>
      <c r="I62" s="643"/>
      <c r="J62" s="643"/>
      <c r="K62" s="632"/>
      <c r="L62" s="695"/>
      <c r="M62" s="696"/>
      <c r="N62" s="696"/>
      <c r="O62" s="696"/>
      <c r="P62" s="696"/>
      <c r="Q62" s="696"/>
      <c r="R62" s="696"/>
      <c r="S62" s="696"/>
      <c r="T62" s="696"/>
      <c r="U62" s="696"/>
      <c r="V62" s="696"/>
      <c r="W62" s="696"/>
      <c r="X62" s="696"/>
      <c r="Y62" s="696"/>
      <c r="Z62" s="696"/>
      <c r="AA62" s="696"/>
      <c r="AB62" s="696"/>
      <c r="AC62" s="696"/>
      <c r="AD62" s="696"/>
      <c r="AE62" s="696"/>
      <c r="AF62" s="696"/>
      <c r="AG62" s="696"/>
      <c r="AH62" s="696"/>
      <c r="AI62" s="696"/>
      <c r="AJ62" s="696"/>
      <c r="AK62" s="696"/>
      <c r="AL62" s="696"/>
      <c r="AM62" s="696"/>
      <c r="AN62" s="696"/>
      <c r="AO62" s="697"/>
      <c r="AP62" s="632"/>
      <c r="AQ62" s="695"/>
      <c r="AR62" s="696"/>
      <c r="AS62" s="696"/>
      <c r="AT62" s="696"/>
      <c r="AU62" s="696"/>
      <c r="AV62" s="696"/>
      <c r="AW62" s="696"/>
      <c r="AX62" s="696"/>
      <c r="AY62" s="696"/>
      <c r="AZ62" s="696"/>
      <c r="BA62" s="696"/>
      <c r="BB62" s="696"/>
      <c r="BC62" s="696"/>
      <c r="BD62" s="696"/>
      <c r="BE62" s="696"/>
      <c r="BF62" s="696"/>
      <c r="BG62" s="696"/>
      <c r="BH62" s="696"/>
      <c r="BI62" s="696"/>
      <c r="BJ62" s="696"/>
      <c r="BK62" s="696"/>
      <c r="BL62" s="696"/>
      <c r="BM62" s="696"/>
      <c r="BN62" s="696"/>
      <c r="BO62" s="696"/>
      <c r="BP62" s="696"/>
      <c r="BQ62" s="696"/>
      <c r="BR62" s="696"/>
      <c r="BS62" s="696"/>
      <c r="BT62" s="697"/>
    </row>
    <row r="63" spans="2:73">
      <c r="B63" s="691"/>
      <c r="C63" s="691"/>
      <c r="D63" s="691"/>
      <c r="E63" s="691"/>
      <c r="F63" s="691"/>
      <c r="G63" s="691"/>
      <c r="H63" s="691"/>
      <c r="I63" s="643"/>
      <c r="J63" s="643"/>
      <c r="K63" s="632"/>
      <c r="L63" s="695"/>
      <c r="M63" s="696"/>
      <c r="N63" s="696"/>
      <c r="O63" s="696"/>
      <c r="P63" s="696"/>
      <c r="Q63" s="696"/>
      <c r="R63" s="696"/>
      <c r="S63" s="696"/>
      <c r="T63" s="696"/>
      <c r="U63" s="696"/>
      <c r="V63" s="696"/>
      <c r="W63" s="696"/>
      <c r="X63" s="696"/>
      <c r="Y63" s="696"/>
      <c r="Z63" s="696"/>
      <c r="AA63" s="696"/>
      <c r="AB63" s="696"/>
      <c r="AC63" s="696"/>
      <c r="AD63" s="696"/>
      <c r="AE63" s="696"/>
      <c r="AF63" s="696"/>
      <c r="AG63" s="696"/>
      <c r="AH63" s="696"/>
      <c r="AI63" s="696"/>
      <c r="AJ63" s="696"/>
      <c r="AK63" s="696"/>
      <c r="AL63" s="696"/>
      <c r="AM63" s="696"/>
      <c r="AN63" s="696"/>
      <c r="AO63" s="697"/>
      <c r="AP63" s="632"/>
      <c r="AQ63" s="695"/>
      <c r="AR63" s="696"/>
      <c r="AS63" s="696"/>
      <c r="AT63" s="696"/>
      <c r="AU63" s="696"/>
      <c r="AV63" s="696"/>
      <c r="AW63" s="696"/>
      <c r="AX63" s="696"/>
      <c r="AY63" s="696"/>
      <c r="AZ63" s="696"/>
      <c r="BA63" s="696"/>
      <c r="BB63" s="696"/>
      <c r="BC63" s="696"/>
      <c r="BD63" s="696"/>
      <c r="BE63" s="696"/>
      <c r="BF63" s="696"/>
      <c r="BG63" s="696"/>
      <c r="BH63" s="696"/>
      <c r="BI63" s="696"/>
      <c r="BJ63" s="696"/>
      <c r="BK63" s="696"/>
      <c r="BL63" s="696"/>
      <c r="BM63" s="696"/>
      <c r="BN63" s="696"/>
      <c r="BO63" s="696"/>
      <c r="BP63" s="696"/>
      <c r="BQ63" s="696"/>
      <c r="BR63" s="696"/>
      <c r="BS63" s="696"/>
      <c r="BT63" s="697"/>
    </row>
    <row r="64" spans="2:73">
      <c r="B64" s="691"/>
      <c r="C64" s="691"/>
      <c r="D64" s="691"/>
      <c r="E64" s="691"/>
      <c r="F64" s="691"/>
      <c r="G64" s="691"/>
      <c r="H64" s="691"/>
      <c r="I64" s="643"/>
      <c r="J64" s="643"/>
      <c r="K64" s="632"/>
      <c r="L64" s="695"/>
      <c r="M64" s="696"/>
      <c r="N64" s="696"/>
      <c r="O64" s="696"/>
      <c r="P64" s="696"/>
      <c r="Q64" s="696"/>
      <c r="R64" s="696"/>
      <c r="S64" s="696"/>
      <c r="T64" s="696"/>
      <c r="U64" s="696"/>
      <c r="V64" s="696"/>
      <c r="W64" s="696"/>
      <c r="X64" s="696"/>
      <c r="Y64" s="696"/>
      <c r="Z64" s="696"/>
      <c r="AA64" s="696"/>
      <c r="AB64" s="696"/>
      <c r="AC64" s="696"/>
      <c r="AD64" s="696"/>
      <c r="AE64" s="696"/>
      <c r="AF64" s="696"/>
      <c r="AG64" s="696"/>
      <c r="AH64" s="696"/>
      <c r="AI64" s="696"/>
      <c r="AJ64" s="696"/>
      <c r="AK64" s="696"/>
      <c r="AL64" s="696"/>
      <c r="AM64" s="696"/>
      <c r="AN64" s="696"/>
      <c r="AO64" s="697"/>
      <c r="AP64" s="632"/>
      <c r="AQ64" s="695"/>
      <c r="AR64" s="696"/>
      <c r="AS64" s="696"/>
      <c r="AT64" s="696"/>
      <c r="AU64" s="696"/>
      <c r="AV64" s="696"/>
      <c r="AW64" s="696"/>
      <c r="AX64" s="696"/>
      <c r="AY64" s="696"/>
      <c r="AZ64" s="696"/>
      <c r="BA64" s="696"/>
      <c r="BB64" s="696"/>
      <c r="BC64" s="696"/>
      <c r="BD64" s="696"/>
      <c r="BE64" s="696"/>
      <c r="BF64" s="696"/>
      <c r="BG64" s="696"/>
      <c r="BH64" s="696"/>
      <c r="BI64" s="696"/>
      <c r="BJ64" s="696"/>
      <c r="BK64" s="696"/>
      <c r="BL64" s="696"/>
      <c r="BM64" s="696"/>
      <c r="BN64" s="696"/>
      <c r="BO64" s="696"/>
      <c r="BP64" s="696"/>
      <c r="BQ64" s="696"/>
      <c r="BR64" s="696"/>
      <c r="BS64" s="696"/>
      <c r="BT64" s="697"/>
    </row>
    <row r="65" spans="2:73">
      <c r="B65" s="691"/>
      <c r="C65" s="691"/>
      <c r="D65" s="691"/>
      <c r="E65" s="691"/>
      <c r="F65" s="691"/>
      <c r="G65" s="691"/>
      <c r="H65" s="691"/>
      <c r="I65" s="643"/>
      <c r="J65" s="643"/>
      <c r="K65" s="632"/>
      <c r="L65" s="695"/>
      <c r="M65" s="696"/>
      <c r="N65" s="696"/>
      <c r="O65" s="696"/>
      <c r="P65" s="696"/>
      <c r="Q65" s="696"/>
      <c r="R65" s="696"/>
      <c r="S65" s="696"/>
      <c r="T65" s="696"/>
      <c r="U65" s="696"/>
      <c r="V65" s="696"/>
      <c r="W65" s="696"/>
      <c r="X65" s="696"/>
      <c r="Y65" s="696"/>
      <c r="Z65" s="696"/>
      <c r="AA65" s="696"/>
      <c r="AB65" s="696"/>
      <c r="AC65" s="696"/>
      <c r="AD65" s="696"/>
      <c r="AE65" s="696"/>
      <c r="AF65" s="696"/>
      <c r="AG65" s="696"/>
      <c r="AH65" s="696"/>
      <c r="AI65" s="696"/>
      <c r="AJ65" s="696"/>
      <c r="AK65" s="696"/>
      <c r="AL65" s="696"/>
      <c r="AM65" s="696"/>
      <c r="AN65" s="696"/>
      <c r="AO65" s="697"/>
      <c r="AP65" s="632"/>
      <c r="AQ65" s="695"/>
      <c r="AR65" s="696"/>
      <c r="AS65" s="696"/>
      <c r="AT65" s="696"/>
      <c r="AU65" s="696"/>
      <c r="AV65" s="696"/>
      <c r="AW65" s="696"/>
      <c r="AX65" s="696"/>
      <c r="AY65" s="696"/>
      <c r="AZ65" s="696"/>
      <c r="BA65" s="696"/>
      <c r="BB65" s="696"/>
      <c r="BC65" s="696"/>
      <c r="BD65" s="696"/>
      <c r="BE65" s="696"/>
      <c r="BF65" s="696"/>
      <c r="BG65" s="696"/>
      <c r="BH65" s="696"/>
      <c r="BI65" s="696"/>
      <c r="BJ65" s="696"/>
      <c r="BK65" s="696"/>
      <c r="BL65" s="696"/>
      <c r="BM65" s="696"/>
      <c r="BN65" s="696"/>
      <c r="BO65" s="696"/>
      <c r="BP65" s="696"/>
      <c r="BQ65" s="696"/>
      <c r="BR65" s="696"/>
      <c r="BS65" s="696"/>
      <c r="BT65" s="697"/>
    </row>
    <row r="66" spans="2:73">
      <c r="B66" s="691"/>
      <c r="C66" s="691"/>
      <c r="D66" s="691"/>
      <c r="E66" s="691"/>
      <c r="F66" s="691"/>
      <c r="G66" s="691"/>
      <c r="H66" s="691"/>
      <c r="I66" s="643"/>
      <c r="J66" s="643"/>
      <c r="K66" s="632"/>
      <c r="L66" s="695"/>
      <c r="M66" s="696"/>
      <c r="N66" s="696"/>
      <c r="O66" s="696"/>
      <c r="P66" s="696"/>
      <c r="Q66" s="696"/>
      <c r="R66" s="696"/>
      <c r="S66" s="696"/>
      <c r="T66" s="696"/>
      <c r="U66" s="696"/>
      <c r="V66" s="696"/>
      <c r="W66" s="696"/>
      <c r="X66" s="696"/>
      <c r="Y66" s="696"/>
      <c r="Z66" s="696"/>
      <c r="AA66" s="696"/>
      <c r="AB66" s="696"/>
      <c r="AC66" s="696"/>
      <c r="AD66" s="696"/>
      <c r="AE66" s="696"/>
      <c r="AF66" s="696"/>
      <c r="AG66" s="696"/>
      <c r="AH66" s="696"/>
      <c r="AI66" s="696"/>
      <c r="AJ66" s="696"/>
      <c r="AK66" s="696"/>
      <c r="AL66" s="696"/>
      <c r="AM66" s="696"/>
      <c r="AN66" s="696"/>
      <c r="AO66" s="697"/>
      <c r="AP66" s="632"/>
      <c r="AQ66" s="695"/>
      <c r="AR66" s="696"/>
      <c r="AS66" s="696"/>
      <c r="AT66" s="696"/>
      <c r="AU66" s="696"/>
      <c r="AV66" s="696"/>
      <c r="AW66" s="696"/>
      <c r="AX66" s="696"/>
      <c r="AY66" s="696"/>
      <c r="AZ66" s="696"/>
      <c r="BA66" s="696"/>
      <c r="BB66" s="696"/>
      <c r="BC66" s="696"/>
      <c r="BD66" s="696"/>
      <c r="BE66" s="696"/>
      <c r="BF66" s="696"/>
      <c r="BG66" s="696"/>
      <c r="BH66" s="696"/>
      <c r="BI66" s="696"/>
      <c r="BJ66" s="696"/>
      <c r="BK66" s="696"/>
      <c r="BL66" s="696"/>
      <c r="BM66" s="696"/>
      <c r="BN66" s="696"/>
      <c r="BO66" s="696"/>
      <c r="BP66" s="696"/>
      <c r="BQ66" s="696"/>
      <c r="BR66" s="696"/>
      <c r="BS66" s="696"/>
      <c r="BT66" s="697"/>
    </row>
    <row r="67" spans="2:73">
      <c r="B67" s="691"/>
      <c r="C67" s="691"/>
      <c r="D67" s="691"/>
      <c r="E67" s="691"/>
      <c r="F67" s="691"/>
      <c r="G67" s="691"/>
      <c r="H67" s="691"/>
      <c r="I67" s="643"/>
      <c r="J67" s="643"/>
      <c r="K67" s="632"/>
      <c r="L67" s="695"/>
      <c r="M67" s="696"/>
      <c r="N67" s="696"/>
      <c r="O67" s="696"/>
      <c r="P67" s="696"/>
      <c r="Q67" s="696"/>
      <c r="R67" s="696"/>
      <c r="S67" s="696"/>
      <c r="T67" s="696"/>
      <c r="U67" s="696"/>
      <c r="V67" s="696"/>
      <c r="W67" s="696"/>
      <c r="X67" s="696"/>
      <c r="Y67" s="696"/>
      <c r="Z67" s="696"/>
      <c r="AA67" s="696"/>
      <c r="AB67" s="696"/>
      <c r="AC67" s="696"/>
      <c r="AD67" s="696"/>
      <c r="AE67" s="696"/>
      <c r="AF67" s="696"/>
      <c r="AG67" s="696"/>
      <c r="AH67" s="696"/>
      <c r="AI67" s="696"/>
      <c r="AJ67" s="696"/>
      <c r="AK67" s="696"/>
      <c r="AL67" s="696"/>
      <c r="AM67" s="696"/>
      <c r="AN67" s="696"/>
      <c r="AO67" s="697"/>
      <c r="AP67" s="632"/>
      <c r="AQ67" s="695"/>
      <c r="AR67" s="696"/>
      <c r="AS67" s="696"/>
      <c r="AT67" s="696"/>
      <c r="AU67" s="696"/>
      <c r="AV67" s="696"/>
      <c r="AW67" s="696"/>
      <c r="AX67" s="696"/>
      <c r="AY67" s="696"/>
      <c r="AZ67" s="696"/>
      <c r="BA67" s="696"/>
      <c r="BB67" s="696"/>
      <c r="BC67" s="696"/>
      <c r="BD67" s="696"/>
      <c r="BE67" s="696"/>
      <c r="BF67" s="696"/>
      <c r="BG67" s="696"/>
      <c r="BH67" s="696"/>
      <c r="BI67" s="696"/>
      <c r="BJ67" s="696"/>
      <c r="BK67" s="696"/>
      <c r="BL67" s="696"/>
      <c r="BM67" s="696"/>
      <c r="BN67" s="696"/>
      <c r="BO67" s="696"/>
      <c r="BP67" s="696"/>
      <c r="BQ67" s="696"/>
      <c r="BR67" s="696"/>
      <c r="BS67" s="696"/>
      <c r="BT67" s="697"/>
    </row>
    <row r="68" spans="2:73">
      <c r="B68" s="691"/>
      <c r="C68" s="691"/>
      <c r="D68" s="691"/>
      <c r="E68" s="691"/>
      <c r="F68" s="691"/>
      <c r="G68" s="691"/>
      <c r="H68" s="691"/>
      <c r="I68" s="643"/>
      <c r="J68" s="643"/>
      <c r="K68" s="632"/>
      <c r="L68" s="695"/>
      <c r="M68" s="696"/>
      <c r="N68" s="696"/>
      <c r="O68" s="696"/>
      <c r="P68" s="696"/>
      <c r="Q68" s="696"/>
      <c r="R68" s="696"/>
      <c r="S68" s="696"/>
      <c r="T68" s="696"/>
      <c r="U68" s="696"/>
      <c r="V68" s="696"/>
      <c r="W68" s="696"/>
      <c r="X68" s="696"/>
      <c r="Y68" s="696"/>
      <c r="Z68" s="696"/>
      <c r="AA68" s="696"/>
      <c r="AB68" s="696"/>
      <c r="AC68" s="696"/>
      <c r="AD68" s="696"/>
      <c r="AE68" s="696"/>
      <c r="AF68" s="696"/>
      <c r="AG68" s="696"/>
      <c r="AH68" s="696"/>
      <c r="AI68" s="696"/>
      <c r="AJ68" s="696"/>
      <c r="AK68" s="696"/>
      <c r="AL68" s="696"/>
      <c r="AM68" s="696"/>
      <c r="AN68" s="696"/>
      <c r="AO68" s="697"/>
      <c r="AP68" s="632"/>
      <c r="AQ68" s="695"/>
      <c r="AR68" s="696"/>
      <c r="AS68" s="696"/>
      <c r="AT68" s="696"/>
      <c r="AU68" s="696"/>
      <c r="AV68" s="696"/>
      <c r="AW68" s="696"/>
      <c r="AX68" s="696"/>
      <c r="AY68" s="696"/>
      <c r="AZ68" s="696"/>
      <c r="BA68" s="696"/>
      <c r="BB68" s="696"/>
      <c r="BC68" s="696"/>
      <c r="BD68" s="696"/>
      <c r="BE68" s="696"/>
      <c r="BF68" s="696"/>
      <c r="BG68" s="696"/>
      <c r="BH68" s="696"/>
      <c r="BI68" s="696"/>
      <c r="BJ68" s="696"/>
      <c r="BK68" s="696"/>
      <c r="BL68" s="696"/>
      <c r="BM68" s="696"/>
      <c r="BN68" s="696"/>
      <c r="BO68" s="696"/>
      <c r="BP68" s="696"/>
      <c r="BQ68" s="696"/>
      <c r="BR68" s="696"/>
      <c r="BS68" s="696"/>
      <c r="BT68" s="697"/>
    </row>
    <row r="69" spans="2:73">
      <c r="B69" s="691"/>
      <c r="C69" s="691"/>
      <c r="D69" s="691"/>
      <c r="E69" s="691"/>
      <c r="F69" s="691"/>
      <c r="G69" s="691"/>
      <c r="H69" s="691"/>
      <c r="I69" s="643"/>
      <c r="J69" s="643"/>
      <c r="K69" s="632"/>
      <c r="L69" s="695"/>
      <c r="M69" s="696"/>
      <c r="N69" s="696"/>
      <c r="O69" s="696"/>
      <c r="P69" s="696"/>
      <c r="Q69" s="696"/>
      <c r="R69" s="696"/>
      <c r="S69" s="696"/>
      <c r="T69" s="696"/>
      <c r="U69" s="696"/>
      <c r="V69" s="696"/>
      <c r="W69" s="696"/>
      <c r="X69" s="696"/>
      <c r="Y69" s="696"/>
      <c r="Z69" s="696"/>
      <c r="AA69" s="696"/>
      <c r="AB69" s="696"/>
      <c r="AC69" s="696"/>
      <c r="AD69" s="696"/>
      <c r="AE69" s="696"/>
      <c r="AF69" s="696"/>
      <c r="AG69" s="696"/>
      <c r="AH69" s="696"/>
      <c r="AI69" s="696"/>
      <c r="AJ69" s="696"/>
      <c r="AK69" s="696"/>
      <c r="AL69" s="696"/>
      <c r="AM69" s="696"/>
      <c r="AN69" s="696"/>
      <c r="AO69" s="697"/>
      <c r="AP69" s="632"/>
      <c r="AQ69" s="695"/>
      <c r="AR69" s="696"/>
      <c r="AS69" s="696"/>
      <c r="AT69" s="696"/>
      <c r="AU69" s="696"/>
      <c r="AV69" s="696"/>
      <c r="AW69" s="696"/>
      <c r="AX69" s="696"/>
      <c r="AY69" s="696"/>
      <c r="AZ69" s="696"/>
      <c r="BA69" s="696"/>
      <c r="BB69" s="696"/>
      <c r="BC69" s="696"/>
      <c r="BD69" s="696"/>
      <c r="BE69" s="696"/>
      <c r="BF69" s="696"/>
      <c r="BG69" s="696"/>
      <c r="BH69" s="696"/>
      <c r="BI69" s="696"/>
      <c r="BJ69" s="696"/>
      <c r="BK69" s="696"/>
      <c r="BL69" s="696"/>
      <c r="BM69" s="696"/>
      <c r="BN69" s="696"/>
      <c r="BO69" s="696"/>
      <c r="BP69" s="696"/>
      <c r="BQ69" s="696"/>
      <c r="BR69" s="696"/>
      <c r="BS69" s="696"/>
      <c r="BT69" s="697"/>
    </row>
    <row r="70" spans="2:73">
      <c r="B70" s="691"/>
      <c r="C70" s="691"/>
      <c r="D70" s="691"/>
      <c r="E70" s="691"/>
      <c r="F70" s="691"/>
      <c r="G70" s="691"/>
      <c r="H70" s="691"/>
      <c r="I70" s="643"/>
      <c r="J70" s="643"/>
      <c r="K70" s="632"/>
      <c r="L70" s="695"/>
      <c r="M70" s="696"/>
      <c r="N70" s="696"/>
      <c r="O70" s="696"/>
      <c r="P70" s="696"/>
      <c r="Q70" s="696"/>
      <c r="R70" s="696"/>
      <c r="S70" s="696"/>
      <c r="T70" s="696"/>
      <c r="U70" s="696"/>
      <c r="V70" s="696"/>
      <c r="W70" s="696"/>
      <c r="X70" s="696"/>
      <c r="Y70" s="696"/>
      <c r="Z70" s="696"/>
      <c r="AA70" s="696"/>
      <c r="AB70" s="696"/>
      <c r="AC70" s="696"/>
      <c r="AD70" s="696"/>
      <c r="AE70" s="696"/>
      <c r="AF70" s="696"/>
      <c r="AG70" s="696"/>
      <c r="AH70" s="696"/>
      <c r="AI70" s="696"/>
      <c r="AJ70" s="696"/>
      <c r="AK70" s="696"/>
      <c r="AL70" s="696"/>
      <c r="AM70" s="696"/>
      <c r="AN70" s="696"/>
      <c r="AO70" s="697"/>
      <c r="AP70" s="632"/>
      <c r="AQ70" s="695"/>
      <c r="AR70" s="696"/>
      <c r="AS70" s="696"/>
      <c r="AT70" s="696"/>
      <c r="AU70" s="696"/>
      <c r="AV70" s="696"/>
      <c r="AW70" s="696"/>
      <c r="AX70" s="696"/>
      <c r="AY70" s="696"/>
      <c r="AZ70" s="696"/>
      <c r="BA70" s="696"/>
      <c r="BB70" s="696"/>
      <c r="BC70" s="696"/>
      <c r="BD70" s="696"/>
      <c r="BE70" s="696"/>
      <c r="BF70" s="696"/>
      <c r="BG70" s="696"/>
      <c r="BH70" s="696"/>
      <c r="BI70" s="696"/>
      <c r="BJ70" s="696"/>
      <c r="BK70" s="696"/>
      <c r="BL70" s="696"/>
      <c r="BM70" s="696"/>
      <c r="BN70" s="696"/>
      <c r="BO70" s="696"/>
      <c r="BP70" s="696"/>
      <c r="BQ70" s="696"/>
      <c r="BR70" s="696"/>
      <c r="BS70" s="696"/>
      <c r="BT70" s="697"/>
    </row>
    <row r="71" spans="2:73">
      <c r="B71" s="691"/>
      <c r="C71" s="691"/>
      <c r="D71" s="691"/>
      <c r="E71" s="691"/>
      <c r="F71" s="691"/>
      <c r="G71" s="691"/>
      <c r="H71" s="691"/>
      <c r="I71" s="643"/>
      <c r="J71" s="643"/>
      <c r="K71" s="632"/>
      <c r="L71" s="695"/>
      <c r="M71" s="696"/>
      <c r="N71" s="696"/>
      <c r="O71" s="696"/>
      <c r="P71" s="696"/>
      <c r="Q71" s="696"/>
      <c r="R71" s="696"/>
      <c r="S71" s="696"/>
      <c r="T71" s="696"/>
      <c r="U71" s="696"/>
      <c r="V71" s="696"/>
      <c r="W71" s="696"/>
      <c r="X71" s="696"/>
      <c r="Y71" s="696"/>
      <c r="Z71" s="696"/>
      <c r="AA71" s="696"/>
      <c r="AB71" s="696"/>
      <c r="AC71" s="696"/>
      <c r="AD71" s="696"/>
      <c r="AE71" s="696"/>
      <c r="AF71" s="696"/>
      <c r="AG71" s="696"/>
      <c r="AH71" s="696"/>
      <c r="AI71" s="696"/>
      <c r="AJ71" s="696"/>
      <c r="AK71" s="696"/>
      <c r="AL71" s="696"/>
      <c r="AM71" s="696"/>
      <c r="AN71" s="696"/>
      <c r="AO71" s="697"/>
      <c r="AP71" s="632"/>
      <c r="AQ71" s="698"/>
      <c r="AR71" s="699"/>
      <c r="AS71" s="699"/>
      <c r="AT71" s="699"/>
      <c r="AU71" s="699"/>
      <c r="AV71" s="699"/>
      <c r="AW71" s="699"/>
      <c r="AX71" s="699"/>
      <c r="AY71" s="699"/>
      <c r="AZ71" s="699"/>
      <c r="BA71" s="699"/>
      <c r="BB71" s="699"/>
      <c r="BC71" s="699"/>
      <c r="BD71" s="699"/>
      <c r="BE71" s="699"/>
      <c r="BF71" s="699"/>
      <c r="BG71" s="699"/>
      <c r="BH71" s="699"/>
      <c r="BI71" s="699"/>
      <c r="BJ71" s="699"/>
      <c r="BK71" s="699"/>
      <c r="BL71" s="699"/>
      <c r="BM71" s="699"/>
      <c r="BN71" s="699"/>
      <c r="BO71" s="699"/>
      <c r="BP71" s="699"/>
      <c r="BQ71" s="699"/>
      <c r="BR71" s="699"/>
      <c r="BS71" s="699"/>
      <c r="BT71" s="700"/>
    </row>
    <row r="72" spans="2:73">
      <c r="B72" s="691"/>
      <c r="C72" s="691"/>
      <c r="D72" s="691"/>
      <c r="E72" s="691"/>
      <c r="F72" s="691"/>
      <c r="G72" s="691"/>
      <c r="H72" s="691"/>
      <c r="I72" s="643"/>
      <c r="J72" s="643"/>
      <c r="K72" s="632"/>
      <c r="L72" s="695"/>
      <c r="M72" s="696"/>
      <c r="N72" s="696"/>
      <c r="O72" s="696"/>
      <c r="P72" s="696"/>
      <c r="Q72" s="696"/>
      <c r="R72" s="696"/>
      <c r="S72" s="696"/>
      <c r="T72" s="696"/>
      <c r="U72" s="696"/>
      <c r="V72" s="696"/>
      <c r="W72" s="696"/>
      <c r="X72" s="696"/>
      <c r="Y72" s="696"/>
      <c r="Z72" s="696"/>
      <c r="AA72" s="696"/>
      <c r="AB72" s="696"/>
      <c r="AC72" s="696"/>
      <c r="AD72" s="696"/>
      <c r="AE72" s="696"/>
      <c r="AF72" s="696"/>
      <c r="AG72" s="696"/>
      <c r="AH72" s="696"/>
      <c r="AI72" s="696"/>
      <c r="AJ72" s="696"/>
      <c r="AK72" s="696"/>
      <c r="AL72" s="696"/>
      <c r="AM72" s="696"/>
      <c r="AN72" s="696"/>
      <c r="AO72" s="697"/>
      <c r="AP72" s="632"/>
      <c r="AQ72" s="692"/>
      <c r="AR72" s="693"/>
      <c r="AS72" s="693"/>
      <c r="AT72" s="693"/>
      <c r="AU72" s="693"/>
      <c r="AV72" s="693"/>
      <c r="AW72" s="693"/>
      <c r="AX72" s="693"/>
      <c r="AY72" s="693"/>
      <c r="AZ72" s="693"/>
      <c r="BA72" s="693"/>
      <c r="BB72" s="693"/>
      <c r="BC72" s="693"/>
      <c r="BD72" s="693"/>
      <c r="BE72" s="693"/>
      <c r="BF72" s="693"/>
      <c r="BG72" s="693"/>
      <c r="BH72" s="693"/>
      <c r="BI72" s="693"/>
      <c r="BJ72" s="693"/>
      <c r="BK72" s="693"/>
      <c r="BL72" s="693"/>
      <c r="BM72" s="693"/>
      <c r="BN72" s="693"/>
      <c r="BO72" s="693"/>
      <c r="BP72" s="693"/>
      <c r="BQ72" s="693"/>
      <c r="BR72" s="693"/>
      <c r="BS72" s="693"/>
      <c r="BT72" s="694"/>
    </row>
    <row r="73" spans="2:73">
      <c r="B73" s="691"/>
      <c r="C73" s="691"/>
      <c r="D73" s="691"/>
      <c r="E73" s="691"/>
      <c r="F73" s="691"/>
      <c r="G73" s="691"/>
      <c r="H73" s="691"/>
      <c r="I73" s="643"/>
      <c r="J73" s="643"/>
      <c r="K73" s="632"/>
      <c r="L73" s="695"/>
      <c r="M73" s="696"/>
      <c r="N73" s="696"/>
      <c r="O73" s="696"/>
      <c r="P73" s="696"/>
      <c r="Q73" s="696"/>
      <c r="R73" s="696"/>
      <c r="S73" s="696"/>
      <c r="T73" s="696"/>
      <c r="U73" s="696"/>
      <c r="V73" s="696"/>
      <c r="W73" s="696"/>
      <c r="X73" s="696"/>
      <c r="Y73" s="696"/>
      <c r="Z73" s="696"/>
      <c r="AA73" s="696"/>
      <c r="AB73" s="696"/>
      <c r="AC73" s="696"/>
      <c r="AD73" s="696"/>
      <c r="AE73" s="696"/>
      <c r="AF73" s="696"/>
      <c r="AG73" s="696"/>
      <c r="AH73" s="696"/>
      <c r="AI73" s="696"/>
      <c r="AJ73" s="696"/>
      <c r="AK73" s="696"/>
      <c r="AL73" s="696"/>
      <c r="AM73" s="696"/>
      <c r="AN73" s="696"/>
      <c r="AO73" s="697"/>
      <c r="AP73" s="632"/>
      <c r="AQ73" s="695"/>
      <c r="AR73" s="696"/>
      <c r="AS73" s="696"/>
      <c r="AT73" s="696"/>
      <c r="AU73" s="696"/>
      <c r="AV73" s="696"/>
      <c r="AW73" s="696"/>
      <c r="AX73" s="696"/>
      <c r="AY73" s="696"/>
      <c r="AZ73" s="696"/>
      <c r="BA73" s="696"/>
      <c r="BB73" s="696"/>
      <c r="BC73" s="696"/>
      <c r="BD73" s="696"/>
      <c r="BE73" s="696"/>
      <c r="BF73" s="696"/>
      <c r="BG73" s="696"/>
      <c r="BH73" s="696"/>
      <c r="BI73" s="696"/>
      <c r="BJ73" s="696"/>
      <c r="BK73" s="696"/>
      <c r="BL73" s="696"/>
      <c r="BM73" s="696"/>
      <c r="BN73" s="696"/>
      <c r="BO73" s="696"/>
      <c r="BP73" s="696"/>
      <c r="BQ73" s="696"/>
      <c r="BR73" s="696"/>
      <c r="BS73" s="696"/>
      <c r="BT73" s="697"/>
    </row>
    <row r="74" spans="2:73">
      <c r="B74" s="691"/>
      <c r="C74" s="691"/>
      <c r="D74" s="691"/>
      <c r="E74" s="691"/>
      <c r="F74" s="691"/>
      <c r="G74" s="691"/>
      <c r="H74" s="691"/>
      <c r="I74" s="643"/>
      <c r="J74" s="643"/>
      <c r="K74" s="632"/>
      <c r="L74" s="695"/>
      <c r="M74" s="696"/>
      <c r="N74" s="696"/>
      <c r="O74" s="696"/>
      <c r="P74" s="696"/>
      <c r="Q74" s="696"/>
      <c r="R74" s="696"/>
      <c r="S74" s="696"/>
      <c r="T74" s="696"/>
      <c r="U74" s="696"/>
      <c r="V74" s="696"/>
      <c r="W74" s="696"/>
      <c r="X74" s="696"/>
      <c r="Y74" s="696"/>
      <c r="Z74" s="696"/>
      <c r="AA74" s="696"/>
      <c r="AB74" s="696"/>
      <c r="AC74" s="696"/>
      <c r="AD74" s="696"/>
      <c r="AE74" s="696"/>
      <c r="AF74" s="696"/>
      <c r="AG74" s="696"/>
      <c r="AH74" s="696"/>
      <c r="AI74" s="696"/>
      <c r="AJ74" s="696"/>
      <c r="AK74" s="696"/>
      <c r="AL74" s="696"/>
      <c r="AM74" s="696"/>
      <c r="AN74" s="696"/>
      <c r="AO74" s="697"/>
      <c r="AP74" s="632"/>
      <c r="AQ74" s="695"/>
      <c r="AR74" s="696"/>
      <c r="AS74" s="696"/>
      <c r="AT74" s="696"/>
      <c r="AU74" s="696"/>
      <c r="AV74" s="696"/>
      <c r="AW74" s="696"/>
      <c r="AX74" s="696"/>
      <c r="AY74" s="696"/>
      <c r="AZ74" s="696"/>
      <c r="BA74" s="696"/>
      <c r="BB74" s="696"/>
      <c r="BC74" s="696"/>
      <c r="BD74" s="696"/>
      <c r="BE74" s="696"/>
      <c r="BF74" s="696"/>
      <c r="BG74" s="696"/>
      <c r="BH74" s="696"/>
      <c r="BI74" s="696"/>
      <c r="BJ74" s="696"/>
      <c r="BK74" s="696"/>
      <c r="BL74" s="696"/>
      <c r="BM74" s="696"/>
      <c r="BN74" s="696"/>
      <c r="BO74" s="696"/>
      <c r="BP74" s="696"/>
      <c r="BQ74" s="696"/>
      <c r="BR74" s="696"/>
      <c r="BS74" s="696"/>
      <c r="BT74" s="697"/>
    </row>
    <row r="75" spans="2:73">
      <c r="B75" s="691"/>
      <c r="C75" s="691"/>
      <c r="D75" s="691"/>
      <c r="E75" s="691"/>
      <c r="F75" s="691"/>
      <c r="G75" s="691"/>
      <c r="H75" s="691"/>
      <c r="I75" s="643"/>
      <c r="J75" s="643"/>
      <c r="K75" s="632"/>
      <c r="L75" s="695"/>
      <c r="M75" s="696"/>
      <c r="N75" s="696"/>
      <c r="O75" s="696"/>
      <c r="P75" s="696"/>
      <c r="Q75" s="696"/>
      <c r="R75" s="696"/>
      <c r="S75" s="696"/>
      <c r="T75" s="696"/>
      <c r="U75" s="696"/>
      <c r="V75" s="696"/>
      <c r="W75" s="696"/>
      <c r="X75" s="696"/>
      <c r="Y75" s="696"/>
      <c r="Z75" s="696"/>
      <c r="AA75" s="696"/>
      <c r="AB75" s="696"/>
      <c r="AC75" s="696"/>
      <c r="AD75" s="696"/>
      <c r="AE75" s="696"/>
      <c r="AF75" s="696"/>
      <c r="AG75" s="696"/>
      <c r="AH75" s="696"/>
      <c r="AI75" s="696"/>
      <c r="AJ75" s="696"/>
      <c r="AK75" s="696"/>
      <c r="AL75" s="696"/>
      <c r="AM75" s="696"/>
      <c r="AN75" s="696"/>
      <c r="AO75" s="697"/>
      <c r="AP75" s="632"/>
      <c r="AQ75" s="695"/>
      <c r="AR75" s="696"/>
      <c r="AS75" s="696"/>
      <c r="AT75" s="696"/>
      <c r="AU75" s="696"/>
      <c r="AV75" s="696"/>
      <c r="AW75" s="696"/>
      <c r="AX75" s="696"/>
      <c r="AY75" s="696"/>
      <c r="AZ75" s="696"/>
      <c r="BA75" s="696"/>
      <c r="BB75" s="696"/>
      <c r="BC75" s="696"/>
      <c r="BD75" s="696"/>
      <c r="BE75" s="696"/>
      <c r="BF75" s="696"/>
      <c r="BG75" s="696"/>
      <c r="BH75" s="696"/>
      <c r="BI75" s="696"/>
      <c r="BJ75" s="696"/>
      <c r="BK75" s="696"/>
      <c r="BL75" s="696"/>
      <c r="BM75" s="696"/>
      <c r="BN75" s="696"/>
      <c r="BO75" s="696"/>
      <c r="BP75" s="696"/>
      <c r="BQ75" s="696"/>
      <c r="BR75" s="696"/>
      <c r="BS75" s="696"/>
      <c r="BT75" s="697"/>
    </row>
    <row r="76" spans="2:73">
      <c r="B76" s="691"/>
      <c r="C76" s="691"/>
      <c r="D76" s="691"/>
      <c r="E76" s="691"/>
      <c r="F76" s="691"/>
      <c r="G76" s="691"/>
      <c r="H76" s="691"/>
      <c r="I76" s="643"/>
      <c r="J76" s="643"/>
      <c r="K76" s="632"/>
      <c r="L76" s="695"/>
      <c r="M76" s="696"/>
      <c r="N76" s="696"/>
      <c r="O76" s="696"/>
      <c r="P76" s="696"/>
      <c r="Q76" s="696"/>
      <c r="R76" s="696"/>
      <c r="S76" s="696"/>
      <c r="T76" s="696"/>
      <c r="U76" s="696"/>
      <c r="V76" s="696"/>
      <c r="W76" s="696"/>
      <c r="X76" s="696"/>
      <c r="Y76" s="696"/>
      <c r="Z76" s="696"/>
      <c r="AA76" s="696"/>
      <c r="AB76" s="696"/>
      <c r="AC76" s="696"/>
      <c r="AD76" s="696"/>
      <c r="AE76" s="696"/>
      <c r="AF76" s="696"/>
      <c r="AG76" s="696"/>
      <c r="AH76" s="696"/>
      <c r="AI76" s="696"/>
      <c r="AJ76" s="696"/>
      <c r="AK76" s="696"/>
      <c r="AL76" s="696"/>
      <c r="AM76" s="696"/>
      <c r="AN76" s="696"/>
      <c r="AO76" s="697"/>
      <c r="AP76" s="632"/>
      <c r="AQ76" s="695"/>
      <c r="AR76" s="696"/>
      <c r="AS76" s="696"/>
      <c r="AT76" s="696"/>
      <c r="AU76" s="696"/>
      <c r="AV76" s="696"/>
      <c r="AW76" s="696"/>
      <c r="AX76" s="696"/>
      <c r="AY76" s="696"/>
      <c r="AZ76" s="696"/>
      <c r="BA76" s="696"/>
      <c r="BB76" s="696"/>
      <c r="BC76" s="696"/>
      <c r="BD76" s="696"/>
      <c r="BE76" s="696"/>
      <c r="BF76" s="696"/>
      <c r="BG76" s="696"/>
      <c r="BH76" s="696"/>
      <c r="BI76" s="696"/>
      <c r="BJ76" s="696"/>
      <c r="BK76" s="696"/>
      <c r="BL76" s="696"/>
      <c r="BM76" s="696"/>
      <c r="BN76" s="696"/>
      <c r="BO76" s="696"/>
      <c r="BP76" s="696"/>
      <c r="BQ76" s="696"/>
      <c r="BR76" s="696"/>
      <c r="BS76" s="696"/>
      <c r="BT76" s="697"/>
    </row>
    <row r="77" spans="2:73">
      <c r="B77" s="691"/>
      <c r="C77" s="691"/>
      <c r="D77" s="691"/>
      <c r="E77" s="691"/>
      <c r="F77" s="691"/>
      <c r="G77" s="691"/>
      <c r="H77" s="691"/>
      <c r="I77" s="643"/>
      <c r="J77" s="643"/>
      <c r="K77" s="632"/>
      <c r="L77" s="695"/>
      <c r="M77" s="696"/>
      <c r="N77" s="696"/>
      <c r="O77" s="696"/>
      <c r="P77" s="696"/>
      <c r="Q77" s="696"/>
      <c r="R77" s="696"/>
      <c r="S77" s="696"/>
      <c r="T77" s="696"/>
      <c r="U77" s="696"/>
      <c r="V77" s="696"/>
      <c r="W77" s="696"/>
      <c r="X77" s="696"/>
      <c r="Y77" s="696"/>
      <c r="Z77" s="696"/>
      <c r="AA77" s="696"/>
      <c r="AB77" s="696"/>
      <c r="AC77" s="696"/>
      <c r="AD77" s="696"/>
      <c r="AE77" s="696"/>
      <c r="AF77" s="696"/>
      <c r="AG77" s="696"/>
      <c r="AH77" s="696"/>
      <c r="AI77" s="696"/>
      <c r="AJ77" s="696"/>
      <c r="AK77" s="696"/>
      <c r="AL77" s="696"/>
      <c r="AM77" s="696"/>
      <c r="AN77" s="696"/>
      <c r="AO77" s="697"/>
      <c r="AP77" s="632"/>
      <c r="AQ77" s="695"/>
      <c r="AR77" s="696"/>
      <c r="AS77" s="696"/>
      <c r="AT77" s="696"/>
      <c r="AU77" s="696"/>
      <c r="AV77" s="696"/>
      <c r="AW77" s="696"/>
      <c r="AX77" s="696"/>
      <c r="AY77" s="696"/>
      <c r="AZ77" s="696"/>
      <c r="BA77" s="696"/>
      <c r="BB77" s="696"/>
      <c r="BC77" s="696"/>
      <c r="BD77" s="696"/>
      <c r="BE77" s="696"/>
      <c r="BF77" s="696"/>
      <c r="BG77" s="696"/>
      <c r="BH77" s="696"/>
      <c r="BI77" s="696"/>
      <c r="BJ77" s="696"/>
      <c r="BK77" s="696"/>
      <c r="BL77" s="696"/>
      <c r="BM77" s="696"/>
      <c r="BN77" s="696"/>
      <c r="BO77" s="696"/>
      <c r="BP77" s="696"/>
      <c r="BQ77" s="696"/>
      <c r="BR77" s="696"/>
      <c r="BS77" s="696"/>
      <c r="BT77" s="697"/>
    </row>
    <row r="78" spans="2:73">
      <c r="B78" s="691"/>
      <c r="C78" s="691"/>
      <c r="D78" s="691"/>
      <c r="E78" s="691"/>
      <c r="F78" s="691"/>
      <c r="G78" s="691"/>
      <c r="H78" s="691"/>
      <c r="I78" s="643"/>
      <c r="J78" s="643"/>
      <c r="K78" s="632"/>
      <c r="L78" s="695"/>
      <c r="M78" s="696"/>
      <c r="N78" s="696"/>
      <c r="O78" s="696"/>
      <c r="P78" s="696"/>
      <c r="Q78" s="696"/>
      <c r="R78" s="696"/>
      <c r="S78" s="696"/>
      <c r="T78" s="696"/>
      <c r="U78" s="696"/>
      <c r="V78" s="696"/>
      <c r="W78" s="696"/>
      <c r="X78" s="696"/>
      <c r="Y78" s="696"/>
      <c r="Z78" s="696"/>
      <c r="AA78" s="696"/>
      <c r="AB78" s="696"/>
      <c r="AC78" s="696"/>
      <c r="AD78" s="696"/>
      <c r="AE78" s="696"/>
      <c r="AF78" s="696"/>
      <c r="AG78" s="696"/>
      <c r="AH78" s="696"/>
      <c r="AI78" s="696"/>
      <c r="AJ78" s="696"/>
      <c r="AK78" s="696"/>
      <c r="AL78" s="696"/>
      <c r="AM78" s="696"/>
      <c r="AN78" s="696"/>
      <c r="AO78" s="697"/>
      <c r="AP78" s="632"/>
      <c r="AQ78" s="695"/>
      <c r="AR78" s="696"/>
      <c r="AS78" s="696"/>
      <c r="AT78" s="696"/>
      <c r="AU78" s="696"/>
      <c r="AV78" s="696"/>
      <c r="AW78" s="696"/>
      <c r="AX78" s="696"/>
      <c r="AY78" s="696"/>
      <c r="AZ78" s="696"/>
      <c r="BA78" s="696"/>
      <c r="BB78" s="696"/>
      <c r="BC78" s="696"/>
      <c r="BD78" s="696"/>
      <c r="BE78" s="696"/>
      <c r="BF78" s="696"/>
      <c r="BG78" s="696"/>
      <c r="BH78" s="696"/>
      <c r="BI78" s="696"/>
      <c r="BJ78" s="696"/>
      <c r="BK78" s="696"/>
      <c r="BL78" s="696"/>
      <c r="BM78" s="696"/>
      <c r="BN78" s="696"/>
      <c r="BO78" s="696"/>
      <c r="BP78" s="696"/>
      <c r="BQ78" s="696"/>
      <c r="BR78" s="696"/>
      <c r="BS78" s="696"/>
      <c r="BT78" s="697"/>
    </row>
    <row r="79" spans="2:73" ht="15.75">
      <c r="B79" s="691"/>
      <c r="C79" s="691"/>
      <c r="D79" s="691"/>
      <c r="E79" s="691"/>
      <c r="F79" s="691"/>
      <c r="G79" s="691"/>
      <c r="H79" s="691"/>
      <c r="I79" s="643"/>
      <c r="J79" s="643"/>
      <c r="K79" s="632"/>
      <c r="L79" s="695"/>
      <c r="M79" s="696"/>
      <c r="N79" s="696"/>
      <c r="O79" s="696"/>
      <c r="P79" s="696"/>
      <c r="Q79" s="696"/>
      <c r="R79" s="696"/>
      <c r="S79" s="696"/>
      <c r="T79" s="696"/>
      <c r="U79" s="696"/>
      <c r="V79" s="696"/>
      <c r="W79" s="696"/>
      <c r="X79" s="696"/>
      <c r="Y79" s="696"/>
      <c r="Z79" s="696"/>
      <c r="AA79" s="696"/>
      <c r="AB79" s="696"/>
      <c r="AC79" s="696"/>
      <c r="AD79" s="696"/>
      <c r="AE79" s="696"/>
      <c r="AF79" s="696"/>
      <c r="AG79" s="696"/>
      <c r="AH79" s="696"/>
      <c r="AI79" s="696"/>
      <c r="AJ79" s="696"/>
      <c r="AK79" s="696"/>
      <c r="AL79" s="696"/>
      <c r="AM79" s="696"/>
      <c r="AN79" s="696"/>
      <c r="AO79" s="697"/>
      <c r="AP79" s="632"/>
      <c r="AQ79" s="695"/>
      <c r="AR79" s="696"/>
      <c r="AS79" s="696"/>
      <c r="AT79" s="696"/>
      <c r="AU79" s="696"/>
      <c r="AV79" s="696"/>
      <c r="AW79" s="696"/>
      <c r="AX79" s="696"/>
      <c r="AY79" s="696"/>
      <c r="AZ79" s="696"/>
      <c r="BA79" s="696"/>
      <c r="BB79" s="696"/>
      <c r="BC79" s="696"/>
      <c r="BD79" s="696"/>
      <c r="BE79" s="696"/>
      <c r="BF79" s="696"/>
      <c r="BG79" s="696"/>
      <c r="BH79" s="696"/>
      <c r="BI79" s="696"/>
      <c r="BJ79" s="696"/>
      <c r="BK79" s="696"/>
      <c r="BL79" s="696"/>
      <c r="BM79" s="696"/>
      <c r="BN79" s="696"/>
      <c r="BO79" s="696"/>
      <c r="BP79" s="696"/>
      <c r="BQ79" s="696"/>
      <c r="BR79" s="696"/>
      <c r="BS79" s="696"/>
      <c r="BT79" s="697"/>
      <c r="BU79" s="163"/>
    </row>
    <row r="80" spans="2:73" ht="15.75">
      <c r="B80" s="691"/>
      <c r="C80" s="691"/>
      <c r="D80" s="691"/>
      <c r="E80" s="691"/>
      <c r="F80" s="691"/>
      <c r="G80" s="691"/>
      <c r="H80" s="691"/>
      <c r="I80" s="643"/>
      <c r="J80" s="643"/>
      <c r="K80" s="632"/>
      <c r="L80" s="695"/>
      <c r="M80" s="696"/>
      <c r="N80" s="696"/>
      <c r="O80" s="696"/>
      <c r="P80" s="696"/>
      <c r="Q80" s="696"/>
      <c r="R80" s="696"/>
      <c r="S80" s="696"/>
      <c r="T80" s="696"/>
      <c r="U80" s="696"/>
      <c r="V80" s="696"/>
      <c r="W80" s="696"/>
      <c r="X80" s="696"/>
      <c r="Y80" s="696"/>
      <c r="Z80" s="696"/>
      <c r="AA80" s="696"/>
      <c r="AB80" s="696"/>
      <c r="AC80" s="696"/>
      <c r="AD80" s="696"/>
      <c r="AE80" s="696"/>
      <c r="AF80" s="696"/>
      <c r="AG80" s="696"/>
      <c r="AH80" s="696"/>
      <c r="AI80" s="696"/>
      <c r="AJ80" s="696"/>
      <c r="AK80" s="696"/>
      <c r="AL80" s="696"/>
      <c r="AM80" s="696"/>
      <c r="AN80" s="696"/>
      <c r="AO80" s="697"/>
      <c r="AP80" s="632"/>
      <c r="AQ80" s="695"/>
      <c r="AR80" s="696"/>
      <c r="AS80" s="696"/>
      <c r="AT80" s="696"/>
      <c r="AU80" s="696"/>
      <c r="AV80" s="696"/>
      <c r="AW80" s="696"/>
      <c r="AX80" s="696"/>
      <c r="AY80" s="696"/>
      <c r="AZ80" s="696"/>
      <c r="BA80" s="696"/>
      <c r="BB80" s="696"/>
      <c r="BC80" s="696"/>
      <c r="BD80" s="696"/>
      <c r="BE80" s="696"/>
      <c r="BF80" s="696"/>
      <c r="BG80" s="696"/>
      <c r="BH80" s="696"/>
      <c r="BI80" s="696"/>
      <c r="BJ80" s="696"/>
      <c r="BK80" s="696"/>
      <c r="BL80" s="696"/>
      <c r="BM80" s="696"/>
      <c r="BN80" s="696"/>
      <c r="BO80" s="696"/>
      <c r="BP80" s="696"/>
      <c r="BQ80" s="696"/>
      <c r="BR80" s="696"/>
      <c r="BS80" s="696"/>
      <c r="BT80" s="697"/>
      <c r="BU80" s="163"/>
    </row>
    <row r="81" spans="2:73">
      <c r="B81" s="691"/>
      <c r="C81" s="691"/>
      <c r="D81" s="691"/>
      <c r="E81" s="691"/>
      <c r="F81" s="691"/>
      <c r="G81" s="691"/>
      <c r="H81" s="691"/>
      <c r="I81" s="643"/>
      <c r="J81" s="643"/>
      <c r="K81" s="632"/>
      <c r="L81" s="695"/>
      <c r="M81" s="696"/>
      <c r="N81" s="696"/>
      <c r="O81" s="696"/>
      <c r="P81" s="696"/>
      <c r="Q81" s="696"/>
      <c r="R81" s="696"/>
      <c r="S81" s="696"/>
      <c r="T81" s="696"/>
      <c r="U81" s="696"/>
      <c r="V81" s="696"/>
      <c r="W81" s="696"/>
      <c r="X81" s="696"/>
      <c r="Y81" s="696"/>
      <c r="Z81" s="696"/>
      <c r="AA81" s="696"/>
      <c r="AB81" s="696"/>
      <c r="AC81" s="696"/>
      <c r="AD81" s="696"/>
      <c r="AE81" s="696"/>
      <c r="AF81" s="696"/>
      <c r="AG81" s="696"/>
      <c r="AH81" s="696"/>
      <c r="AI81" s="696"/>
      <c r="AJ81" s="696"/>
      <c r="AK81" s="696"/>
      <c r="AL81" s="696"/>
      <c r="AM81" s="696"/>
      <c r="AN81" s="696"/>
      <c r="AO81" s="697"/>
      <c r="AP81" s="632"/>
      <c r="AQ81" s="695"/>
      <c r="AR81" s="696"/>
      <c r="AS81" s="696"/>
      <c r="AT81" s="696"/>
      <c r="AU81" s="696"/>
      <c r="AV81" s="696"/>
      <c r="AW81" s="696"/>
      <c r="AX81" s="696"/>
      <c r="AY81" s="696"/>
      <c r="AZ81" s="696"/>
      <c r="BA81" s="696"/>
      <c r="BB81" s="696"/>
      <c r="BC81" s="696"/>
      <c r="BD81" s="696"/>
      <c r="BE81" s="696"/>
      <c r="BF81" s="696"/>
      <c r="BG81" s="696"/>
      <c r="BH81" s="696"/>
      <c r="BI81" s="696"/>
      <c r="BJ81" s="696"/>
      <c r="BK81" s="696"/>
      <c r="BL81" s="696"/>
      <c r="BM81" s="696"/>
      <c r="BN81" s="696"/>
      <c r="BO81" s="696"/>
      <c r="BP81" s="696"/>
      <c r="BQ81" s="696"/>
      <c r="BR81" s="696"/>
      <c r="BS81" s="696"/>
      <c r="BT81" s="697"/>
    </row>
    <row r="82" spans="2:73" ht="15.75">
      <c r="B82" s="691"/>
      <c r="C82" s="691"/>
      <c r="D82" s="691"/>
      <c r="E82" s="691"/>
      <c r="F82" s="691"/>
      <c r="G82" s="691"/>
      <c r="H82" s="691"/>
      <c r="I82" s="643"/>
      <c r="J82" s="643"/>
      <c r="K82" s="632"/>
      <c r="L82" s="695"/>
      <c r="M82" s="696"/>
      <c r="N82" s="696"/>
      <c r="O82" s="696"/>
      <c r="P82" s="696"/>
      <c r="Q82" s="696"/>
      <c r="R82" s="696"/>
      <c r="S82" s="696"/>
      <c r="T82" s="696"/>
      <c r="U82" s="696"/>
      <c r="V82" s="696"/>
      <c r="W82" s="696"/>
      <c r="X82" s="696"/>
      <c r="Y82" s="696"/>
      <c r="Z82" s="696"/>
      <c r="AA82" s="696"/>
      <c r="AB82" s="696"/>
      <c r="AC82" s="696"/>
      <c r="AD82" s="696"/>
      <c r="AE82" s="696"/>
      <c r="AF82" s="696"/>
      <c r="AG82" s="696"/>
      <c r="AH82" s="696"/>
      <c r="AI82" s="696"/>
      <c r="AJ82" s="696"/>
      <c r="AK82" s="696"/>
      <c r="AL82" s="696"/>
      <c r="AM82" s="696"/>
      <c r="AN82" s="696"/>
      <c r="AO82" s="697"/>
      <c r="AP82" s="632"/>
      <c r="AQ82" s="695"/>
      <c r="AR82" s="696"/>
      <c r="AS82" s="696"/>
      <c r="AT82" s="696"/>
      <c r="AU82" s="696"/>
      <c r="AV82" s="696"/>
      <c r="AW82" s="696"/>
      <c r="AX82" s="696"/>
      <c r="AY82" s="696"/>
      <c r="AZ82" s="696"/>
      <c r="BA82" s="696"/>
      <c r="BB82" s="696"/>
      <c r="BC82" s="696"/>
      <c r="BD82" s="696"/>
      <c r="BE82" s="696"/>
      <c r="BF82" s="696"/>
      <c r="BG82" s="696"/>
      <c r="BH82" s="696"/>
      <c r="BI82" s="696"/>
      <c r="BJ82" s="696"/>
      <c r="BK82" s="696"/>
      <c r="BL82" s="696"/>
      <c r="BM82" s="696"/>
      <c r="BN82" s="696"/>
      <c r="BO82" s="696"/>
      <c r="BP82" s="696"/>
      <c r="BQ82" s="696"/>
      <c r="BR82" s="696"/>
      <c r="BS82" s="696"/>
      <c r="BT82" s="697"/>
      <c r="BU82" s="163"/>
    </row>
    <row r="83" spans="2:73" ht="15.75">
      <c r="B83" s="691"/>
      <c r="C83" s="691"/>
      <c r="D83" s="691"/>
      <c r="E83" s="691"/>
      <c r="F83" s="691"/>
      <c r="G83" s="691"/>
      <c r="H83" s="691"/>
      <c r="I83" s="643"/>
      <c r="J83" s="643"/>
      <c r="K83" s="632"/>
      <c r="L83" s="695"/>
      <c r="M83" s="696"/>
      <c r="N83" s="696"/>
      <c r="O83" s="696"/>
      <c r="P83" s="696"/>
      <c r="Q83" s="696"/>
      <c r="R83" s="696"/>
      <c r="S83" s="696"/>
      <c r="T83" s="696"/>
      <c r="U83" s="696"/>
      <c r="V83" s="696"/>
      <c r="W83" s="696"/>
      <c r="X83" s="696"/>
      <c r="Y83" s="696"/>
      <c r="Z83" s="696"/>
      <c r="AA83" s="696"/>
      <c r="AB83" s="696"/>
      <c r="AC83" s="696"/>
      <c r="AD83" s="696"/>
      <c r="AE83" s="696"/>
      <c r="AF83" s="696"/>
      <c r="AG83" s="696"/>
      <c r="AH83" s="696"/>
      <c r="AI83" s="696"/>
      <c r="AJ83" s="696"/>
      <c r="AK83" s="696"/>
      <c r="AL83" s="696"/>
      <c r="AM83" s="696"/>
      <c r="AN83" s="696"/>
      <c r="AO83" s="697"/>
      <c r="AP83" s="632"/>
      <c r="AQ83" s="695"/>
      <c r="AR83" s="696"/>
      <c r="AS83" s="696"/>
      <c r="AT83" s="696"/>
      <c r="AU83" s="696"/>
      <c r="AV83" s="696"/>
      <c r="AW83" s="696"/>
      <c r="AX83" s="696"/>
      <c r="AY83" s="696"/>
      <c r="AZ83" s="696"/>
      <c r="BA83" s="696"/>
      <c r="BB83" s="696"/>
      <c r="BC83" s="696"/>
      <c r="BD83" s="696"/>
      <c r="BE83" s="696"/>
      <c r="BF83" s="696"/>
      <c r="BG83" s="696"/>
      <c r="BH83" s="696"/>
      <c r="BI83" s="696"/>
      <c r="BJ83" s="696"/>
      <c r="BK83" s="696"/>
      <c r="BL83" s="696"/>
      <c r="BM83" s="696"/>
      <c r="BN83" s="696"/>
      <c r="BO83" s="696"/>
      <c r="BP83" s="696"/>
      <c r="BQ83" s="696"/>
      <c r="BR83" s="696"/>
      <c r="BS83" s="696"/>
      <c r="BT83" s="697"/>
      <c r="BU83" s="163"/>
    </row>
    <row r="84" spans="2:73" ht="15.75">
      <c r="B84" s="691"/>
      <c r="C84" s="691"/>
      <c r="D84" s="691"/>
      <c r="E84" s="691"/>
      <c r="F84" s="691"/>
      <c r="G84" s="691"/>
      <c r="H84" s="691"/>
      <c r="I84" s="643"/>
      <c r="J84" s="643"/>
      <c r="K84" s="632"/>
      <c r="L84" s="695"/>
      <c r="M84" s="696"/>
      <c r="N84" s="696"/>
      <c r="O84" s="696"/>
      <c r="P84" s="696"/>
      <c r="Q84" s="696"/>
      <c r="R84" s="696"/>
      <c r="S84" s="696"/>
      <c r="T84" s="696"/>
      <c r="U84" s="696"/>
      <c r="V84" s="696"/>
      <c r="W84" s="696"/>
      <c r="X84" s="696"/>
      <c r="Y84" s="696"/>
      <c r="Z84" s="696"/>
      <c r="AA84" s="696"/>
      <c r="AB84" s="696"/>
      <c r="AC84" s="696"/>
      <c r="AD84" s="696"/>
      <c r="AE84" s="696"/>
      <c r="AF84" s="696"/>
      <c r="AG84" s="696"/>
      <c r="AH84" s="696"/>
      <c r="AI84" s="696"/>
      <c r="AJ84" s="696"/>
      <c r="AK84" s="696"/>
      <c r="AL84" s="696"/>
      <c r="AM84" s="696"/>
      <c r="AN84" s="696"/>
      <c r="AO84" s="697"/>
      <c r="AP84" s="632"/>
      <c r="AQ84" s="695"/>
      <c r="AR84" s="696"/>
      <c r="AS84" s="696"/>
      <c r="AT84" s="696"/>
      <c r="AU84" s="696"/>
      <c r="AV84" s="696"/>
      <c r="AW84" s="696"/>
      <c r="AX84" s="696"/>
      <c r="AY84" s="696"/>
      <c r="AZ84" s="696"/>
      <c r="BA84" s="696"/>
      <c r="BB84" s="696"/>
      <c r="BC84" s="696"/>
      <c r="BD84" s="696"/>
      <c r="BE84" s="696"/>
      <c r="BF84" s="696"/>
      <c r="BG84" s="696"/>
      <c r="BH84" s="696"/>
      <c r="BI84" s="696"/>
      <c r="BJ84" s="696"/>
      <c r="BK84" s="696"/>
      <c r="BL84" s="696"/>
      <c r="BM84" s="696"/>
      <c r="BN84" s="696"/>
      <c r="BO84" s="696"/>
      <c r="BP84" s="696"/>
      <c r="BQ84" s="696"/>
      <c r="BR84" s="696"/>
      <c r="BS84" s="696"/>
      <c r="BT84" s="697"/>
      <c r="BU84" s="163"/>
    </row>
    <row r="85" spans="2:73">
      <c r="B85" s="691"/>
      <c r="C85" s="691"/>
      <c r="D85" s="691"/>
      <c r="E85" s="691"/>
      <c r="F85" s="691"/>
      <c r="G85" s="691"/>
      <c r="H85" s="691"/>
      <c r="I85" s="643"/>
      <c r="J85" s="643"/>
      <c r="K85" s="632"/>
      <c r="L85" s="695"/>
      <c r="M85" s="696"/>
      <c r="N85" s="696"/>
      <c r="O85" s="696"/>
      <c r="P85" s="696"/>
      <c r="Q85" s="696"/>
      <c r="R85" s="696"/>
      <c r="S85" s="696"/>
      <c r="T85" s="696"/>
      <c r="U85" s="696"/>
      <c r="V85" s="696"/>
      <c r="W85" s="696"/>
      <c r="X85" s="696"/>
      <c r="Y85" s="696"/>
      <c r="Z85" s="696"/>
      <c r="AA85" s="696"/>
      <c r="AB85" s="696"/>
      <c r="AC85" s="696"/>
      <c r="AD85" s="696"/>
      <c r="AE85" s="696"/>
      <c r="AF85" s="696"/>
      <c r="AG85" s="696"/>
      <c r="AH85" s="696"/>
      <c r="AI85" s="696"/>
      <c r="AJ85" s="696"/>
      <c r="AK85" s="696"/>
      <c r="AL85" s="696"/>
      <c r="AM85" s="696"/>
      <c r="AN85" s="696"/>
      <c r="AO85" s="697"/>
      <c r="AP85" s="632"/>
      <c r="AQ85" s="695"/>
      <c r="AR85" s="696"/>
      <c r="AS85" s="696"/>
      <c r="AT85" s="696"/>
      <c r="AU85" s="696"/>
      <c r="AV85" s="696"/>
      <c r="AW85" s="696"/>
      <c r="AX85" s="696"/>
      <c r="AY85" s="696"/>
      <c r="AZ85" s="696"/>
      <c r="BA85" s="696"/>
      <c r="BB85" s="696"/>
      <c r="BC85" s="696"/>
      <c r="BD85" s="696"/>
      <c r="BE85" s="696"/>
      <c r="BF85" s="696"/>
      <c r="BG85" s="696"/>
      <c r="BH85" s="696"/>
      <c r="BI85" s="696"/>
      <c r="BJ85" s="696"/>
      <c r="BK85" s="696"/>
      <c r="BL85" s="696"/>
      <c r="BM85" s="696"/>
      <c r="BN85" s="696"/>
      <c r="BO85" s="696"/>
      <c r="BP85" s="696"/>
      <c r="BQ85" s="696"/>
      <c r="BR85" s="696"/>
      <c r="BS85" s="696"/>
      <c r="BT85" s="697"/>
    </row>
    <row r="86" spans="2:73">
      <c r="B86" s="691"/>
      <c r="C86" s="691"/>
      <c r="D86" s="691"/>
      <c r="E86" s="691"/>
      <c r="F86" s="691"/>
      <c r="G86" s="691"/>
      <c r="H86" s="691"/>
      <c r="I86" s="643"/>
      <c r="J86" s="643"/>
      <c r="K86" s="632"/>
      <c r="L86" s="695"/>
      <c r="M86" s="696"/>
      <c r="N86" s="696"/>
      <c r="O86" s="696"/>
      <c r="P86" s="696"/>
      <c r="Q86" s="696"/>
      <c r="R86" s="696"/>
      <c r="S86" s="696"/>
      <c r="T86" s="696"/>
      <c r="U86" s="696"/>
      <c r="V86" s="696"/>
      <c r="W86" s="696"/>
      <c r="X86" s="696"/>
      <c r="Y86" s="696"/>
      <c r="Z86" s="696"/>
      <c r="AA86" s="696"/>
      <c r="AB86" s="696"/>
      <c r="AC86" s="696"/>
      <c r="AD86" s="696"/>
      <c r="AE86" s="696"/>
      <c r="AF86" s="696"/>
      <c r="AG86" s="696"/>
      <c r="AH86" s="696"/>
      <c r="AI86" s="696"/>
      <c r="AJ86" s="696"/>
      <c r="AK86" s="696"/>
      <c r="AL86" s="696"/>
      <c r="AM86" s="696"/>
      <c r="AN86" s="696"/>
      <c r="AO86" s="697"/>
      <c r="AP86" s="632"/>
      <c r="AQ86" s="695"/>
      <c r="AR86" s="696"/>
      <c r="AS86" s="696"/>
      <c r="AT86" s="696"/>
      <c r="AU86" s="696"/>
      <c r="AV86" s="696"/>
      <c r="AW86" s="696"/>
      <c r="AX86" s="696"/>
      <c r="AY86" s="696"/>
      <c r="AZ86" s="696"/>
      <c r="BA86" s="696"/>
      <c r="BB86" s="696"/>
      <c r="BC86" s="696"/>
      <c r="BD86" s="696"/>
      <c r="BE86" s="696"/>
      <c r="BF86" s="696"/>
      <c r="BG86" s="696"/>
      <c r="BH86" s="696"/>
      <c r="BI86" s="696"/>
      <c r="BJ86" s="696"/>
      <c r="BK86" s="696"/>
      <c r="BL86" s="696"/>
      <c r="BM86" s="696"/>
      <c r="BN86" s="696"/>
      <c r="BO86" s="696"/>
      <c r="BP86" s="696"/>
      <c r="BQ86" s="696"/>
      <c r="BR86" s="696"/>
      <c r="BS86" s="696"/>
      <c r="BT86" s="697"/>
    </row>
    <row r="87" spans="2:73">
      <c r="B87" s="691"/>
      <c r="C87" s="691"/>
      <c r="D87" s="691"/>
      <c r="E87" s="691"/>
      <c r="F87" s="691"/>
      <c r="G87" s="691"/>
      <c r="H87" s="691"/>
      <c r="I87" s="643"/>
      <c r="J87" s="643"/>
      <c r="K87" s="632"/>
      <c r="L87" s="695"/>
      <c r="M87" s="696"/>
      <c r="N87" s="696"/>
      <c r="O87" s="696"/>
      <c r="P87" s="696"/>
      <c r="Q87" s="696"/>
      <c r="R87" s="696"/>
      <c r="S87" s="696"/>
      <c r="T87" s="696"/>
      <c r="U87" s="696"/>
      <c r="V87" s="696"/>
      <c r="W87" s="696"/>
      <c r="X87" s="696"/>
      <c r="Y87" s="696"/>
      <c r="Z87" s="696"/>
      <c r="AA87" s="696"/>
      <c r="AB87" s="696"/>
      <c r="AC87" s="696"/>
      <c r="AD87" s="696"/>
      <c r="AE87" s="696"/>
      <c r="AF87" s="696"/>
      <c r="AG87" s="696"/>
      <c r="AH87" s="696"/>
      <c r="AI87" s="696"/>
      <c r="AJ87" s="696"/>
      <c r="AK87" s="696"/>
      <c r="AL87" s="696"/>
      <c r="AM87" s="696"/>
      <c r="AN87" s="696"/>
      <c r="AO87" s="697"/>
      <c r="AP87" s="632"/>
      <c r="AQ87" s="695"/>
      <c r="AR87" s="696"/>
      <c r="AS87" s="696"/>
      <c r="AT87" s="696"/>
      <c r="AU87" s="696"/>
      <c r="AV87" s="696"/>
      <c r="AW87" s="696"/>
      <c r="AX87" s="696"/>
      <c r="AY87" s="696"/>
      <c r="AZ87" s="696"/>
      <c r="BA87" s="696"/>
      <c r="BB87" s="696"/>
      <c r="BC87" s="696"/>
      <c r="BD87" s="696"/>
      <c r="BE87" s="696"/>
      <c r="BF87" s="696"/>
      <c r="BG87" s="696"/>
      <c r="BH87" s="696"/>
      <c r="BI87" s="696"/>
      <c r="BJ87" s="696"/>
      <c r="BK87" s="696"/>
      <c r="BL87" s="696"/>
      <c r="BM87" s="696"/>
      <c r="BN87" s="696"/>
      <c r="BO87" s="696"/>
      <c r="BP87" s="696"/>
      <c r="BQ87" s="696"/>
      <c r="BR87" s="696"/>
      <c r="BS87" s="696"/>
      <c r="BT87" s="697"/>
    </row>
    <row r="88" spans="2:73">
      <c r="B88" s="691"/>
      <c r="C88" s="691"/>
      <c r="D88" s="691"/>
      <c r="E88" s="691"/>
      <c r="F88" s="691"/>
      <c r="G88" s="691"/>
      <c r="H88" s="691"/>
      <c r="I88" s="643"/>
      <c r="J88" s="643"/>
      <c r="K88" s="632"/>
      <c r="L88" s="695"/>
      <c r="M88" s="696"/>
      <c r="N88" s="696"/>
      <c r="O88" s="696"/>
      <c r="P88" s="696"/>
      <c r="Q88" s="696"/>
      <c r="R88" s="696"/>
      <c r="S88" s="696"/>
      <c r="T88" s="696"/>
      <c r="U88" s="696"/>
      <c r="V88" s="696"/>
      <c r="W88" s="696"/>
      <c r="X88" s="696"/>
      <c r="Y88" s="696"/>
      <c r="Z88" s="696"/>
      <c r="AA88" s="696"/>
      <c r="AB88" s="696"/>
      <c r="AC88" s="696"/>
      <c r="AD88" s="696"/>
      <c r="AE88" s="696"/>
      <c r="AF88" s="696"/>
      <c r="AG88" s="696"/>
      <c r="AH88" s="696"/>
      <c r="AI88" s="696"/>
      <c r="AJ88" s="696"/>
      <c r="AK88" s="696"/>
      <c r="AL88" s="696"/>
      <c r="AM88" s="696"/>
      <c r="AN88" s="696"/>
      <c r="AO88" s="697"/>
      <c r="AP88" s="632"/>
      <c r="AQ88" s="698"/>
      <c r="AR88" s="699"/>
      <c r="AS88" s="699"/>
      <c r="AT88" s="699"/>
      <c r="AU88" s="699"/>
      <c r="AV88" s="699"/>
      <c r="AW88" s="699"/>
      <c r="AX88" s="699"/>
      <c r="AY88" s="699"/>
      <c r="AZ88" s="699"/>
      <c r="BA88" s="699"/>
      <c r="BB88" s="699"/>
      <c r="BC88" s="699"/>
      <c r="BD88" s="699"/>
      <c r="BE88" s="699"/>
      <c r="BF88" s="699"/>
      <c r="BG88" s="699"/>
      <c r="BH88" s="699"/>
      <c r="BI88" s="699"/>
      <c r="BJ88" s="699"/>
      <c r="BK88" s="699"/>
      <c r="BL88" s="699"/>
      <c r="BM88" s="699"/>
      <c r="BN88" s="699"/>
      <c r="BO88" s="699"/>
      <c r="BP88" s="699"/>
      <c r="BQ88" s="699"/>
      <c r="BR88" s="699"/>
      <c r="BS88" s="699"/>
      <c r="BT88" s="700"/>
    </row>
    <row r="89" spans="2:73">
      <c r="B89" s="691"/>
      <c r="C89" s="691"/>
      <c r="D89" s="691"/>
      <c r="E89" s="691"/>
      <c r="F89" s="691"/>
      <c r="G89" s="691"/>
      <c r="H89" s="691"/>
      <c r="I89" s="643"/>
      <c r="J89" s="643"/>
      <c r="K89" s="632"/>
      <c r="L89" s="695"/>
      <c r="M89" s="696"/>
      <c r="N89" s="696"/>
      <c r="O89" s="696"/>
      <c r="P89" s="696"/>
      <c r="Q89" s="696"/>
      <c r="R89" s="696"/>
      <c r="S89" s="696"/>
      <c r="T89" s="696"/>
      <c r="U89" s="696"/>
      <c r="V89" s="696"/>
      <c r="W89" s="696"/>
      <c r="X89" s="696"/>
      <c r="Y89" s="696"/>
      <c r="Z89" s="696"/>
      <c r="AA89" s="696"/>
      <c r="AB89" s="696"/>
      <c r="AC89" s="696"/>
      <c r="AD89" s="696"/>
      <c r="AE89" s="696"/>
      <c r="AF89" s="696"/>
      <c r="AG89" s="696"/>
      <c r="AH89" s="696"/>
      <c r="AI89" s="696"/>
      <c r="AJ89" s="696"/>
      <c r="AK89" s="696"/>
      <c r="AL89" s="696"/>
      <c r="AM89" s="696"/>
      <c r="AN89" s="696"/>
      <c r="AO89" s="697"/>
      <c r="AP89" s="632"/>
      <c r="AQ89" s="692"/>
      <c r="AR89" s="693"/>
      <c r="AS89" s="693"/>
      <c r="AT89" s="693"/>
      <c r="AU89" s="693"/>
      <c r="AV89" s="693"/>
      <c r="AW89" s="693"/>
      <c r="AX89" s="693"/>
      <c r="AY89" s="693"/>
      <c r="AZ89" s="693"/>
      <c r="BA89" s="693"/>
      <c r="BB89" s="693"/>
      <c r="BC89" s="693"/>
      <c r="BD89" s="693"/>
      <c r="BE89" s="693"/>
      <c r="BF89" s="693"/>
      <c r="BG89" s="693"/>
      <c r="BH89" s="693"/>
      <c r="BI89" s="693"/>
      <c r="BJ89" s="693"/>
      <c r="BK89" s="693"/>
      <c r="BL89" s="693"/>
      <c r="BM89" s="693"/>
      <c r="BN89" s="693"/>
      <c r="BO89" s="693"/>
      <c r="BP89" s="693"/>
      <c r="BQ89" s="693"/>
      <c r="BR89" s="693"/>
      <c r="BS89" s="693"/>
      <c r="BT89" s="694"/>
    </row>
    <row r="90" spans="2:73">
      <c r="B90" s="691"/>
      <c r="C90" s="691"/>
      <c r="D90" s="691"/>
      <c r="E90" s="691"/>
      <c r="F90" s="691"/>
      <c r="G90" s="691"/>
      <c r="H90" s="691"/>
      <c r="I90" s="643"/>
      <c r="J90" s="643"/>
      <c r="K90" s="632"/>
      <c r="L90" s="695"/>
      <c r="M90" s="696"/>
      <c r="N90" s="696"/>
      <c r="O90" s="696"/>
      <c r="P90" s="696"/>
      <c r="Q90" s="696"/>
      <c r="R90" s="696"/>
      <c r="S90" s="696"/>
      <c r="T90" s="696"/>
      <c r="U90" s="696"/>
      <c r="V90" s="696"/>
      <c r="W90" s="696"/>
      <c r="X90" s="696"/>
      <c r="Y90" s="696"/>
      <c r="Z90" s="696"/>
      <c r="AA90" s="696"/>
      <c r="AB90" s="696"/>
      <c r="AC90" s="696"/>
      <c r="AD90" s="696"/>
      <c r="AE90" s="696"/>
      <c r="AF90" s="696"/>
      <c r="AG90" s="696"/>
      <c r="AH90" s="696"/>
      <c r="AI90" s="696"/>
      <c r="AJ90" s="696"/>
      <c r="AK90" s="696"/>
      <c r="AL90" s="696"/>
      <c r="AM90" s="696"/>
      <c r="AN90" s="696"/>
      <c r="AO90" s="697"/>
      <c r="AP90" s="632"/>
      <c r="AQ90" s="695"/>
      <c r="AR90" s="696"/>
      <c r="AS90" s="696"/>
      <c r="AT90" s="696"/>
      <c r="AU90" s="696"/>
      <c r="AV90" s="696"/>
      <c r="AW90" s="696"/>
      <c r="AX90" s="696"/>
      <c r="AY90" s="696"/>
      <c r="AZ90" s="696"/>
      <c r="BA90" s="696"/>
      <c r="BB90" s="696"/>
      <c r="BC90" s="696"/>
      <c r="BD90" s="696"/>
      <c r="BE90" s="696"/>
      <c r="BF90" s="696"/>
      <c r="BG90" s="696"/>
      <c r="BH90" s="696"/>
      <c r="BI90" s="696"/>
      <c r="BJ90" s="696"/>
      <c r="BK90" s="696"/>
      <c r="BL90" s="696"/>
      <c r="BM90" s="696"/>
      <c r="BN90" s="696"/>
      <c r="BO90" s="696"/>
      <c r="BP90" s="696"/>
      <c r="BQ90" s="696"/>
      <c r="BR90" s="696"/>
      <c r="BS90" s="696"/>
      <c r="BT90" s="697"/>
    </row>
    <row r="91" spans="2:73">
      <c r="B91" s="691"/>
      <c r="C91" s="691"/>
      <c r="D91" s="691"/>
      <c r="E91" s="691"/>
      <c r="F91" s="691"/>
      <c r="G91" s="691"/>
      <c r="H91" s="691"/>
      <c r="I91" s="643"/>
      <c r="J91" s="643"/>
      <c r="K91" s="632"/>
      <c r="L91" s="695"/>
      <c r="M91" s="696"/>
      <c r="N91" s="696"/>
      <c r="O91" s="696"/>
      <c r="P91" s="696"/>
      <c r="Q91" s="696"/>
      <c r="R91" s="696"/>
      <c r="S91" s="696"/>
      <c r="T91" s="696"/>
      <c r="U91" s="696"/>
      <c r="V91" s="696"/>
      <c r="W91" s="696"/>
      <c r="X91" s="696"/>
      <c r="Y91" s="696"/>
      <c r="Z91" s="696"/>
      <c r="AA91" s="696"/>
      <c r="AB91" s="696"/>
      <c r="AC91" s="696"/>
      <c r="AD91" s="696"/>
      <c r="AE91" s="696"/>
      <c r="AF91" s="696"/>
      <c r="AG91" s="696"/>
      <c r="AH91" s="696"/>
      <c r="AI91" s="696"/>
      <c r="AJ91" s="696"/>
      <c r="AK91" s="696"/>
      <c r="AL91" s="696"/>
      <c r="AM91" s="696"/>
      <c r="AN91" s="696"/>
      <c r="AO91" s="697"/>
      <c r="AP91" s="632"/>
      <c r="AQ91" s="695"/>
      <c r="AR91" s="696"/>
      <c r="AS91" s="696"/>
      <c r="AT91" s="696"/>
      <c r="AU91" s="696"/>
      <c r="AV91" s="696"/>
      <c r="AW91" s="696"/>
      <c r="AX91" s="696"/>
      <c r="AY91" s="696"/>
      <c r="AZ91" s="696"/>
      <c r="BA91" s="696"/>
      <c r="BB91" s="696"/>
      <c r="BC91" s="696"/>
      <c r="BD91" s="696"/>
      <c r="BE91" s="696"/>
      <c r="BF91" s="696"/>
      <c r="BG91" s="696"/>
      <c r="BH91" s="696"/>
      <c r="BI91" s="696"/>
      <c r="BJ91" s="696"/>
      <c r="BK91" s="696"/>
      <c r="BL91" s="696"/>
      <c r="BM91" s="696"/>
      <c r="BN91" s="696"/>
      <c r="BO91" s="696"/>
      <c r="BP91" s="696"/>
      <c r="BQ91" s="696"/>
      <c r="BR91" s="696"/>
      <c r="BS91" s="696"/>
      <c r="BT91" s="697"/>
    </row>
    <row r="92" spans="2:73">
      <c r="B92" s="691"/>
      <c r="C92" s="691"/>
      <c r="D92" s="691"/>
      <c r="E92" s="691"/>
      <c r="F92" s="691"/>
      <c r="G92" s="691"/>
      <c r="H92" s="691"/>
      <c r="I92" s="643"/>
      <c r="J92" s="643"/>
      <c r="K92" s="632"/>
      <c r="L92" s="695"/>
      <c r="M92" s="696"/>
      <c r="N92" s="696"/>
      <c r="O92" s="696"/>
      <c r="P92" s="696"/>
      <c r="Q92" s="696"/>
      <c r="R92" s="696"/>
      <c r="S92" s="696"/>
      <c r="T92" s="696"/>
      <c r="U92" s="696"/>
      <c r="V92" s="696"/>
      <c r="W92" s="696"/>
      <c r="X92" s="696"/>
      <c r="Y92" s="696"/>
      <c r="Z92" s="696"/>
      <c r="AA92" s="696"/>
      <c r="AB92" s="696"/>
      <c r="AC92" s="696"/>
      <c r="AD92" s="696"/>
      <c r="AE92" s="696"/>
      <c r="AF92" s="696"/>
      <c r="AG92" s="696"/>
      <c r="AH92" s="696"/>
      <c r="AI92" s="696"/>
      <c r="AJ92" s="696"/>
      <c r="AK92" s="696"/>
      <c r="AL92" s="696"/>
      <c r="AM92" s="696"/>
      <c r="AN92" s="696"/>
      <c r="AO92" s="697"/>
      <c r="AP92" s="632"/>
      <c r="AQ92" s="695"/>
      <c r="AR92" s="696"/>
      <c r="AS92" s="696"/>
      <c r="AT92" s="696"/>
      <c r="AU92" s="696"/>
      <c r="AV92" s="696"/>
      <c r="AW92" s="696"/>
      <c r="AX92" s="696"/>
      <c r="AY92" s="696"/>
      <c r="AZ92" s="696"/>
      <c r="BA92" s="696"/>
      <c r="BB92" s="696"/>
      <c r="BC92" s="696"/>
      <c r="BD92" s="696"/>
      <c r="BE92" s="696"/>
      <c r="BF92" s="696"/>
      <c r="BG92" s="696"/>
      <c r="BH92" s="696"/>
      <c r="BI92" s="696"/>
      <c r="BJ92" s="696"/>
      <c r="BK92" s="696"/>
      <c r="BL92" s="696"/>
      <c r="BM92" s="696"/>
      <c r="BN92" s="696"/>
      <c r="BO92" s="696"/>
      <c r="BP92" s="696"/>
      <c r="BQ92" s="696"/>
      <c r="BR92" s="696"/>
      <c r="BS92" s="696"/>
      <c r="BT92" s="697"/>
    </row>
    <row r="93" spans="2:73">
      <c r="B93" s="691"/>
      <c r="C93" s="691"/>
      <c r="D93" s="691"/>
      <c r="E93" s="691"/>
      <c r="F93" s="691"/>
      <c r="G93" s="691"/>
      <c r="H93" s="691"/>
      <c r="I93" s="643"/>
      <c r="J93" s="643"/>
      <c r="K93" s="632"/>
      <c r="L93" s="695"/>
      <c r="M93" s="696"/>
      <c r="N93" s="696"/>
      <c r="O93" s="696"/>
      <c r="P93" s="696"/>
      <c r="Q93" s="696"/>
      <c r="R93" s="696"/>
      <c r="S93" s="696"/>
      <c r="T93" s="696"/>
      <c r="U93" s="696"/>
      <c r="V93" s="696"/>
      <c r="W93" s="696"/>
      <c r="X93" s="696"/>
      <c r="Y93" s="696"/>
      <c r="Z93" s="696"/>
      <c r="AA93" s="696"/>
      <c r="AB93" s="696"/>
      <c r="AC93" s="696"/>
      <c r="AD93" s="696"/>
      <c r="AE93" s="696"/>
      <c r="AF93" s="696"/>
      <c r="AG93" s="696"/>
      <c r="AH93" s="696"/>
      <c r="AI93" s="696"/>
      <c r="AJ93" s="696"/>
      <c r="AK93" s="696"/>
      <c r="AL93" s="696"/>
      <c r="AM93" s="696"/>
      <c r="AN93" s="696"/>
      <c r="AO93" s="697"/>
      <c r="AP93" s="632"/>
      <c r="AQ93" s="695"/>
      <c r="AR93" s="696"/>
      <c r="AS93" s="696"/>
      <c r="AT93" s="696"/>
      <c r="AU93" s="696"/>
      <c r="AV93" s="696"/>
      <c r="AW93" s="696"/>
      <c r="AX93" s="696"/>
      <c r="AY93" s="696"/>
      <c r="AZ93" s="696"/>
      <c r="BA93" s="696"/>
      <c r="BB93" s="696"/>
      <c r="BC93" s="696"/>
      <c r="BD93" s="696"/>
      <c r="BE93" s="696"/>
      <c r="BF93" s="696"/>
      <c r="BG93" s="696"/>
      <c r="BH93" s="696"/>
      <c r="BI93" s="696"/>
      <c r="BJ93" s="696"/>
      <c r="BK93" s="696"/>
      <c r="BL93" s="696"/>
      <c r="BM93" s="696"/>
      <c r="BN93" s="696"/>
      <c r="BO93" s="696"/>
      <c r="BP93" s="696"/>
      <c r="BQ93" s="696"/>
      <c r="BR93" s="696"/>
      <c r="BS93" s="696"/>
      <c r="BT93" s="697"/>
    </row>
    <row r="94" spans="2:73">
      <c r="B94" s="691"/>
      <c r="C94" s="691"/>
      <c r="D94" s="691"/>
      <c r="E94" s="691"/>
      <c r="F94" s="691"/>
      <c r="G94" s="691"/>
      <c r="H94" s="691"/>
      <c r="I94" s="643"/>
      <c r="J94" s="643"/>
      <c r="K94" s="632"/>
      <c r="L94" s="695"/>
      <c r="M94" s="696"/>
      <c r="N94" s="696"/>
      <c r="O94" s="696"/>
      <c r="P94" s="696"/>
      <c r="Q94" s="696"/>
      <c r="R94" s="696"/>
      <c r="S94" s="696"/>
      <c r="T94" s="696"/>
      <c r="U94" s="696"/>
      <c r="V94" s="696"/>
      <c r="W94" s="696"/>
      <c r="X94" s="696"/>
      <c r="Y94" s="696"/>
      <c r="Z94" s="696"/>
      <c r="AA94" s="696"/>
      <c r="AB94" s="696"/>
      <c r="AC94" s="696"/>
      <c r="AD94" s="696"/>
      <c r="AE94" s="696"/>
      <c r="AF94" s="696"/>
      <c r="AG94" s="696"/>
      <c r="AH94" s="696"/>
      <c r="AI94" s="696"/>
      <c r="AJ94" s="696"/>
      <c r="AK94" s="696"/>
      <c r="AL94" s="696"/>
      <c r="AM94" s="696"/>
      <c r="AN94" s="696"/>
      <c r="AO94" s="697"/>
      <c r="AP94" s="632"/>
      <c r="AQ94" s="695"/>
      <c r="AR94" s="696"/>
      <c r="AS94" s="696"/>
      <c r="AT94" s="696"/>
      <c r="AU94" s="696"/>
      <c r="AV94" s="696"/>
      <c r="AW94" s="696"/>
      <c r="AX94" s="696"/>
      <c r="AY94" s="696"/>
      <c r="AZ94" s="696"/>
      <c r="BA94" s="696"/>
      <c r="BB94" s="696"/>
      <c r="BC94" s="696"/>
      <c r="BD94" s="696"/>
      <c r="BE94" s="696"/>
      <c r="BF94" s="696"/>
      <c r="BG94" s="696"/>
      <c r="BH94" s="696"/>
      <c r="BI94" s="696"/>
      <c r="BJ94" s="696"/>
      <c r="BK94" s="696"/>
      <c r="BL94" s="696"/>
      <c r="BM94" s="696"/>
      <c r="BN94" s="696"/>
      <c r="BO94" s="696"/>
      <c r="BP94" s="696"/>
      <c r="BQ94" s="696"/>
      <c r="BR94" s="696"/>
      <c r="BS94" s="696"/>
      <c r="BT94" s="697"/>
    </row>
    <row r="95" spans="2:73">
      <c r="B95" s="691"/>
      <c r="C95" s="691"/>
      <c r="D95" s="691"/>
      <c r="E95" s="691"/>
      <c r="F95" s="691"/>
      <c r="G95" s="691"/>
      <c r="H95" s="691"/>
      <c r="I95" s="643"/>
      <c r="J95" s="643"/>
      <c r="K95" s="632"/>
      <c r="L95" s="695"/>
      <c r="M95" s="696"/>
      <c r="N95" s="696"/>
      <c r="O95" s="696"/>
      <c r="P95" s="696"/>
      <c r="Q95" s="696"/>
      <c r="R95" s="696"/>
      <c r="S95" s="696"/>
      <c r="T95" s="696"/>
      <c r="U95" s="696"/>
      <c r="V95" s="696"/>
      <c r="W95" s="696"/>
      <c r="X95" s="696"/>
      <c r="Y95" s="696"/>
      <c r="Z95" s="696"/>
      <c r="AA95" s="696"/>
      <c r="AB95" s="696"/>
      <c r="AC95" s="696"/>
      <c r="AD95" s="696"/>
      <c r="AE95" s="696"/>
      <c r="AF95" s="696"/>
      <c r="AG95" s="696"/>
      <c r="AH95" s="696"/>
      <c r="AI95" s="696"/>
      <c r="AJ95" s="696"/>
      <c r="AK95" s="696"/>
      <c r="AL95" s="696"/>
      <c r="AM95" s="696"/>
      <c r="AN95" s="696"/>
      <c r="AO95" s="697"/>
      <c r="AP95" s="632"/>
      <c r="AQ95" s="695"/>
      <c r="AR95" s="696"/>
      <c r="AS95" s="696"/>
      <c r="AT95" s="696"/>
      <c r="AU95" s="696"/>
      <c r="AV95" s="696"/>
      <c r="AW95" s="696"/>
      <c r="AX95" s="696"/>
      <c r="AY95" s="696"/>
      <c r="AZ95" s="696"/>
      <c r="BA95" s="696"/>
      <c r="BB95" s="696"/>
      <c r="BC95" s="696"/>
      <c r="BD95" s="696"/>
      <c r="BE95" s="696"/>
      <c r="BF95" s="696"/>
      <c r="BG95" s="696"/>
      <c r="BH95" s="696"/>
      <c r="BI95" s="696"/>
      <c r="BJ95" s="696"/>
      <c r="BK95" s="696"/>
      <c r="BL95" s="696"/>
      <c r="BM95" s="696"/>
      <c r="BN95" s="696"/>
      <c r="BO95" s="696"/>
      <c r="BP95" s="696"/>
      <c r="BQ95" s="696"/>
      <c r="BR95" s="696"/>
      <c r="BS95" s="696"/>
      <c r="BT95" s="697"/>
    </row>
    <row r="96" spans="2:73">
      <c r="B96" s="691"/>
      <c r="C96" s="691"/>
      <c r="D96" s="691"/>
      <c r="E96" s="691"/>
      <c r="F96" s="691"/>
      <c r="G96" s="691"/>
      <c r="H96" s="691"/>
      <c r="I96" s="643"/>
      <c r="J96" s="643"/>
      <c r="K96" s="632"/>
      <c r="L96" s="695"/>
      <c r="M96" s="696"/>
      <c r="N96" s="696"/>
      <c r="O96" s="696"/>
      <c r="P96" s="696"/>
      <c r="Q96" s="696"/>
      <c r="R96" s="696"/>
      <c r="S96" s="696"/>
      <c r="T96" s="696"/>
      <c r="U96" s="696"/>
      <c r="V96" s="696"/>
      <c r="W96" s="696"/>
      <c r="X96" s="696"/>
      <c r="Y96" s="696"/>
      <c r="Z96" s="696"/>
      <c r="AA96" s="696"/>
      <c r="AB96" s="696"/>
      <c r="AC96" s="696"/>
      <c r="AD96" s="696"/>
      <c r="AE96" s="696"/>
      <c r="AF96" s="696"/>
      <c r="AG96" s="696"/>
      <c r="AH96" s="696"/>
      <c r="AI96" s="696"/>
      <c r="AJ96" s="696"/>
      <c r="AK96" s="696"/>
      <c r="AL96" s="696"/>
      <c r="AM96" s="696"/>
      <c r="AN96" s="696"/>
      <c r="AO96" s="697"/>
      <c r="AP96" s="632"/>
      <c r="AQ96" s="695"/>
      <c r="AR96" s="696"/>
      <c r="AS96" s="696"/>
      <c r="AT96" s="696"/>
      <c r="AU96" s="696"/>
      <c r="AV96" s="696"/>
      <c r="AW96" s="696"/>
      <c r="AX96" s="696"/>
      <c r="AY96" s="696"/>
      <c r="AZ96" s="696"/>
      <c r="BA96" s="696"/>
      <c r="BB96" s="696"/>
      <c r="BC96" s="696"/>
      <c r="BD96" s="696"/>
      <c r="BE96" s="696"/>
      <c r="BF96" s="696"/>
      <c r="BG96" s="696"/>
      <c r="BH96" s="696"/>
      <c r="BI96" s="696"/>
      <c r="BJ96" s="696"/>
      <c r="BK96" s="696"/>
      <c r="BL96" s="696"/>
      <c r="BM96" s="696"/>
      <c r="BN96" s="696"/>
      <c r="BO96" s="696"/>
      <c r="BP96" s="696"/>
      <c r="BQ96" s="696"/>
      <c r="BR96" s="696"/>
      <c r="BS96" s="696"/>
      <c r="BT96" s="697"/>
    </row>
    <row r="97" spans="2:73">
      <c r="B97" s="691"/>
      <c r="C97" s="691"/>
      <c r="D97" s="691"/>
      <c r="E97" s="691"/>
      <c r="F97" s="691"/>
      <c r="G97" s="691"/>
      <c r="H97" s="691"/>
      <c r="I97" s="643"/>
      <c r="J97" s="643"/>
      <c r="K97" s="632"/>
      <c r="L97" s="695"/>
      <c r="M97" s="696"/>
      <c r="N97" s="696"/>
      <c r="O97" s="696"/>
      <c r="P97" s="696"/>
      <c r="Q97" s="696"/>
      <c r="R97" s="696"/>
      <c r="S97" s="696"/>
      <c r="T97" s="696"/>
      <c r="U97" s="696"/>
      <c r="V97" s="696"/>
      <c r="W97" s="696"/>
      <c r="X97" s="696"/>
      <c r="Y97" s="696"/>
      <c r="Z97" s="696"/>
      <c r="AA97" s="696"/>
      <c r="AB97" s="696"/>
      <c r="AC97" s="696"/>
      <c r="AD97" s="696"/>
      <c r="AE97" s="696"/>
      <c r="AF97" s="696"/>
      <c r="AG97" s="696"/>
      <c r="AH97" s="696"/>
      <c r="AI97" s="696"/>
      <c r="AJ97" s="696"/>
      <c r="AK97" s="696"/>
      <c r="AL97" s="696"/>
      <c r="AM97" s="696"/>
      <c r="AN97" s="696"/>
      <c r="AO97" s="697"/>
      <c r="AP97" s="632"/>
      <c r="AQ97" s="695"/>
      <c r="AR97" s="696"/>
      <c r="AS97" s="696"/>
      <c r="AT97" s="696"/>
      <c r="AU97" s="696"/>
      <c r="AV97" s="696"/>
      <c r="AW97" s="696"/>
      <c r="AX97" s="696"/>
      <c r="AY97" s="696"/>
      <c r="AZ97" s="696"/>
      <c r="BA97" s="696"/>
      <c r="BB97" s="696"/>
      <c r="BC97" s="696"/>
      <c r="BD97" s="696"/>
      <c r="BE97" s="696"/>
      <c r="BF97" s="696"/>
      <c r="BG97" s="696"/>
      <c r="BH97" s="696"/>
      <c r="BI97" s="696"/>
      <c r="BJ97" s="696"/>
      <c r="BK97" s="696"/>
      <c r="BL97" s="696"/>
      <c r="BM97" s="696"/>
      <c r="BN97" s="696"/>
      <c r="BO97" s="696"/>
      <c r="BP97" s="696"/>
      <c r="BQ97" s="696"/>
      <c r="BR97" s="696"/>
      <c r="BS97" s="696"/>
      <c r="BT97" s="697"/>
    </row>
    <row r="98" spans="2:73" ht="15.75">
      <c r="B98" s="691"/>
      <c r="C98" s="691"/>
      <c r="D98" s="691"/>
      <c r="E98" s="691"/>
      <c r="F98" s="691"/>
      <c r="G98" s="691"/>
      <c r="H98" s="691"/>
      <c r="I98" s="643"/>
      <c r="J98" s="643"/>
      <c r="K98" s="632"/>
      <c r="L98" s="695"/>
      <c r="M98" s="696"/>
      <c r="N98" s="696"/>
      <c r="O98" s="696"/>
      <c r="P98" s="696"/>
      <c r="Q98" s="696"/>
      <c r="R98" s="696"/>
      <c r="S98" s="696"/>
      <c r="T98" s="696"/>
      <c r="U98" s="696"/>
      <c r="V98" s="696"/>
      <c r="W98" s="696"/>
      <c r="X98" s="696"/>
      <c r="Y98" s="696"/>
      <c r="Z98" s="696"/>
      <c r="AA98" s="696"/>
      <c r="AB98" s="696"/>
      <c r="AC98" s="696"/>
      <c r="AD98" s="696"/>
      <c r="AE98" s="696"/>
      <c r="AF98" s="696"/>
      <c r="AG98" s="696"/>
      <c r="AH98" s="696"/>
      <c r="AI98" s="696"/>
      <c r="AJ98" s="696"/>
      <c r="AK98" s="696"/>
      <c r="AL98" s="696"/>
      <c r="AM98" s="696"/>
      <c r="AN98" s="696"/>
      <c r="AO98" s="697"/>
      <c r="AP98" s="632"/>
      <c r="AQ98" s="695"/>
      <c r="AR98" s="696"/>
      <c r="AS98" s="696"/>
      <c r="AT98" s="696"/>
      <c r="AU98" s="696"/>
      <c r="AV98" s="696"/>
      <c r="AW98" s="696"/>
      <c r="AX98" s="696"/>
      <c r="AY98" s="696"/>
      <c r="AZ98" s="696"/>
      <c r="BA98" s="696"/>
      <c r="BB98" s="696"/>
      <c r="BC98" s="696"/>
      <c r="BD98" s="696"/>
      <c r="BE98" s="696"/>
      <c r="BF98" s="696"/>
      <c r="BG98" s="696"/>
      <c r="BH98" s="696"/>
      <c r="BI98" s="696"/>
      <c r="BJ98" s="696"/>
      <c r="BK98" s="696"/>
      <c r="BL98" s="696"/>
      <c r="BM98" s="696"/>
      <c r="BN98" s="696"/>
      <c r="BO98" s="696"/>
      <c r="BP98" s="696"/>
      <c r="BQ98" s="696"/>
      <c r="BR98" s="696"/>
      <c r="BS98" s="696"/>
      <c r="BT98" s="697"/>
      <c r="BU98" s="163"/>
    </row>
    <row r="99" spans="2:73" ht="15.75">
      <c r="B99" s="691"/>
      <c r="C99" s="691"/>
      <c r="D99" s="691"/>
      <c r="E99" s="691"/>
      <c r="F99" s="691"/>
      <c r="G99" s="691"/>
      <c r="H99" s="691"/>
      <c r="I99" s="643"/>
      <c r="J99" s="643"/>
      <c r="K99" s="632"/>
      <c r="L99" s="695"/>
      <c r="M99" s="696"/>
      <c r="N99" s="696"/>
      <c r="O99" s="696"/>
      <c r="P99" s="696"/>
      <c r="Q99" s="696"/>
      <c r="R99" s="696"/>
      <c r="S99" s="696"/>
      <c r="T99" s="696"/>
      <c r="U99" s="696"/>
      <c r="V99" s="696"/>
      <c r="W99" s="696"/>
      <c r="X99" s="696"/>
      <c r="Y99" s="696"/>
      <c r="Z99" s="696"/>
      <c r="AA99" s="696"/>
      <c r="AB99" s="696"/>
      <c r="AC99" s="696"/>
      <c r="AD99" s="696"/>
      <c r="AE99" s="696"/>
      <c r="AF99" s="696"/>
      <c r="AG99" s="696"/>
      <c r="AH99" s="696"/>
      <c r="AI99" s="696"/>
      <c r="AJ99" s="696"/>
      <c r="AK99" s="696"/>
      <c r="AL99" s="696"/>
      <c r="AM99" s="696"/>
      <c r="AN99" s="696"/>
      <c r="AO99" s="697"/>
      <c r="AP99" s="632"/>
      <c r="AQ99" s="695"/>
      <c r="AR99" s="696"/>
      <c r="AS99" s="696"/>
      <c r="AT99" s="696"/>
      <c r="AU99" s="696"/>
      <c r="AV99" s="696"/>
      <c r="AW99" s="696"/>
      <c r="AX99" s="696"/>
      <c r="AY99" s="696"/>
      <c r="AZ99" s="696"/>
      <c r="BA99" s="696"/>
      <c r="BB99" s="696"/>
      <c r="BC99" s="696"/>
      <c r="BD99" s="696"/>
      <c r="BE99" s="696"/>
      <c r="BF99" s="696"/>
      <c r="BG99" s="696"/>
      <c r="BH99" s="696"/>
      <c r="BI99" s="696"/>
      <c r="BJ99" s="696"/>
      <c r="BK99" s="696"/>
      <c r="BL99" s="696"/>
      <c r="BM99" s="696"/>
      <c r="BN99" s="696"/>
      <c r="BO99" s="696"/>
      <c r="BP99" s="696"/>
      <c r="BQ99" s="696"/>
      <c r="BR99" s="696"/>
      <c r="BS99" s="696"/>
      <c r="BT99" s="697"/>
      <c r="BU99" s="163"/>
    </row>
    <row r="100" spans="2:73" ht="15.75">
      <c r="B100" s="691"/>
      <c r="C100" s="691"/>
      <c r="D100" s="691"/>
      <c r="E100" s="691"/>
      <c r="F100" s="691"/>
      <c r="G100" s="691"/>
      <c r="H100" s="691"/>
      <c r="I100" s="643"/>
      <c r="J100" s="643"/>
      <c r="K100" s="632"/>
      <c r="L100" s="695"/>
      <c r="M100" s="696"/>
      <c r="N100" s="696"/>
      <c r="O100" s="696"/>
      <c r="P100" s="696"/>
      <c r="Q100" s="696"/>
      <c r="R100" s="696"/>
      <c r="S100" s="696"/>
      <c r="T100" s="696"/>
      <c r="U100" s="696"/>
      <c r="V100" s="696"/>
      <c r="W100" s="696"/>
      <c r="X100" s="696"/>
      <c r="Y100" s="696"/>
      <c r="Z100" s="696"/>
      <c r="AA100" s="696"/>
      <c r="AB100" s="696"/>
      <c r="AC100" s="696"/>
      <c r="AD100" s="696"/>
      <c r="AE100" s="696"/>
      <c r="AF100" s="696"/>
      <c r="AG100" s="696"/>
      <c r="AH100" s="696"/>
      <c r="AI100" s="696"/>
      <c r="AJ100" s="696"/>
      <c r="AK100" s="696"/>
      <c r="AL100" s="696"/>
      <c r="AM100" s="696"/>
      <c r="AN100" s="696"/>
      <c r="AO100" s="697"/>
      <c r="AP100" s="632"/>
      <c r="AQ100" s="695"/>
      <c r="AR100" s="696"/>
      <c r="AS100" s="696"/>
      <c r="AT100" s="696"/>
      <c r="AU100" s="696"/>
      <c r="AV100" s="696"/>
      <c r="AW100" s="696"/>
      <c r="AX100" s="696"/>
      <c r="AY100" s="696"/>
      <c r="AZ100" s="696"/>
      <c r="BA100" s="696"/>
      <c r="BB100" s="696"/>
      <c r="BC100" s="696"/>
      <c r="BD100" s="696"/>
      <c r="BE100" s="696"/>
      <c r="BF100" s="696"/>
      <c r="BG100" s="696"/>
      <c r="BH100" s="696"/>
      <c r="BI100" s="696"/>
      <c r="BJ100" s="696"/>
      <c r="BK100" s="696"/>
      <c r="BL100" s="696"/>
      <c r="BM100" s="696"/>
      <c r="BN100" s="696"/>
      <c r="BO100" s="696"/>
      <c r="BP100" s="696"/>
      <c r="BQ100" s="696"/>
      <c r="BR100" s="696"/>
      <c r="BS100" s="696"/>
      <c r="BT100" s="697"/>
      <c r="BU100" s="163"/>
    </row>
    <row r="101" spans="2:73">
      <c r="B101" s="691"/>
      <c r="C101" s="691"/>
      <c r="D101" s="691"/>
      <c r="E101" s="691"/>
      <c r="F101" s="691"/>
      <c r="G101" s="691"/>
      <c r="H101" s="691"/>
      <c r="I101" s="643"/>
      <c r="J101" s="643"/>
      <c r="K101" s="632"/>
      <c r="L101" s="695"/>
      <c r="M101" s="696"/>
      <c r="N101" s="696"/>
      <c r="O101" s="696"/>
      <c r="P101" s="696"/>
      <c r="Q101" s="696"/>
      <c r="R101" s="696"/>
      <c r="S101" s="696"/>
      <c r="T101" s="696"/>
      <c r="U101" s="696"/>
      <c r="V101" s="696"/>
      <c r="W101" s="696"/>
      <c r="X101" s="696"/>
      <c r="Y101" s="696"/>
      <c r="Z101" s="696"/>
      <c r="AA101" s="696"/>
      <c r="AB101" s="696"/>
      <c r="AC101" s="696"/>
      <c r="AD101" s="696"/>
      <c r="AE101" s="696"/>
      <c r="AF101" s="696"/>
      <c r="AG101" s="696"/>
      <c r="AH101" s="696"/>
      <c r="AI101" s="696"/>
      <c r="AJ101" s="696"/>
      <c r="AK101" s="696"/>
      <c r="AL101" s="696"/>
      <c r="AM101" s="696"/>
      <c r="AN101" s="696"/>
      <c r="AO101" s="697"/>
      <c r="AP101" s="632"/>
      <c r="AQ101" s="695"/>
      <c r="AR101" s="696"/>
      <c r="AS101" s="696"/>
      <c r="AT101" s="696"/>
      <c r="AU101" s="696"/>
      <c r="AV101" s="696"/>
      <c r="AW101" s="696"/>
      <c r="AX101" s="696"/>
      <c r="AY101" s="696"/>
      <c r="AZ101" s="696"/>
      <c r="BA101" s="696"/>
      <c r="BB101" s="696"/>
      <c r="BC101" s="696"/>
      <c r="BD101" s="696"/>
      <c r="BE101" s="696"/>
      <c r="BF101" s="696"/>
      <c r="BG101" s="696"/>
      <c r="BH101" s="696"/>
      <c r="BI101" s="696"/>
      <c r="BJ101" s="696"/>
      <c r="BK101" s="696"/>
      <c r="BL101" s="696"/>
      <c r="BM101" s="696"/>
      <c r="BN101" s="696"/>
      <c r="BO101" s="696"/>
      <c r="BP101" s="696"/>
      <c r="BQ101" s="696"/>
      <c r="BR101" s="696"/>
      <c r="BS101" s="696"/>
      <c r="BT101" s="697"/>
    </row>
    <row r="102" spans="2:73" ht="15.75">
      <c r="B102" s="691"/>
      <c r="C102" s="691"/>
      <c r="D102" s="691"/>
      <c r="E102" s="691"/>
      <c r="F102" s="691"/>
      <c r="G102" s="691"/>
      <c r="H102" s="691"/>
      <c r="I102" s="643"/>
      <c r="J102" s="643"/>
      <c r="K102" s="632"/>
      <c r="L102" s="695"/>
      <c r="M102" s="696"/>
      <c r="N102" s="696"/>
      <c r="O102" s="696"/>
      <c r="P102" s="696"/>
      <c r="Q102" s="696"/>
      <c r="R102" s="696"/>
      <c r="S102" s="696"/>
      <c r="T102" s="696"/>
      <c r="U102" s="696"/>
      <c r="V102" s="696"/>
      <c r="W102" s="696"/>
      <c r="X102" s="696"/>
      <c r="Y102" s="696"/>
      <c r="Z102" s="696"/>
      <c r="AA102" s="696"/>
      <c r="AB102" s="696"/>
      <c r="AC102" s="696"/>
      <c r="AD102" s="696"/>
      <c r="AE102" s="696"/>
      <c r="AF102" s="696"/>
      <c r="AG102" s="696"/>
      <c r="AH102" s="696"/>
      <c r="AI102" s="696"/>
      <c r="AJ102" s="696"/>
      <c r="AK102" s="696"/>
      <c r="AL102" s="696"/>
      <c r="AM102" s="696"/>
      <c r="AN102" s="696"/>
      <c r="AO102" s="697"/>
      <c r="AP102" s="632"/>
      <c r="AQ102" s="695"/>
      <c r="AR102" s="696"/>
      <c r="AS102" s="696"/>
      <c r="AT102" s="696"/>
      <c r="AU102" s="696"/>
      <c r="AV102" s="696"/>
      <c r="AW102" s="696"/>
      <c r="AX102" s="696"/>
      <c r="AY102" s="696"/>
      <c r="AZ102" s="696"/>
      <c r="BA102" s="696"/>
      <c r="BB102" s="696"/>
      <c r="BC102" s="696"/>
      <c r="BD102" s="696"/>
      <c r="BE102" s="696"/>
      <c r="BF102" s="696"/>
      <c r="BG102" s="696"/>
      <c r="BH102" s="696"/>
      <c r="BI102" s="696"/>
      <c r="BJ102" s="696"/>
      <c r="BK102" s="696"/>
      <c r="BL102" s="696"/>
      <c r="BM102" s="696"/>
      <c r="BN102" s="696"/>
      <c r="BO102" s="696"/>
      <c r="BP102" s="696"/>
      <c r="BQ102" s="696"/>
      <c r="BR102" s="696"/>
      <c r="BS102" s="696"/>
      <c r="BT102" s="697"/>
      <c r="BU102" s="163"/>
    </row>
    <row r="103" spans="2:73" ht="15.75">
      <c r="B103" s="691"/>
      <c r="C103" s="691"/>
      <c r="D103" s="691"/>
      <c r="E103" s="691"/>
      <c r="F103" s="691"/>
      <c r="G103" s="691"/>
      <c r="H103" s="691"/>
      <c r="I103" s="643"/>
      <c r="J103" s="643"/>
      <c r="K103" s="632"/>
      <c r="L103" s="695"/>
      <c r="M103" s="696"/>
      <c r="N103" s="696"/>
      <c r="O103" s="696"/>
      <c r="P103" s="696"/>
      <c r="Q103" s="696"/>
      <c r="R103" s="696"/>
      <c r="S103" s="696"/>
      <c r="T103" s="696"/>
      <c r="U103" s="696"/>
      <c r="V103" s="696"/>
      <c r="W103" s="696"/>
      <c r="X103" s="696"/>
      <c r="Y103" s="696"/>
      <c r="Z103" s="696"/>
      <c r="AA103" s="696"/>
      <c r="AB103" s="696"/>
      <c r="AC103" s="696"/>
      <c r="AD103" s="696"/>
      <c r="AE103" s="696"/>
      <c r="AF103" s="696"/>
      <c r="AG103" s="696"/>
      <c r="AH103" s="696"/>
      <c r="AI103" s="696"/>
      <c r="AJ103" s="696"/>
      <c r="AK103" s="696"/>
      <c r="AL103" s="696"/>
      <c r="AM103" s="696"/>
      <c r="AN103" s="696"/>
      <c r="AO103" s="697"/>
      <c r="AP103" s="632"/>
      <c r="AQ103" s="695"/>
      <c r="AR103" s="696"/>
      <c r="AS103" s="696"/>
      <c r="AT103" s="696"/>
      <c r="AU103" s="696"/>
      <c r="AV103" s="696"/>
      <c r="AW103" s="696"/>
      <c r="AX103" s="696"/>
      <c r="AY103" s="696"/>
      <c r="AZ103" s="696"/>
      <c r="BA103" s="696"/>
      <c r="BB103" s="696"/>
      <c r="BC103" s="696"/>
      <c r="BD103" s="696"/>
      <c r="BE103" s="696"/>
      <c r="BF103" s="696"/>
      <c r="BG103" s="696"/>
      <c r="BH103" s="696"/>
      <c r="BI103" s="696"/>
      <c r="BJ103" s="696"/>
      <c r="BK103" s="696"/>
      <c r="BL103" s="696"/>
      <c r="BM103" s="696"/>
      <c r="BN103" s="696"/>
      <c r="BO103" s="696"/>
      <c r="BP103" s="696"/>
      <c r="BQ103" s="696"/>
      <c r="BR103" s="696"/>
      <c r="BS103" s="696"/>
      <c r="BT103" s="697"/>
      <c r="BU103" s="163"/>
    </row>
    <row r="104" spans="2:73" ht="15.75">
      <c r="B104" s="691"/>
      <c r="C104" s="691"/>
      <c r="D104" s="691"/>
      <c r="E104" s="691"/>
      <c r="F104" s="691"/>
      <c r="G104" s="691"/>
      <c r="H104" s="691"/>
      <c r="I104" s="643"/>
      <c r="J104" s="643"/>
      <c r="K104" s="632"/>
      <c r="L104" s="695"/>
      <c r="M104" s="696"/>
      <c r="N104" s="696"/>
      <c r="O104" s="696"/>
      <c r="P104" s="696"/>
      <c r="Q104" s="696"/>
      <c r="R104" s="696"/>
      <c r="S104" s="696"/>
      <c r="T104" s="696"/>
      <c r="U104" s="696"/>
      <c r="V104" s="696"/>
      <c r="W104" s="696"/>
      <c r="X104" s="696"/>
      <c r="Y104" s="696"/>
      <c r="Z104" s="696"/>
      <c r="AA104" s="696"/>
      <c r="AB104" s="696"/>
      <c r="AC104" s="696"/>
      <c r="AD104" s="696"/>
      <c r="AE104" s="696"/>
      <c r="AF104" s="696"/>
      <c r="AG104" s="696"/>
      <c r="AH104" s="696"/>
      <c r="AI104" s="696"/>
      <c r="AJ104" s="696"/>
      <c r="AK104" s="696"/>
      <c r="AL104" s="696"/>
      <c r="AM104" s="696"/>
      <c r="AN104" s="696"/>
      <c r="AO104" s="697"/>
      <c r="AP104" s="632"/>
      <c r="AQ104" s="695"/>
      <c r="AR104" s="696"/>
      <c r="AS104" s="696"/>
      <c r="AT104" s="696"/>
      <c r="AU104" s="696"/>
      <c r="AV104" s="696"/>
      <c r="AW104" s="696"/>
      <c r="AX104" s="696"/>
      <c r="AY104" s="696"/>
      <c r="AZ104" s="696"/>
      <c r="BA104" s="696"/>
      <c r="BB104" s="696"/>
      <c r="BC104" s="696"/>
      <c r="BD104" s="696"/>
      <c r="BE104" s="696"/>
      <c r="BF104" s="696"/>
      <c r="BG104" s="696"/>
      <c r="BH104" s="696"/>
      <c r="BI104" s="696"/>
      <c r="BJ104" s="696"/>
      <c r="BK104" s="696"/>
      <c r="BL104" s="696"/>
      <c r="BM104" s="696"/>
      <c r="BN104" s="696"/>
      <c r="BO104" s="696"/>
      <c r="BP104" s="696"/>
      <c r="BQ104" s="696"/>
      <c r="BR104" s="696"/>
      <c r="BS104" s="696"/>
      <c r="BT104" s="697"/>
      <c r="BU104" s="163"/>
    </row>
    <row r="105" spans="2:73" ht="15.75">
      <c r="B105" s="691"/>
      <c r="C105" s="691"/>
      <c r="D105" s="691"/>
      <c r="E105" s="691"/>
      <c r="F105" s="691"/>
      <c r="G105" s="691"/>
      <c r="H105" s="691"/>
      <c r="I105" s="643"/>
      <c r="J105" s="643"/>
      <c r="K105" s="632"/>
      <c r="L105" s="695"/>
      <c r="M105" s="696"/>
      <c r="N105" s="696"/>
      <c r="O105" s="696"/>
      <c r="P105" s="696"/>
      <c r="Q105" s="696"/>
      <c r="R105" s="696"/>
      <c r="S105" s="696"/>
      <c r="T105" s="696"/>
      <c r="U105" s="696"/>
      <c r="V105" s="696"/>
      <c r="W105" s="696"/>
      <c r="X105" s="696"/>
      <c r="Y105" s="696"/>
      <c r="Z105" s="696"/>
      <c r="AA105" s="696"/>
      <c r="AB105" s="696"/>
      <c r="AC105" s="696"/>
      <c r="AD105" s="696"/>
      <c r="AE105" s="696"/>
      <c r="AF105" s="696"/>
      <c r="AG105" s="696"/>
      <c r="AH105" s="696"/>
      <c r="AI105" s="696"/>
      <c r="AJ105" s="696"/>
      <c r="AK105" s="696"/>
      <c r="AL105" s="696"/>
      <c r="AM105" s="696"/>
      <c r="AN105" s="696"/>
      <c r="AO105" s="697"/>
      <c r="AP105" s="632"/>
      <c r="AQ105" s="695"/>
      <c r="AR105" s="696"/>
      <c r="AS105" s="696"/>
      <c r="AT105" s="696"/>
      <c r="AU105" s="696"/>
      <c r="AV105" s="696"/>
      <c r="AW105" s="696"/>
      <c r="AX105" s="696"/>
      <c r="AY105" s="696"/>
      <c r="AZ105" s="696"/>
      <c r="BA105" s="696"/>
      <c r="BB105" s="696"/>
      <c r="BC105" s="696"/>
      <c r="BD105" s="696"/>
      <c r="BE105" s="696"/>
      <c r="BF105" s="696"/>
      <c r="BG105" s="696"/>
      <c r="BH105" s="696"/>
      <c r="BI105" s="696"/>
      <c r="BJ105" s="696"/>
      <c r="BK105" s="696"/>
      <c r="BL105" s="696"/>
      <c r="BM105" s="696"/>
      <c r="BN105" s="696"/>
      <c r="BO105" s="696"/>
      <c r="BP105" s="696"/>
      <c r="BQ105" s="696"/>
      <c r="BR105" s="696"/>
      <c r="BS105" s="696"/>
      <c r="BT105" s="697"/>
      <c r="BU105" s="163"/>
    </row>
    <row r="106" spans="2:73" ht="15.75">
      <c r="B106" s="691"/>
      <c r="C106" s="691"/>
      <c r="D106" s="691"/>
      <c r="E106" s="691"/>
      <c r="F106" s="691"/>
      <c r="G106" s="691"/>
      <c r="H106" s="691"/>
      <c r="I106" s="643"/>
      <c r="J106" s="643"/>
      <c r="K106" s="632"/>
      <c r="L106" s="695"/>
      <c r="M106" s="696"/>
      <c r="N106" s="696"/>
      <c r="O106" s="696"/>
      <c r="P106" s="696"/>
      <c r="Q106" s="696"/>
      <c r="R106" s="696"/>
      <c r="S106" s="696"/>
      <c r="T106" s="696"/>
      <c r="U106" s="696"/>
      <c r="V106" s="696"/>
      <c r="W106" s="696"/>
      <c r="X106" s="696"/>
      <c r="Y106" s="696"/>
      <c r="Z106" s="696"/>
      <c r="AA106" s="696"/>
      <c r="AB106" s="696"/>
      <c r="AC106" s="696"/>
      <c r="AD106" s="696"/>
      <c r="AE106" s="696"/>
      <c r="AF106" s="696"/>
      <c r="AG106" s="696"/>
      <c r="AH106" s="696"/>
      <c r="AI106" s="696"/>
      <c r="AJ106" s="696"/>
      <c r="AK106" s="696"/>
      <c r="AL106" s="696"/>
      <c r="AM106" s="696"/>
      <c r="AN106" s="696"/>
      <c r="AO106" s="697"/>
      <c r="AP106" s="632"/>
      <c r="AQ106" s="695"/>
      <c r="AR106" s="696"/>
      <c r="AS106" s="696"/>
      <c r="AT106" s="696"/>
      <c r="AU106" s="696"/>
      <c r="AV106" s="696"/>
      <c r="AW106" s="696"/>
      <c r="AX106" s="696"/>
      <c r="AY106" s="696"/>
      <c r="AZ106" s="696"/>
      <c r="BA106" s="696"/>
      <c r="BB106" s="696"/>
      <c r="BC106" s="696"/>
      <c r="BD106" s="696"/>
      <c r="BE106" s="696"/>
      <c r="BF106" s="696"/>
      <c r="BG106" s="696"/>
      <c r="BH106" s="696"/>
      <c r="BI106" s="696"/>
      <c r="BJ106" s="696"/>
      <c r="BK106" s="696"/>
      <c r="BL106" s="696"/>
      <c r="BM106" s="696"/>
      <c r="BN106" s="696"/>
      <c r="BO106" s="696"/>
      <c r="BP106" s="696"/>
      <c r="BQ106" s="696"/>
      <c r="BR106" s="696"/>
      <c r="BS106" s="696"/>
      <c r="BT106" s="697"/>
      <c r="BU106" s="163"/>
    </row>
    <row r="107" spans="2:73" ht="15.75">
      <c r="B107" s="691"/>
      <c r="C107" s="691"/>
      <c r="D107" s="691"/>
      <c r="E107" s="691"/>
      <c r="F107" s="691"/>
      <c r="G107" s="691"/>
      <c r="H107" s="691"/>
      <c r="I107" s="643"/>
      <c r="J107" s="643"/>
      <c r="K107" s="632"/>
      <c r="L107" s="695"/>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696"/>
      <c r="AK107" s="696"/>
      <c r="AL107" s="696"/>
      <c r="AM107" s="696"/>
      <c r="AN107" s="696"/>
      <c r="AO107" s="697"/>
      <c r="AP107" s="632"/>
      <c r="AQ107" s="698"/>
      <c r="AR107" s="699"/>
      <c r="AS107" s="699"/>
      <c r="AT107" s="699"/>
      <c r="AU107" s="699"/>
      <c r="AV107" s="699"/>
      <c r="AW107" s="699"/>
      <c r="AX107" s="699"/>
      <c r="AY107" s="699"/>
      <c r="AZ107" s="699"/>
      <c r="BA107" s="699"/>
      <c r="BB107" s="699"/>
      <c r="BC107" s="699"/>
      <c r="BD107" s="699"/>
      <c r="BE107" s="699"/>
      <c r="BF107" s="699"/>
      <c r="BG107" s="699"/>
      <c r="BH107" s="699"/>
      <c r="BI107" s="699"/>
      <c r="BJ107" s="699"/>
      <c r="BK107" s="699"/>
      <c r="BL107" s="699"/>
      <c r="BM107" s="699"/>
      <c r="BN107" s="699"/>
      <c r="BO107" s="699"/>
      <c r="BP107" s="699"/>
      <c r="BQ107" s="699"/>
      <c r="BR107" s="699"/>
      <c r="BS107" s="699"/>
      <c r="BT107" s="700"/>
      <c r="BU107" s="163"/>
    </row>
    <row r="108" spans="2:73" ht="15.75">
      <c r="B108" s="691"/>
      <c r="C108" s="691"/>
      <c r="D108" s="691"/>
      <c r="E108" s="691"/>
      <c r="F108" s="691"/>
      <c r="G108" s="691"/>
      <c r="H108" s="691"/>
      <c r="I108" s="643"/>
      <c r="J108" s="643"/>
      <c r="K108" s="632"/>
      <c r="L108" s="695"/>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696"/>
      <c r="AK108" s="696"/>
      <c r="AL108" s="696"/>
      <c r="AM108" s="696"/>
      <c r="AN108" s="696"/>
      <c r="AO108" s="697"/>
      <c r="AP108" s="632"/>
      <c r="AQ108" s="692"/>
      <c r="AR108" s="693"/>
      <c r="AS108" s="693"/>
      <c r="AT108" s="693"/>
      <c r="AU108" s="693"/>
      <c r="AV108" s="693"/>
      <c r="AW108" s="693"/>
      <c r="AX108" s="693"/>
      <c r="AY108" s="693"/>
      <c r="AZ108" s="693"/>
      <c r="BA108" s="693"/>
      <c r="BB108" s="693"/>
      <c r="BC108" s="693"/>
      <c r="BD108" s="693"/>
      <c r="BE108" s="693"/>
      <c r="BF108" s="693"/>
      <c r="BG108" s="693"/>
      <c r="BH108" s="693"/>
      <c r="BI108" s="693"/>
      <c r="BJ108" s="693"/>
      <c r="BK108" s="693"/>
      <c r="BL108" s="693"/>
      <c r="BM108" s="693"/>
      <c r="BN108" s="693"/>
      <c r="BO108" s="693"/>
      <c r="BP108" s="693"/>
      <c r="BQ108" s="693"/>
      <c r="BR108" s="693"/>
      <c r="BS108" s="693"/>
      <c r="BT108" s="694"/>
      <c r="BU108" s="163"/>
    </row>
    <row r="109" spans="2:73" ht="15.75">
      <c r="B109" s="691"/>
      <c r="C109" s="691"/>
      <c r="D109" s="691"/>
      <c r="E109" s="691"/>
      <c r="F109" s="691"/>
      <c r="G109" s="691"/>
      <c r="H109" s="691"/>
      <c r="I109" s="643"/>
      <c r="J109" s="643"/>
      <c r="K109" s="632"/>
      <c r="L109" s="695"/>
      <c r="M109" s="696"/>
      <c r="N109" s="696"/>
      <c r="O109" s="696"/>
      <c r="P109" s="696"/>
      <c r="Q109" s="696"/>
      <c r="R109" s="696"/>
      <c r="S109" s="696"/>
      <c r="T109" s="696"/>
      <c r="U109" s="696"/>
      <c r="V109" s="696"/>
      <c r="W109" s="696"/>
      <c r="X109" s="696"/>
      <c r="Y109" s="696"/>
      <c r="Z109" s="696"/>
      <c r="AA109" s="696"/>
      <c r="AB109" s="696"/>
      <c r="AC109" s="696"/>
      <c r="AD109" s="696"/>
      <c r="AE109" s="696"/>
      <c r="AF109" s="696"/>
      <c r="AG109" s="696"/>
      <c r="AH109" s="696"/>
      <c r="AI109" s="696"/>
      <c r="AJ109" s="696"/>
      <c r="AK109" s="696"/>
      <c r="AL109" s="696"/>
      <c r="AM109" s="696"/>
      <c r="AN109" s="696"/>
      <c r="AO109" s="697"/>
      <c r="AP109" s="632"/>
      <c r="AQ109" s="695"/>
      <c r="AR109" s="696"/>
      <c r="AS109" s="696"/>
      <c r="AT109" s="696"/>
      <c r="AU109" s="696"/>
      <c r="AV109" s="696"/>
      <c r="AW109" s="696"/>
      <c r="AX109" s="696"/>
      <c r="AY109" s="696"/>
      <c r="AZ109" s="696"/>
      <c r="BA109" s="696"/>
      <c r="BB109" s="696"/>
      <c r="BC109" s="696"/>
      <c r="BD109" s="696"/>
      <c r="BE109" s="696"/>
      <c r="BF109" s="696"/>
      <c r="BG109" s="696"/>
      <c r="BH109" s="696"/>
      <c r="BI109" s="696"/>
      <c r="BJ109" s="696"/>
      <c r="BK109" s="696"/>
      <c r="BL109" s="696"/>
      <c r="BM109" s="696"/>
      <c r="BN109" s="696"/>
      <c r="BO109" s="696"/>
      <c r="BP109" s="696"/>
      <c r="BQ109" s="696"/>
      <c r="BR109" s="696"/>
      <c r="BS109" s="696"/>
      <c r="BT109" s="697"/>
      <c r="BU109" s="163"/>
    </row>
    <row r="110" spans="2:73" ht="15.75">
      <c r="B110" s="691"/>
      <c r="C110" s="691"/>
      <c r="D110" s="691"/>
      <c r="E110" s="691"/>
      <c r="F110" s="691"/>
      <c r="G110" s="691"/>
      <c r="H110" s="691"/>
      <c r="I110" s="643"/>
      <c r="J110" s="643"/>
      <c r="K110" s="632"/>
      <c r="L110" s="695"/>
      <c r="M110" s="696"/>
      <c r="N110" s="696"/>
      <c r="O110" s="696"/>
      <c r="P110" s="696"/>
      <c r="Q110" s="696"/>
      <c r="R110" s="696"/>
      <c r="S110" s="696"/>
      <c r="T110" s="696"/>
      <c r="U110" s="696"/>
      <c r="V110" s="696"/>
      <c r="W110" s="696"/>
      <c r="X110" s="696"/>
      <c r="Y110" s="696"/>
      <c r="Z110" s="696"/>
      <c r="AA110" s="696"/>
      <c r="AB110" s="696"/>
      <c r="AC110" s="696"/>
      <c r="AD110" s="696"/>
      <c r="AE110" s="696"/>
      <c r="AF110" s="696"/>
      <c r="AG110" s="696"/>
      <c r="AH110" s="696"/>
      <c r="AI110" s="696"/>
      <c r="AJ110" s="696"/>
      <c r="AK110" s="696"/>
      <c r="AL110" s="696"/>
      <c r="AM110" s="696"/>
      <c r="AN110" s="696"/>
      <c r="AO110" s="697"/>
      <c r="AP110" s="632"/>
      <c r="AQ110" s="695"/>
      <c r="AR110" s="696"/>
      <c r="AS110" s="696"/>
      <c r="AT110" s="696"/>
      <c r="AU110" s="696"/>
      <c r="AV110" s="696"/>
      <c r="AW110" s="696"/>
      <c r="AX110" s="696"/>
      <c r="AY110" s="696"/>
      <c r="AZ110" s="696"/>
      <c r="BA110" s="696"/>
      <c r="BB110" s="696"/>
      <c r="BC110" s="696"/>
      <c r="BD110" s="696"/>
      <c r="BE110" s="696"/>
      <c r="BF110" s="696"/>
      <c r="BG110" s="696"/>
      <c r="BH110" s="696"/>
      <c r="BI110" s="696"/>
      <c r="BJ110" s="696"/>
      <c r="BK110" s="696"/>
      <c r="BL110" s="696"/>
      <c r="BM110" s="696"/>
      <c r="BN110" s="696"/>
      <c r="BO110" s="696"/>
      <c r="BP110" s="696"/>
      <c r="BQ110" s="696"/>
      <c r="BR110" s="696"/>
      <c r="BS110" s="696"/>
      <c r="BT110" s="697"/>
      <c r="BU110" s="163"/>
    </row>
    <row r="111" spans="2:73" ht="15.75">
      <c r="B111" s="691"/>
      <c r="C111" s="691"/>
      <c r="D111" s="691"/>
      <c r="E111" s="691"/>
      <c r="F111" s="691"/>
      <c r="G111" s="691"/>
      <c r="H111" s="691"/>
      <c r="I111" s="643"/>
      <c r="J111" s="643"/>
      <c r="K111" s="632"/>
      <c r="L111" s="695"/>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7"/>
      <c r="AP111" s="632"/>
      <c r="AQ111" s="695"/>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696"/>
      <c r="BS111" s="696"/>
      <c r="BT111" s="697"/>
      <c r="BU111" s="163"/>
    </row>
    <row r="112" spans="2:73">
      <c r="B112" s="691"/>
      <c r="C112" s="691"/>
      <c r="D112" s="691"/>
      <c r="E112" s="691"/>
      <c r="F112" s="691"/>
      <c r="G112" s="691"/>
      <c r="H112" s="691"/>
      <c r="I112" s="643"/>
      <c r="J112" s="643"/>
      <c r="K112" s="632"/>
      <c r="L112" s="695"/>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696"/>
      <c r="AK112" s="696"/>
      <c r="AL112" s="696"/>
      <c r="AM112" s="696"/>
      <c r="AN112" s="696"/>
      <c r="AO112" s="697"/>
      <c r="AP112" s="632"/>
      <c r="AQ112" s="695"/>
      <c r="AR112" s="696"/>
      <c r="AS112" s="696"/>
      <c r="AT112" s="696"/>
      <c r="AU112" s="696"/>
      <c r="AV112" s="696"/>
      <c r="AW112" s="696"/>
      <c r="AX112" s="696"/>
      <c r="AY112" s="696"/>
      <c r="AZ112" s="696"/>
      <c r="BA112" s="696"/>
      <c r="BB112" s="696"/>
      <c r="BC112" s="696"/>
      <c r="BD112" s="696"/>
      <c r="BE112" s="696"/>
      <c r="BF112" s="696"/>
      <c r="BG112" s="696"/>
      <c r="BH112" s="696"/>
      <c r="BI112" s="696"/>
      <c r="BJ112" s="696"/>
      <c r="BK112" s="696"/>
      <c r="BL112" s="696"/>
      <c r="BM112" s="696"/>
      <c r="BN112" s="696"/>
      <c r="BO112" s="696"/>
      <c r="BP112" s="696"/>
      <c r="BQ112" s="696"/>
      <c r="BR112" s="696"/>
      <c r="BS112" s="696"/>
      <c r="BT112" s="697"/>
    </row>
    <row r="113" spans="2:73">
      <c r="B113" s="691"/>
      <c r="C113" s="691"/>
      <c r="D113" s="691"/>
      <c r="E113" s="691"/>
      <c r="F113" s="691"/>
      <c r="G113" s="691"/>
      <c r="H113" s="691"/>
      <c r="I113" s="643"/>
      <c r="J113" s="643"/>
      <c r="K113" s="632"/>
      <c r="L113" s="695"/>
      <c r="M113" s="696"/>
      <c r="N113" s="696"/>
      <c r="O113" s="696"/>
      <c r="P113" s="696"/>
      <c r="Q113" s="696"/>
      <c r="R113" s="696"/>
      <c r="S113" s="696"/>
      <c r="T113" s="696"/>
      <c r="U113" s="696"/>
      <c r="V113" s="696"/>
      <c r="W113" s="696"/>
      <c r="X113" s="696"/>
      <c r="Y113" s="696"/>
      <c r="Z113" s="696"/>
      <c r="AA113" s="696"/>
      <c r="AB113" s="696"/>
      <c r="AC113" s="696"/>
      <c r="AD113" s="696"/>
      <c r="AE113" s="696"/>
      <c r="AF113" s="696"/>
      <c r="AG113" s="696"/>
      <c r="AH113" s="696"/>
      <c r="AI113" s="696"/>
      <c r="AJ113" s="696"/>
      <c r="AK113" s="696"/>
      <c r="AL113" s="696"/>
      <c r="AM113" s="696"/>
      <c r="AN113" s="696"/>
      <c r="AO113" s="697"/>
      <c r="AP113" s="632"/>
      <c r="AQ113" s="695"/>
      <c r="AR113" s="696"/>
      <c r="AS113" s="696"/>
      <c r="AT113" s="696"/>
      <c r="AU113" s="696"/>
      <c r="AV113" s="696"/>
      <c r="AW113" s="696"/>
      <c r="AX113" s="696"/>
      <c r="AY113" s="696"/>
      <c r="AZ113" s="696"/>
      <c r="BA113" s="696"/>
      <c r="BB113" s="696"/>
      <c r="BC113" s="696"/>
      <c r="BD113" s="696"/>
      <c r="BE113" s="696"/>
      <c r="BF113" s="696"/>
      <c r="BG113" s="696"/>
      <c r="BH113" s="696"/>
      <c r="BI113" s="696"/>
      <c r="BJ113" s="696"/>
      <c r="BK113" s="696"/>
      <c r="BL113" s="696"/>
      <c r="BM113" s="696"/>
      <c r="BN113" s="696"/>
      <c r="BO113" s="696"/>
      <c r="BP113" s="696"/>
      <c r="BQ113" s="696"/>
      <c r="BR113" s="696"/>
      <c r="BS113" s="696"/>
      <c r="BT113" s="697"/>
    </row>
    <row r="114" spans="2:73">
      <c r="B114" s="691"/>
      <c r="C114" s="691"/>
      <c r="D114" s="691"/>
      <c r="E114" s="691"/>
      <c r="F114" s="691"/>
      <c r="G114" s="691"/>
      <c r="H114" s="691"/>
      <c r="I114" s="643"/>
      <c r="J114" s="643"/>
      <c r="K114" s="632"/>
      <c r="L114" s="695"/>
      <c r="M114" s="696"/>
      <c r="N114" s="696"/>
      <c r="O114" s="696"/>
      <c r="P114" s="696"/>
      <c r="Q114" s="696"/>
      <c r="R114" s="696"/>
      <c r="S114" s="696"/>
      <c r="T114" s="696"/>
      <c r="U114" s="696"/>
      <c r="V114" s="696"/>
      <c r="W114" s="696"/>
      <c r="X114" s="696"/>
      <c r="Y114" s="696"/>
      <c r="Z114" s="696"/>
      <c r="AA114" s="696"/>
      <c r="AB114" s="696"/>
      <c r="AC114" s="696"/>
      <c r="AD114" s="696"/>
      <c r="AE114" s="696"/>
      <c r="AF114" s="696"/>
      <c r="AG114" s="696"/>
      <c r="AH114" s="696"/>
      <c r="AI114" s="696"/>
      <c r="AJ114" s="696"/>
      <c r="AK114" s="696"/>
      <c r="AL114" s="696"/>
      <c r="AM114" s="696"/>
      <c r="AN114" s="696"/>
      <c r="AO114" s="697"/>
      <c r="AP114" s="632"/>
      <c r="AQ114" s="695"/>
      <c r="AR114" s="696"/>
      <c r="AS114" s="696"/>
      <c r="AT114" s="696"/>
      <c r="AU114" s="696"/>
      <c r="AV114" s="696"/>
      <c r="AW114" s="696"/>
      <c r="AX114" s="696"/>
      <c r="AY114" s="696"/>
      <c r="AZ114" s="696"/>
      <c r="BA114" s="696"/>
      <c r="BB114" s="696"/>
      <c r="BC114" s="696"/>
      <c r="BD114" s="696"/>
      <c r="BE114" s="696"/>
      <c r="BF114" s="696"/>
      <c r="BG114" s="696"/>
      <c r="BH114" s="696"/>
      <c r="BI114" s="696"/>
      <c r="BJ114" s="696"/>
      <c r="BK114" s="696"/>
      <c r="BL114" s="696"/>
      <c r="BM114" s="696"/>
      <c r="BN114" s="696"/>
      <c r="BO114" s="696"/>
      <c r="BP114" s="696"/>
      <c r="BQ114" s="696"/>
      <c r="BR114" s="696"/>
      <c r="BS114" s="696"/>
      <c r="BT114" s="697"/>
    </row>
    <row r="115" spans="2:73" ht="15.75">
      <c r="B115" s="691"/>
      <c r="C115" s="691"/>
      <c r="D115" s="691"/>
      <c r="E115" s="691"/>
      <c r="F115" s="691"/>
      <c r="G115" s="691"/>
      <c r="H115" s="691"/>
      <c r="I115" s="643"/>
      <c r="J115" s="643"/>
      <c r="K115" s="632"/>
      <c r="L115" s="695"/>
      <c r="M115" s="696"/>
      <c r="N115" s="696"/>
      <c r="O115" s="696"/>
      <c r="P115" s="696"/>
      <c r="Q115" s="696"/>
      <c r="R115" s="696"/>
      <c r="S115" s="696"/>
      <c r="T115" s="696"/>
      <c r="U115" s="696"/>
      <c r="V115" s="696"/>
      <c r="W115" s="696"/>
      <c r="X115" s="696"/>
      <c r="Y115" s="696"/>
      <c r="Z115" s="696"/>
      <c r="AA115" s="696"/>
      <c r="AB115" s="696"/>
      <c r="AC115" s="696"/>
      <c r="AD115" s="696"/>
      <c r="AE115" s="696"/>
      <c r="AF115" s="696"/>
      <c r="AG115" s="696"/>
      <c r="AH115" s="696"/>
      <c r="AI115" s="696"/>
      <c r="AJ115" s="696"/>
      <c r="AK115" s="696"/>
      <c r="AL115" s="696"/>
      <c r="AM115" s="696"/>
      <c r="AN115" s="696"/>
      <c r="AO115" s="697"/>
      <c r="AP115" s="632"/>
      <c r="AQ115" s="695"/>
      <c r="AR115" s="696"/>
      <c r="AS115" s="696"/>
      <c r="AT115" s="696"/>
      <c r="AU115" s="696"/>
      <c r="AV115" s="696"/>
      <c r="AW115" s="696"/>
      <c r="AX115" s="696"/>
      <c r="AY115" s="696"/>
      <c r="AZ115" s="696"/>
      <c r="BA115" s="696"/>
      <c r="BB115" s="696"/>
      <c r="BC115" s="696"/>
      <c r="BD115" s="696"/>
      <c r="BE115" s="696"/>
      <c r="BF115" s="696"/>
      <c r="BG115" s="696"/>
      <c r="BH115" s="696"/>
      <c r="BI115" s="696"/>
      <c r="BJ115" s="696"/>
      <c r="BK115" s="696"/>
      <c r="BL115" s="696"/>
      <c r="BM115" s="696"/>
      <c r="BN115" s="696"/>
      <c r="BO115" s="696"/>
      <c r="BP115" s="696"/>
      <c r="BQ115" s="696"/>
      <c r="BR115" s="696"/>
      <c r="BS115" s="696"/>
      <c r="BT115" s="697"/>
      <c r="BU115" s="163"/>
    </row>
    <row r="116" spans="2:73" ht="15.75">
      <c r="B116" s="691"/>
      <c r="C116" s="691"/>
      <c r="D116" s="691"/>
      <c r="E116" s="691"/>
      <c r="F116" s="691"/>
      <c r="G116" s="691"/>
      <c r="H116" s="691"/>
      <c r="I116" s="643"/>
      <c r="J116" s="643"/>
      <c r="K116" s="632"/>
      <c r="L116" s="695"/>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696"/>
      <c r="AK116" s="696"/>
      <c r="AL116" s="696"/>
      <c r="AM116" s="696"/>
      <c r="AN116" s="696"/>
      <c r="AO116" s="697"/>
      <c r="AP116" s="632"/>
      <c r="AQ116" s="695"/>
      <c r="AR116" s="696"/>
      <c r="AS116" s="696"/>
      <c r="AT116" s="696"/>
      <c r="AU116" s="696"/>
      <c r="AV116" s="696"/>
      <c r="AW116" s="696"/>
      <c r="AX116" s="696"/>
      <c r="AY116" s="696"/>
      <c r="AZ116" s="696"/>
      <c r="BA116" s="696"/>
      <c r="BB116" s="696"/>
      <c r="BC116" s="696"/>
      <c r="BD116" s="696"/>
      <c r="BE116" s="696"/>
      <c r="BF116" s="696"/>
      <c r="BG116" s="696"/>
      <c r="BH116" s="696"/>
      <c r="BI116" s="696"/>
      <c r="BJ116" s="696"/>
      <c r="BK116" s="696"/>
      <c r="BL116" s="696"/>
      <c r="BM116" s="696"/>
      <c r="BN116" s="696"/>
      <c r="BO116" s="696"/>
      <c r="BP116" s="696"/>
      <c r="BQ116" s="696"/>
      <c r="BR116" s="696"/>
      <c r="BS116" s="696"/>
      <c r="BT116" s="697"/>
      <c r="BU116" s="163"/>
    </row>
    <row r="117" spans="2:73" ht="15.75">
      <c r="B117" s="691"/>
      <c r="C117" s="691"/>
      <c r="D117" s="691"/>
      <c r="E117" s="691"/>
      <c r="F117" s="691"/>
      <c r="G117" s="691"/>
      <c r="H117" s="691"/>
      <c r="I117" s="643"/>
      <c r="J117" s="643"/>
      <c r="K117" s="632"/>
      <c r="L117" s="695"/>
      <c r="M117" s="696"/>
      <c r="N117" s="696"/>
      <c r="O117" s="696"/>
      <c r="P117" s="696"/>
      <c r="Q117" s="696"/>
      <c r="R117" s="696"/>
      <c r="S117" s="696"/>
      <c r="T117" s="696"/>
      <c r="U117" s="696"/>
      <c r="V117" s="696"/>
      <c r="W117" s="696"/>
      <c r="X117" s="696"/>
      <c r="Y117" s="696"/>
      <c r="Z117" s="696"/>
      <c r="AA117" s="696"/>
      <c r="AB117" s="696"/>
      <c r="AC117" s="696"/>
      <c r="AD117" s="696"/>
      <c r="AE117" s="696"/>
      <c r="AF117" s="696"/>
      <c r="AG117" s="696"/>
      <c r="AH117" s="696"/>
      <c r="AI117" s="696"/>
      <c r="AJ117" s="696"/>
      <c r="AK117" s="696"/>
      <c r="AL117" s="696"/>
      <c r="AM117" s="696"/>
      <c r="AN117" s="696"/>
      <c r="AO117" s="697"/>
      <c r="AP117" s="632"/>
      <c r="AQ117" s="695"/>
      <c r="AR117" s="696"/>
      <c r="AS117" s="696"/>
      <c r="AT117" s="696"/>
      <c r="AU117" s="696"/>
      <c r="AV117" s="696"/>
      <c r="AW117" s="696"/>
      <c r="AX117" s="696"/>
      <c r="AY117" s="696"/>
      <c r="AZ117" s="696"/>
      <c r="BA117" s="696"/>
      <c r="BB117" s="696"/>
      <c r="BC117" s="696"/>
      <c r="BD117" s="696"/>
      <c r="BE117" s="696"/>
      <c r="BF117" s="696"/>
      <c r="BG117" s="696"/>
      <c r="BH117" s="696"/>
      <c r="BI117" s="696"/>
      <c r="BJ117" s="696"/>
      <c r="BK117" s="696"/>
      <c r="BL117" s="696"/>
      <c r="BM117" s="696"/>
      <c r="BN117" s="696"/>
      <c r="BO117" s="696"/>
      <c r="BP117" s="696"/>
      <c r="BQ117" s="696"/>
      <c r="BR117" s="696"/>
      <c r="BS117" s="696"/>
      <c r="BT117" s="697"/>
      <c r="BU117" s="163"/>
    </row>
    <row r="118" spans="2:73" ht="15.75">
      <c r="B118" s="691"/>
      <c r="C118" s="691"/>
      <c r="D118" s="691"/>
      <c r="E118" s="691"/>
      <c r="F118" s="691"/>
      <c r="G118" s="691"/>
      <c r="H118" s="691"/>
      <c r="I118" s="643"/>
      <c r="J118" s="643"/>
      <c r="K118" s="632"/>
      <c r="L118" s="695"/>
      <c r="M118" s="696"/>
      <c r="N118" s="696"/>
      <c r="O118" s="696"/>
      <c r="P118" s="696"/>
      <c r="Q118" s="696"/>
      <c r="R118" s="696"/>
      <c r="S118" s="696"/>
      <c r="T118" s="696"/>
      <c r="U118" s="696"/>
      <c r="V118" s="696"/>
      <c r="W118" s="696"/>
      <c r="X118" s="696"/>
      <c r="Y118" s="696"/>
      <c r="Z118" s="696"/>
      <c r="AA118" s="696"/>
      <c r="AB118" s="696"/>
      <c r="AC118" s="696"/>
      <c r="AD118" s="696"/>
      <c r="AE118" s="696"/>
      <c r="AF118" s="696"/>
      <c r="AG118" s="696"/>
      <c r="AH118" s="696"/>
      <c r="AI118" s="696"/>
      <c r="AJ118" s="696"/>
      <c r="AK118" s="696"/>
      <c r="AL118" s="696"/>
      <c r="AM118" s="696"/>
      <c r="AN118" s="696"/>
      <c r="AO118" s="697"/>
      <c r="AP118" s="632"/>
      <c r="AQ118" s="695"/>
      <c r="AR118" s="696"/>
      <c r="AS118" s="696"/>
      <c r="AT118" s="696"/>
      <c r="AU118" s="696"/>
      <c r="AV118" s="696"/>
      <c r="AW118" s="696"/>
      <c r="AX118" s="696"/>
      <c r="AY118" s="696"/>
      <c r="AZ118" s="696"/>
      <c r="BA118" s="696"/>
      <c r="BB118" s="696"/>
      <c r="BC118" s="696"/>
      <c r="BD118" s="696"/>
      <c r="BE118" s="696"/>
      <c r="BF118" s="696"/>
      <c r="BG118" s="696"/>
      <c r="BH118" s="696"/>
      <c r="BI118" s="696"/>
      <c r="BJ118" s="696"/>
      <c r="BK118" s="696"/>
      <c r="BL118" s="696"/>
      <c r="BM118" s="696"/>
      <c r="BN118" s="696"/>
      <c r="BO118" s="696"/>
      <c r="BP118" s="696"/>
      <c r="BQ118" s="696"/>
      <c r="BR118" s="696"/>
      <c r="BS118" s="696"/>
      <c r="BT118" s="697"/>
      <c r="BU118" s="163"/>
    </row>
    <row r="119" spans="2:73" ht="15.75">
      <c r="B119" s="691"/>
      <c r="C119" s="691"/>
      <c r="D119" s="691"/>
      <c r="E119" s="691"/>
      <c r="F119" s="691"/>
      <c r="G119" s="691"/>
      <c r="H119" s="691"/>
      <c r="I119" s="643"/>
      <c r="J119" s="643"/>
      <c r="K119" s="632"/>
      <c r="L119" s="695"/>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c r="AH119" s="696"/>
      <c r="AI119" s="696"/>
      <c r="AJ119" s="696"/>
      <c r="AK119" s="696"/>
      <c r="AL119" s="696"/>
      <c r="AM119" s="696"/>
      <c r="AN119" s="696"/>
      <c r="AO119" s="697"/>
      <c r="AP119" s="632"/>
      <c r="AQ119" s="695"/>
      <c r="AR119" s="696"/>
      <c r="AS119" s="696"/>
      <c r="AT119" s="696"/>
      <c r="AU119" s="696"/>
      <c r="AV119" s="696"/>
      <c r="AW119" s="696"/>
      <c r="AX119" s="696"/>
      <c r="AY119" s="696"/>
      <c r="AZ119" s="696"/>
      <c r="BA119" s="696"/>
      <c r="BB119" s="696"/>
      <c r="BC119" s="696"/>
      <c r="BD119" s="696"/>
      <c r="BE119" s="696"/>
      <c r="BF119" s="696"/>
      <c r="BG119" s="696"/>
      <c r="BH119" s="696"/>
      <c r="BI119" s="696"/>
      <c r="BJ119" s="696"/>
      <c r="BK119" s="696"/>
      <c r="BL119" s="696"/>
      <c r="BM119" s="696"/>
      <c r="BN119" s="696"/>
      <c r="BO119" s="696"/>
      <c r="BP119" s="696"/>
      <c r="BQ119" s="696"/>
      <c r="BR119" s="696"/>
      <c r="BS119" s="696"/>
      <c r="BT119" s="697"/>
      <c r="BU119" s="163"/>
    </row>
    <row r="120" spans="2:73">
      <c r="B120" s="691"/>
      <c r="C120" s="691"/>
      <c r="D120" s="691"/>
      <c r="E120" s="691"/>
      <c r="F120" s="691"/>
      <c r="G120" s="691"/>
      <c r="H120" s="691"/>
      <c r="I120" s="643"/>
      <c r="J120" s="643"/>
      <c r="K120" s="632"/>
      <c r="L120" s="695"/>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c r="AH120" s="696"/>
      <c r="AI120" s="696"/>
      <c r="AJ120" s="696"/>
      <c r="AK120" s="696"/>
      <c r="AL120" s="696"/>
      <c r="AM120" s="696"/>
      <c r="AN120" s="696"/>
      <c r="AO120" s="697"/>
      <c r="AP120" s="632"/>
      <c r="AQ120" s="695"/>
      <c r="AR120" s="696"/>
      <c r="AS120" s="696"/>
      <c r="AT120" s="696"/>
      <c r="AU120" s="696"/>
      <c r="AV120" s="696"/>
      <c r="AW120" s="696"/>
      <c r="AX120" s="696"/>
      <c r="AY120" s="696"/>
      <c r="AZ120" s="696"/>
      <c r="BA120" s="696"/>
      <c r="BB120" s="696"/>
      <c r="BC120" s="696"/>
      <c r="BD120" s="696"/>
      <c r="BE120" s="696"/>
      <c r="BF120" s="696"/>
      <c r="BG120" s="696"/>
      <c r="BH120" s="696"/>
      <c r="BI120" s="696"/>
      <c r="BJ120" s="696"/>
      <c r="BK120" s="696"/>
      <c r="BL120" s="696"/>
      <c r="BM120" s="696"/>
      <c r="BN120" s="696"/>
      <c r="BO120" s="696"/>
      <c r="BP120" s="696"/>
      <c r="BQ120" s="696"/>
      <c r="BR120" s="696"/>
      <c r="BS120" s="696"/>
      <c r="BT120" s="697"/>
    </row>
    <row r="121" spans="2:73" ht="15.75">
      <c r="B121" s="691"/>
      <c r="C121" s="691"/>
      <c r="D121" s="691"/>
      <c r="E121" s="691"/>
      <c r="F121" s="691"/>
      <c r="G121" s="691"/>
      <c r="H121" s="691"/>
      <c r="I121" s="643"/>
      <c r="J121" s="643"/>
      <c r="K121" s="632"/>
      <c r="L121" s="695"/>
      <c r="M121" s="696"/>
      <c r="N121" s="696"/>
      <c r="O121" s="696"/>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c r="AO121" s="697"/>
      <c r="AP121" s="632"/>
      <c r="AQ121" s="695"/>
      <c r="AR121" s="696"/>
      <c r="AS121" s="696"/>
      <c r="AT121" s="696"/>
      <c r="AU121" s="696"/>
      <c r="AV121" s="696"/>
      <c r="AW121" s="696"/>
      <c r="AX121" s="696"/>
      <c r="AY121" s="696"/>
      <c r="AZ121" s="696"/>
      <c r="BA121" s="696"/>
      <c r="BB121" s="696"/>
      <c r="BC121" s="696"/>
      <c r="BD121" s="696"/>
      <c r="BE121" s="696"/>
      <c r="BF121" s="696"/>
      <c r="BG121" s="696"/>
      <c r="BH121" s="696"/>
      <c r="BI121" s="696"/>
      <c r="BJ121" s="696"/>
      <c r="BK121" s="696"/>
      <c r="BL121" s="696"/>
      <c r="BM121" s="696"/>
      <c r="BN121" s="696"/>
      <c r="BO121" s="696"/>
      <c r="BP121" s="696"/>
      <c r="BQ121" s="696"/>
      <c r="BR121" s="696"/>
      <c r="BS121" s="696"/>
      <c r="BT121" s="697"/>
      <c r="BU121" s="163"/>
    </row>
    <row r="122" spans="2:73" ht="15.75">
      <c r="B122" s="691"/>
      <c r="C122" s="691"/>
      <c r="D122" s="691"/>
      <c r="E122" s="691"/>
      <c r="F122" s="691"/>
      <c r="G122" s="691"/>
      <c r="H122" s="691"/>
      <c r="I122" s="643"/>
      <c r="J122" s="643"/>
      <c r="K122" s="632"/>
      <c r="L122" s="698"/>
      <c r="M122" s="699"/>
      <c r="N122" s="699"/>
      <c r="O122" s="699"/>
      <c r="P122" s="699"/>
      <c r="Q122" s="699"/>
      <c r="R122" s="699"/>
      <c r="S122" s="699"/>
      <c r="T122" s="699"/>
      <c r="U122" s="699"/>
      <c r="V122" s="699"/>
      <c r="W122" s="699"/>
      <c r="X122" s="699"/>
      <c r="Y122" s="699"/>
      <c r="Z122" s="699"/>
      <c r="AA122" s="699"/>
      <c r="AB122" s="699"/>
      <c r="AC122" s="699"/>
      <c r="AD122" s="699"/>
      <c r="AE122" s="699"/>
      <c r="AF122" s="699"/>
      <c r="AG122" s="699"/>
      <c r="AH122" s="699"/>
      <c r="AI122" s="699"/>
      <c r="AJ122" s="699"/>
      <c r="AK122" s="699"/>
      <c r="AL122" s="699"/>
      <c r="AM122" s="699"/>
      <c r="AN122" s="699"/>
      <c r="AO122" s="700"/>
      <c r="AP122" s="632"/>
      <c r="AQ122" s="698"/>
      <c r="AR122" s="699"/>
      <c r="AS122" s="699"/>
      <c r="AT122" s="699"/>
      <c r="AU122" s="699"/>
      <c r="AV122" s="699"/>
      <c r="AW122" s="699"/>
      <c r="AX122" s="699"/>
      <c r="AY122" s="699"/>
      <c r="AZ122" s="699"/>
      <c r="BA122" s="699"/>
      <c r="BB122" s="699"/>
      <c r="BC122" s="699"/>
      <c r="BD122" s="699"/>
      <c r="BE122" s="699"/>
      <c r="BF122" s="699"/>
      <c r="BG122" s="699"/>
      <c r="BH122" s="699"/>
      <c r="BI122" s="699"/>
      <c r="BJ122" s="699"/>
      <c r="BK122" s="699"/>
      <c r="BL122" s="699"/>
      <c r="BM122" s="699"/>
      <c r="BN122" s="699"/>
      <c r="BO122" s="699"/>
      <c r="BP122" s="699"/>
      <c r="BQ122" s="699"/>
      <c r="BR122" s="699"/>
      <c r="BS122" s="699"/>
      <c r="BT122" s="700"/>
      <c r="BU122" s="16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49"/>
  <sheetViews>
    <sheetView topLeftCell="A10" zoomScale="90" zoomScaleNormal="90" workbookViewId="0">
      <selection activeCell="C27" sqref="C27"/>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7"/>
      <c r="B13" s="587" t="s">
        <v>171</v>
      </c>
      <c r="D13" s="126" t="s">
        <v>175</v>
      </c>
      <c r="E13" s="745"/>
      <c r="F13" s="177"/>
      <c r="G13" s="178"/>
      <c r="H13" s="179"/>
      <c r="K13" s="179"/>
      <c r="L13" s="177"/>
      <c r="M13" s="177"/>
      <c r="N13" s="177"/>
      <c r="O13" s="177"/>
      <c r="P13" s="177"/>
      <c r="Q13" s="180"/>
    </row>
    <row r="14" spans="1:17" s="9" customFormat="1" ht="15.75" customHeight="1">
      <c r="B14" s="550"/>
      <c r="D14" s="17"/>
      <c r="E14" s="17"/>
      <c r="F14" s="177"/>
      <c r="G14" s="178"/>
      <c r="H14" s="179"/>
      <c r="K14" s="179"/>
      <c r="L14" s="177"/>
      <c r="M14" s="177"/>
      <c r="N14" s="177"/>
      <c r="O14" s="177"/>
      <c r="P14" s="177"/>
      <c r="Q14" s="180"/>
    </row>
    <row r="15" spans="1:17" ht="15.75">
      <c r="B15" s="587" t="s">
        <v>505</v>
      </c>
    </row>
    <row r="16" spans="1:17" ht="15.75">
      <c r="B16" s="587"/>
    </row>
    <row r="17" spans="2:21" s="667" customFormat="1" ht="20.45" customHeight="1">
      <c r="B17" s="665" t="s">
        <v>667</v>
      </c>
      <c r="C17" s="666"/>
      <c r="D17" s="666"/>
      <c r="E17" s="666"/>
      <c r="F17" s="666"/>
      <c r="G17" s="666"/>
      <c r="H17" s="666"/>
      <c r="I17" s="666"/>
      <c r="J17" s="666"/>
      <c r="K17" s="666"/>
      <c r="L17" s="666"/>
      <c r="M17" s="666"/>
      <c r="N17" s="666"/>
      <c r="O17" s="666"/>
      <c r="P17" s="666"/>
      <c r="Q17" s="666"/>
      <c r="R17" s="666"/>
      <c r="S17" s="666"/>
      <c r="T17" s="666"/>
      <c r="U17" s="666"/>
    </row>
    <row r="18" spans="2:21" ht="60" customHeight="1">
      <c r="B18" s="839" t="s">
        <v>720</v>
      </c>
      <c r="C18" s="839"/>
      <c r="D18" s="839"/>
      <c r="E18" s="839"/>
      <c r="F18" s="839"/>
      <c r="G18" s="839"/>
      <c r="H18" s="839"/>
      <c r="I18" s="839"/>
      <c r="J18" s="839"/>
      <c r="K18" s="839"/>
      <c r="L18" s="839"/>
      <c r="M18" s="839"/>
      <c r="N18" s="839"/>
      <c r="O18" s="839"/>
      <c r="P18" s="839"/>
      <c r="Q18" s="839"/>
      <c r="R18" s="839"/>
      <c r="S18" s="839"/>
      <c r="T18" s="839"/>
      <c r="U18" s="839"/>
    </row>
    <row r="21" spans="2:21" ht="21">
      <c r="B21" s="743" t="s">
        <v>704</v>
      </c>
    </row>
    <row r="23" spans="2:21" ht="21">
      <c r="B23" s="743" t="s">
        <v>705</v>
      </c>
      <c r="C23" s="744"/>
      <c r="E23" s="744"/>
      <c r="F23" s="744"/>
      <c r="H23" s="743" t="s">
        <v>706</v>
      </c>
    </row>
    <row r="24" spans="2:21" ht="18.75" customHeight="1">
      <c r="B24" s="838" t="s">
        <v>683</v>
      </c>
      <c r="C24" s="838"/>
      <c r="D24" s="838"/>
      <c r="E24" s="838"/>
      <c r="F24" s="838"/>
      <c r="H24" s="12" t="s">
        <v>691</v>
      </c>
      <c r="M24" s="12" t="s">
        <v>692</v>
      </c>
    </row>
    <row r="25" spans="2:21" ht="45">
      <c r="B25" s="740" t="s">
        <v>62</v>
      </c>
      <c r="C25" s="740" t="s">
        <v>684</v>
      </c>
      <c r="D25" s="740" t="s">
        <v>685</v>
      </c>
      <c r="E25" s="740" t="s">
        <v>687</v>
      </c>
      <c r="F25" s="740" t="s">
        <v>686</v>
      </c>
      <c r="H25" s="740" t="s">
        <v>688</v>
      </c>
      <c r="I25" s="740" t="s">
        <v>689</v>
      </c>
      <c r="J25" s="740" t="s">
        <v>690</v>
      </c>
      <c r="K25" s="740" t="s">
        <v>684</v>
      </c>
      <c r="M25" s="740" t="s">
        <v>688</v>
      </c>
      <c r="N25" s="740" t="s">
        <v>689</v>
      </c>
      <c r="O25" s="740" t="s">
        <v>690</v>
      </c>
      <c r="P25" s="740" t="s">
        <v>684</v>
      </c>
    </row>
    <row r="26" spans="2:21" ht="18">
      <c r="B26" s="747"/>
      <c r="C26" s="747" t="s">
        <v>694</v>
      </c>
      <c r="D26" s="747" t="s">
        <v>695</v>
      </c>
      <c r="E26" s="747" t="s">
        <v>696</v>
      </c>
      <c r="F26" s="747" t="s">
        <v>697</v>
      </c>
      <c r="H26" s="747"/>
      <c r="I26" s="747" t="s">
        <v>698</v>
      </c>
      <c r="J26" s="747" t="s">
        <v>699</v>
      </c>
      <c r="K26" s="747" t="s">
        <v>700</v>
      </c>
      <c r="M26" s="747"/>
      <c r="N26" s="747" t="s">
        <v>701</v>
      </c>
      <c r="O26" s="747" t="s">
        <v>702</v>
      </c>
      <c r="P26" s="747" t="s">
        <v>703</v>
      </c>
    </row>
    <row r="27" spans="2:21" ht="15.75" customHeight="1">
      <c r="B27" s="742" t="s">
        <v>708</v>
      </c>
      <c r="C27" s="750">
        <f>K49</f>
        <v>0</v>
      </c>
      <c r="D27" s="748"/>
      <c r="E27" s="741"/>
      <c r="F27" s="741"/>
      <c r="H27" s="741"/>
      <c r="I27" s="741"/>
      <c r="J27" s="741"/>
      <c r="K27" s="741">
        <f>I27*J27</f>
        <v>0</v>
      </c>
      <c r="M27" s="741"/>
      <c r="N27" s="741"/>
      <c r="O27" s="741"/>
      <c r="P27" s="741">
        <f>N27*O27</f>
        <v>0</v>
      </c>
    </row>
    <row r="28" spans="2:21" ht="15.75" customHeight="1">
      <c r="B28" s="742" t="s">
        <v>709</v>
      </c>
      <c r="C28" s="751">
        <f>P49</f>
        <v>0</v>
      </c>
      <c r="D28" s="752">
        <f>C28-C27</f>
        <v>0</v>
      </c>
      <c r="E28" s="741"/>
      <c r="F28" s="749">
        <f>D28*E28</f>
        <v>0</v>
      </c>
      <c r="H28" s="741"/>
      <c r="I28" s="741"/>
      <c r="J28" s="741"/>
      <c r="K28" s="741"/>
      <c r="M28" s="741"/>
      <c r="N28" s="741"/>
      <c r="O28" s="741"/>
      <c r="P28" s="741"/>
    </row>
    <row r="29" spans="2:21" ht="15.75" customHeight="1">
      <c r="B29" s="742" t="s">
        <v>710</v>
      </c>
      <c r="C29" s="741"/>
      <c r="D29" s="741"/>
      <c r="E29" s="741"/>
      <c r="F29" s="741"/>
      <c r="H29" s="741"/>
      <c r="I29" s="741"/>
      <c r="J29" s="741"/>
      <c r="K29" s="741"/>
      <c r="M29" s="741"/>
      <c r="N29" s="741"/>
      <c r="O29" s="741"/>
      <c r="P29" s="741"/>
    </row>
    <row r="30" spans="2:21" ht="15.75" customHeight="1">
      <c r="B30" s="742" t="s">
        <v>711</v>
      </c>
      <c r="C30" s="741"/>
      <c r="D30" s="741"/>
      <c r="E30" s="741"/>
      <c r="F30" s="741"/>
      <c r="H30" s="741"/>
      <c r="I30" s="741"/>
      <c r="J30" s="741"/>
      <c r="K30" s="741"/>
      <c r="M30" s="741"/>
      <c r="N30" s="741"/>
      <c r="O30" s="741"/>
      <c r="P30" s="741"/>
    </row>
    <row r="31" spans="2:21" ht="15.75" customHeight="1">
      <c r="B31" s="742" t="s">
        <v>712</v>
      </c>
      <c r="C31" s="741"/>
      <c r="D31" s="741"/>
      <c r="E31" s="741"/>
      <c r="F31" s="741"/>
      <c r="H31" s="741"/>
      <c r="I31" s="741"/>
      <c r="J31" s="741"/>
      <c r="K31" s="741"/>
      <c r="M31" s="741"/>
      <c r="N31" s="741"/>
      <c r="O31" s="741"/>
      <c r="P31" s="741"/>
    </row>
    <row r="32" spans="2:21" ht="15.75" customHeight="1">
      <c r="B32" s="742" t="s">
        <v>713</v>
      </c>
      <c r="C32" s="741"/>
      <c r="D32" s="741"/>
      <c r="E32" s="741"/>
      <c r="F32" s="741"/>
      <c r="H32" s="741"/>
      <c r="I32" s="741"/>
      <c r="J32" s="741"/>
      <c r="K32" s="741"/>
      <c r="M32" s="741"/>
      <c r="N32" s="741"/>
      <c r="O32" s="741"/>
      <c r="P32" s="741"/>
    </row>
    <row r="33" spans="2:16" ht="15.75" customHeight="1">
      <c r="B33" s="742" t="s">
        <v>714</v>
      </c>
      <c r="C33" s="741"/>
      <c r="D33" s="741"/>
      <c r="E33" s="741"/>
      <c r="F33" s="741"/>
      <c r="H33" s="741"/>
      <c r="I33" s="741"/>
      <c r="J33" s="741"/>
      <c r="K33" s="741"/>
      <c r="M33" s="741"/>
      <c r="N33" s="741"/>
      <c r="O33" s="741"/>
      <c r="P33" s="741"/>
    </row>
    <row r="34" spans="2:16" ht="15.75" customHeight="1">
      <c r="B34" s="742" t="s">
        <v>715</v>
      </c>
      <c r="C34" s="741"/>
      <c r="D34" s="741"/>
      <c r="E34" s="741"/>
      <c r="F34" s="741"/>
      <c r="H34" s="741"/>
      <c r="I34" s="741"/>
      <c r="J34" s="741"/>
      <c r="K34" s="741"/>
      <c r="M34" s="741"/>
      <c r="N34" s="741"/>
      <c r="O34" s="741"/>
      <c r="P34" s="741"/>
    </row>
    <row r="35" spans="2:16" ht="15.75" customHeight="1">
      <c r="B35" s="742" t="s">
        <v>716</v>
      </c>
      <c r="C35" s="741"/>
      <c r="D35" s="741"/>
      <c r="E35" s="741"/>
      <c r="F35" s="741"/>
      <c r="H35" s="741"/>
      <c r="I35" s="741"/>
      <c r="J35" s="741"/>
      <c r="K35" s="741"/>
      <c r="M35" s="741"/>
      <c r="N35" s="741"/>
      <c r="O35" s="741"/>
      <c r="P35" s="741"/>
    </row>
    <row r="36" spans="2:16" ht="15.75" customHeight="1">
      <c r="B36" s="742" t="s">
        <v>717</v>
      </c>
      <c r="C36" s="741"/>
      <c r="D36" s="741"/>
      <c r="E36" s="741"/>
      <c r="F36" s="741"/>
      <c r="H36" s="741"/>
      <c r="I36" s="741"/>
      <c r="J36" s="741"/>
      <c r="K36" s="741"/>
      <c r="M36" s="741"/>
      <c r="N36" s="741"/>
      <c r="O36" s="741"/>
      <c r="P36" s="741"/>
    </row>
    <row r="37" spans="2:16" ht="15.75" customHeight="1">
      <c r="B37" s="742" t="s">
        <v>718</v>
      </c>
      <c r="C37" s="741"/>
      <c r="D37" s="741"/>
      <c r="E37" s="741"/>
      <c r="F37" s="741"/>
      <c r="H37" s="741"/>
      <c r="I37" s="741"/>
      <c r="J37" s="741"/>
      <c r="K37" s="741"/>
      <c r="M37" s="741"/>
      <c r="N37" s="741"/>
      <c r="O37" s="741"/>
      <c r="P37" s="741"/>
    </row>
    <row r="38" spans="2:16" ht="15.75" customHeight="1">
      <c r="B38" s="742" t="s">
        <v>719</v>
      </c>
      <c r="C38" s="741"/>
      <c r="D38" s="741"/>
      <c r="E38" s="741"/>
      <c r="F38" s="741"/>
      <c r="H38" s="741"/>
      <c r="I38" s="741"/>
      <c r="J38" s="741"/>
      <c r="K38" s="741"/>
      <c r="M38" s="741"/>
      <c r="N38" s="741"/>
      <c r="O38" s="741"/>
      <c r="P38" s="741"/>
    </row>
    <row r="39" spans="2:16" ht="16.350000000000001" customHeight="1">
      <c r="B39" s="753" t="s">
        <v>26</v>
      </c>
      <c r="C39" s="754"/>
      <c r="D39" s="754"/>
      <c r="E39" s="754"/>
      <c r="F39" s="755">
        <f>SUM(F28:F38)</f>
        <v>0</v>
      </c>
      <c r="H39" s="741"/>
      <c r="I39" s="741"/>
      <c r="J39" s="741"/>
      <c r="K39" s="741"/>
      <c r="M39" s="741"/>
      <c r="N39" s="741"/>
      <c r="O39" s="741"/>
      <c r="P39" s="741"/>
    </row>
    <row r="40" spans="2:16">
      <c r="B40" s="742" t="s">
        <v>707</v>
      </c>
      <c r="C40" s="741"/>
      <c r="D40" s="741"/>
      <c r="E40" s="741"/>
      <c r="F40" s="741"/>
      <c r="H40" s="741"/>
      <c r="I40" s="741"/>
      <c r="J40" s="741"/>
      <c r="K40" s="741"/>
      <c r="M40" s="741"/>
      <c r="N40" s="741"/>
      <c r="O40" s="741"/>
      <c r="P40" s="741"/>
    </row>
    <row r="41" spans="2:16">
      <c r="B41" s="742" t="s">
        <v>707</v>
      </c>
      <c r="C41" s="741"/>
      <c r="D41" s="741"/>
      <c r="E41" s="741"/>
      <c r="F41" s="741"/>
      <c r="H41" s="741"/>
      <c r="I41" s="741"/>
      <c r="J41" s="741"/>
      <c r="K41" s="741"/>
      <c r="M41" s="741"/>
      <c r="N41" s="741"/>
      <c r="O41" s="741"/>
      <c r="P41" s="741"/>
    </row>
    <row r="42" spans="2:16">
      <c r="B42" s="742" t="s">
        <v>707</v>
      </c>
      <c r="C42" s="741"/>
      <c r="D42" s="741"/>
      <c r="E42" s="741"/>
      <c r="F42" s="741"/>
      <c r="H42" s="741"/>
      <c r="I42" s="741"/>
      <c r="J42" s="741"/>
      <c r="K42" s="741"/>
      <c r="M42" s="741"/>
      <c r="N42" s="741"/>
      <c r="O42" s="741"/>
      <c r="P42" s="741"/>
    </row>
    <row r="43" spans="2:16">
      <c r="B43" s="742" t="s">
        <v>707</v>
      </c>
      <c r="C43" s="741"/>
      <c r="D43" s="741"/>
      <c r="E43" s="741"/>
      <c r="F43" s="741"/>
      <c r="H43" s="741"/>
      <c r="I43" s="741"/>
      <c r="J43" s="741"/>
      <c r="K43" s="741"/>
      <c r="M43" s="741"/>
      <c r="N43" s="741"/>
      <c r="O43" s="741"/>
      <c r="P43" s="741"/>
    </row>
    <row r="44" spans="2:16">
      <c r="H44" s="741"/>
      <c r="I44" s="741"/>
      <c r="J44" s="741"/>
      <c r="K44" s="741"/>
      <c r="M44" s="741"/>
      <c r="N44" s="741"/>
      <c r="O44" s="741"/>
      <c r="P44" s="741"/>
    </row>
    <row r="45" spans="2:16">
      <c r="H45" s="741"/>
      <c r="I45" s="741"/>
      <c r="J45" s="741"/>
      <c r="K45" s="741"/>
      <c r="M45" s="741"/>
      <c r="N45" s="741"/>
      <c r="O45" s="741"/>
      <c r="P45" s="741"/>
    </row>
    <row r="46" spans="2:16">
      <c r="H46" s="741"/>
      <c r="I46" s="741"/>
      <c r="J46" s="741"/>
      <c r="K46" s="741"/>
      <c r="M46" s="741"/>
      <c r="N46" s="741"/>
      <c r="O46" s="741"/>
      <c r="P46" s="741"/>
    </row>
    <row r="47" spans="2:16">
      <c r="H47" s="741"/>
      <c r="I47" s="741"/>
      <c r="J47" s="741"/>
      <c r="K47" s="741"/>
      <c r="M47" s="741"/>
      <c r="N47" s="741"/>
      <c r="O47" s="741"/>
      <c r="P47" s="741"/>
    </row>
    <row r="48" spans="2:16">
      <c r="H48" s="741"/>
      <c r="I48" s="741"/>
      <c r="J48" s="741"/>
      <c r="K48" s="741"/>
      <c r="M48" s="741"/>
      <c r="N48" s="741"/>
      <c r="O48" s="741"/>
      <c r="P48" s="741"/>
    </row>
    <row r="49" spans="8:16">
      <c r="H49" s="753" t="s">
        <v>26</v>
      </c>
      <c r="I49" s="754"/>
      <c r="J49" s="754"/>
      <c r="K49" s="750">
        <f>SUM(K27:K48)</f>
        <v>0</v>
      </c>
      <c r="M49" s="753" t="s">
        <v>26</v>
      </c>
      <c r="N49" s="754"/>
      <c r="O49" s="754"/>
      <c r="P49" s="751">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9"/>
  <sheetViews>
    <sheetView zoomScale="80" zoomScaleNormal="80" workbookViewId="0">
      <pane ySplit="16" topLeftCell="A17" activePane="bottomLeft" state="frozen"/>
      <selection pane="bottomLeft" activeCell="B21" sqref="B21"/>
    </sheetView>
  </sheetViews>
  <sheetFormatPr defaultColWidth="9" defaultRowHeight="15"/>
  <cols>
    <col min="1" max="1" width="9" style="12"/>
    <col min="2" max="2" width="37" style="703" customWidth="1"/>
    <col min="3" max="3" width="9" style="10"/>
    <col min="4" max="16384" width="9" style="12"/>
  </cols>
  <sheetData>
    <row r="16" spans="2:21" ht="26.25" customHeight="1">
      <c r="B16" s="704" t="s">
        <v>562</v>
      </c>
      <c r="C16" s="774" t="s">
        <v>505</v>
      </c>
      <c r="D16" s="775"/>
      <c r="E16" s="775"/>
      <c r="F16" s="775"/>
      <c r="G16" s="775"/>
      <c r="H16" s="775"/>
      <c r="I16" s="775"/>
      <c r="J16" s="775"/>
      <c r="K16" s="775"/>
      <c r="L16" s="775"/>
      <c r="M16" s="775"/>
      <c r="N16" s="775"/>
      <c r="O16" s="775"/>
      <c r="P16" s="775"/>
      <c r="Q16" s="775"/>
      <c r="R16" s="775"/>
      <c r="S16" s="775"/>
      <c r="T16" s="775"/>
      <c r="U16" s="775"/>
    </row>
    <row r="17" spans="2:21" ht="55.5" customHeight="1">
      <c r="B17" s="705" t="s">
        <v>637</v>
      </c>
      <c r="C17" s="776" t="s">
        <v>743</v>
      </c>
      <c r="D17" s="776"/>
      <c r="E17" s="776"/>
      <c r="F17" s="776"/>
      <c r="G17" s="776"/>
      <c r="H17" s="776"/>
      <c r="I17" s="776"/>
      <c r="J17" s="776"/>
      <c r="K17" s="776"/>
      <c r="L17" s="776"/>
      <c r="M17" s="776"/>
      <c r="N17" s="776"/>
      <c r="O17" s="776"/>
      <c r="P17" s="776"/>
      <c r="Q17" s="776"/>
      <c r="R17" s="776"/>
      <c r="S17" s="776"/>
      <c r="T17" s="776"/>
      <c r="U17" s="777"/>
    </row>
    <row r="18" spans="2:21" ht="15.75">
      <c r="B18" s="706"/>
      <c r="C18" s="707"/>
      <c r="D18" s="708"/>
      <c r="E18" s="708"/>
      <c r="F18" s="708"/>
      <c r="G18" s="708"/>
      <c r="H18" s="708"/>
      <c r="I18" s="708"/>
      <c r="J18" s="708"/>
      <c r="K18" s="708"/>
      <c r="L18" s="708"/>
      <c r="M18" s="708"/>
      <c r="N18" s="708"/>
      <c r="O18" s="708"/>
      <c r="P18" s="708"/>
      <c r="Q18" s="708"/>
      <c r="R18" s="708"/>
      <c r="S18" s="708"/>
      <c r="T18" s="708"/>
      <c r="U18" s="709"/>
    </row>
    <row r="19" spans="2:21" ht="15.75">
      <c r="B19" s="706"/>
      <c r="C19" s="707" t="s">
        <v>641</v>
      </c>
      <c r="D19" s="708"/>
      <c r="E19" s="708"/>
      <c r="F19" s="708"/>
      <c r="G19" s="708"/>
      <c r="H19" s="708"/>
      <c r="I19" s="708"/>
      <c r="J19" s="708"/>
      <c r="K19" s="708"/>
      <c r="L19" s="708"/>
      <c r="M19" s="708"/>
      <c r="N19" s="708"/>
      <c r="O19" s="708"/>
      <c r="P19" s="708"/>
      <c r="Q19" s="708"/>
      <c r="R19" s="708"/>
      <c r="S19" s="708"/>
      <c r="T19" s="708"/>
      <c r="U19" s="709"/>
    </row>
    <row r="20" spans="2:21" ht="15.75">
      <c r="B20" s="706"/>
      <c r="C20" s="707"/>
      <c r="D20" s="708"/>
      <c r="E20" s="708"/>
      <c r="F20" s="708"/>
      <c r="G20" s="708"/>
      <c r="H20" s="708"/>
      <c r="I20" s="708"/>
      <c r="J20" s="708"/>
      <c r="K20" s="708"/>
      <c r="L20" s="708"/>
      <c r="M20" s="708"/>
      <c r="N20" s="708"/>
      <c r="O20" s="708"/>
      <c r="P20" s="708"/>
      <c r="Q20" s="708"/>
      <c r="R20" s="708"/>
      <c r="S20" s="708"/>
      <c r="T20" s="708"/>
      <c r="U20" s="709"/>
    </row>
    <row r="21" spans="2:21" ht="15.75">
      <c r="B21" s="706"/>
      <c r="C21" s="707" t="s">
        <v>638</v>
      </c>
      <c r="D21" s="708"/>
      <c r="E21" s="708"/>
      <c r="F21" s="708"/>
      <c r="G21" s="708"/>
      <c r="H21" s="708"/>
      <c r="I21" s="708"/>
      <c r="J21" s="708"/>
      <c r="K21" s="708"/>
      <c r="L21" s="708"/>
      <c r="M21" s="708"/>
      <c r="N21" s="708"/>
      <c r="O21" s="708"/>
      <c r="P21" s="708"/>
      <c r="Q21" s="708"/>
      <c r="R21" s="708"/>
      <c r="S21" s="708"/>
      <c r="T21" s="708"/>
      <c r="U21" s="709"/>
    </row>
    <row r="22" spans="2:21" ht="15.75">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773" t="s">
        <v>639</v>
      </c>
      <c r="D23" s="773"/>
      <c r="E23" s="773"/>
      <c r="F23" s="773"/>
      <c r="G23" s="773"/>
      <c r="H23" s="773"/>
      <c r="I23" s="773"/>
      <c r="J23" s="773"/>
      <c r="K23" s="773"/>
      <c r="L23" s="773"/>
      <c r="M23" s="773"/>
      <c r="N23" s="773"/>
      <c r="O23" s="773"/>
      <c r="P23" s="773"/>
      <c r="Q23" s="773"/>
      <c r="R23" s="773"/>
      <c r="S23" s="773"/>
      <c r="T23" s="708"/>
      <c r="U23" s="709"/>
    </row>
    <row r="24" spans="2:21" ht="15.75">
      <c r="B24" s="706"/>
      <c r="C24" s="707"/>
      <c r="D24" s="708"/>
      <c r="E24" s="708"/>
      <c r="F24" s="708"/>
      <c r="G24" s="708"/>
      <c r="H24" s="708"/>
      <c r="I24" s="708"/>
      <c r="J24" s="708"/>
      <c r="K24" s="708"/>
      <c r="L24" s="708"/>
      <c r="M24" s="708"/>
      <c r="N24" s="708"/>
      <c r="O24" s="708"/>
      <c r="P24" s="708"/>
      <c r="Q24" s="708"/>
      <c r="R24" s="708"/>
      <c r="S24" s="708"/>
      <c r="T24" s="708"/>
      <c r="U24" s="709"/>
    </row>
    <row r="25" spans="2:21" ht="15.75">
      <c r="B25" s="706"/>
      <c r="C25" s="707" t="s">
        <v>642</v>
      </c>
      <c r="D25" s="708"/>
      <c r="E25" s="708"/>
      <c r="F25" s="708"/>
      <c r="G25" s="708"/>
      <c r="H25" s="708"/>
      <c r="I25" s="708"/>
      <c r="J25" s="708"/>
      <c r="K25" s="708"/>
      <c r="L25" s="708"/>
      <c r="M25" s="708"/>
      <c r="N25" s="708"/>
      <c r="O25" s="708"/>
      <c r="P25" s="708"/>
      <c r="Q25" s="708"/>
      <c r="R25" s="708"/>
      <c r="S25" s="708"/>
      <c r="T25" s="708"/>
      <c r="U25" s="709"/>
    </row>
    <row r="26" spans="2:21" ht="15.75">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773" t="s">
        <v>640</v>
      </c>
      <c r="D27" s="773"/>
      <c r="E27" s="773"/>
      <c r="F27" s="773"/>
      <c r="G27" s="773"/>
      <c r="H27" s="773"/>
      <c r="I27" s="773"/>
      <c r="J27" s="773"/>
      <c r="K27" s="773"/>
      <c r="L27" s="773"/>
      <c r="M27" s="773"/>
      <c r="N27" s="773"/>
      <c r="O27" s="773"/>
      <c r="P27" s="773"/>
      <c r="Q27" s="773"/>
      <c r="R27" s="773"/>
      <c r="S27" s="773"/>
      <c r="T27" s="773"/>
      <c r="U27" s="778"/>
    </row>
    <row r="28" spans="2:21" ht="15.75">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773" t="s">
        <v>643</v>
      </c>
      <c r="D29" s="773"/>
      <c r="E29" s="773"/>
      <c r="F29" s="773"/>
      <c r="G29" s="773"/>
      <c r="H29" s="773"/>
      <c r="I29" s="773"/>
      <c r="J29" s="773"/>
      <c r="K29" s="773"/>
      <c r="L29" s="773"/>
      <c r="M29" s="773"/>
      <c r="N29" s="773"/>
      <c r="O29" s="773"/>
      <c r="P29" s="773"/>
      <c r="Q29" s="773"/>
      <c r="R29" s="773"/>
      <c r="S29" s="773"/>
      <c r="T29" s="773"/>
      <c r="U29" s="778"/>
    </row>
    <row r="30" spans="2:21" ht="15.75">
      <c r="B30" s="706"/>
      <c r="C30" s="707"/>
      <c r="D30" s="708"/>
      <c r="E30" s="708"/>
      <c r="F30" s="708"/>
      <c r="G30" s="708"/>
      <c r="H30" s="708"/>
      <c r="I30" s="708"/>
      <c r="J30" s="708"/>
      <c r="K30" s="708"/>
      <c r="L30" s="708"/>
      <c r="M30" s="708"/>
      <c r="N30" s="708"/>
      <c r="O30" s="708"/>
      <c r="P30" s="708"/>
      <c r="Q30" s="708"/>
      <c r="R30" s="708"/>
      <c r="S30" s="708"/>
      <c r="T30" s="708"/>
      <c r="U30" s="709"/>
    </row>
    <row r="31" spans="2:21" ht="15.75">
      <c r="B31" s="706"/>
      <c r="C31" s="707" t="s">
        <v>644</v>
      </c>
      <c r="D31" s="708"/>
      <c r="E31" s="708"/>
      <c r="F31" s="708"/>
      <c r="G31" s="708"/>
      <c r="H31" s="708"/>
      <c r="I31" s="708"/>
      <c r="J31" s="708"/>
      <c r="K31" s="708"/>
      <c r="L31" s="708"/>
      <c r="M31" s="708"/>
      <c r="N31" s="708"/>
      <c r="O31" s="708"/>
      <c r="P31" s="708"/>
      <c r="Q31" s="708"/>
      <c r="R31" s="708"/>
      <c r="S31" s="708"/>
      <c r="T31" s="708"/>
      <c r="U31" s="709"/>
    </row>
    <row r="32" spans="2:21" ht="15.75">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645</v>
      </c>
      <c r="C33" s="779" t="s">
        <v>646</v>
      </c>
      <c r="D33" s="779"/>
      <c r="E33" s="779"/>
      <c r="F33" s="779"/>
      <c r="G33" s="779"/>
      <c r="H33" s="779"/>
      <c r="I33" s="779"/>
      <c r="J33" s="779"/>
      <c r="K33" s="779"/>
      <c r="L33" s="779"/>
      <c r="M33" s="779"/>
      <c r="N33" s="779"/>
      <c r="O33" s="779"/>
      <c r="P33" s="779"/>
      <c r="Q33" s="779"/>
      <c r="R33" s="779"/>
      <c r="S33" s="779"/>
      <c r="T33" s="779"/>
      <c r="U33" s="780"/>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75">
      <c r="B35" s="718" t="s">
        <v>647</v>
      </c>
      <c r="C35" s="719" t="s">
        <v>648</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649</v>
      </c>
      <c r="C37" s="781" t="s">
        <v>650</v>
      </c>
      <c r="D37" s="781"/>
      <c r="E37" s="781"/>
      <c r="F37" s="781"/>
      <c r="G37" s="781"/>
      <c r="H37" s="781"/>
      <c r="I37" s="781"/>
      <c r="J37" s="781"/>
      <c r="K37" s="781"/>
      <c r="L37" s="781"/>
      <c r="M37" s="781"/>
      <c r="N37" s="781"/>
      <c r="O37" s="781"/>
      <c r="P37" s="781"/>
      <c r="Q37" s="781"/>
      <c r="R37" s="781"/>
      <c r="S37" s="781"/>
      <c r="T37" s="781"/>
      <c r="U37" s="782"/>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75">
      <c r="B39" s="705" t="s">
        <v>651</v>
      </c>
      <c r="C39" s="721" t="s">
        <v>652</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ht="38.25" customHeight="1">
      <c r="B41" s="714" t="s">
        <v>653</v>
      </c>
      <c r="C41" s="783" t="s">
        <v>654</v>
      </c>
      <c r="D41" s="783"/>
      <c r="E41" s="783"/>
      <c r="F41" s="783"/>
      <c r="G41" s="783"/>
      <c r="H41" s="783"/>
      <c r="I41" s="783"/>
      <c r="J41" s="783"/>
      <c r="K41" s="783"/>
      <c r="L41" s="783"/>
      <c r="M41" s="783"/>
      <c r="N41" s="783"/>
      <c r="O41" s="783"/>
      <c r="P41" s="783"/>
      <c r="Q41" s="783"/>
      <c r="R41" s="783"/>
      <c r="S41" s="783"/>
      <c r="T41" s="783"/>
      <c r="U41" s="784"/>
    </row>
    <row r="42" spans="2:21">
      <c r="B42" s="722"/>
      <c r="C42" s="716"/>
      <c r="D42" s="716"/>
      <c r="E42" s="716"/>
      <c r="F42" s="716"/>
      <c r="G42" s="716"/>
      <c r="H42" s="716"/>
      <c r="I42" s="716"/>
      <c r="J42" s="716"/>
      <c r="K42" s="716"/>
      <c r="L42" s="716"/>
      <c r="M42" s="716"/>
      <c r="N42" s="716"/>
      <c r="O42" s="716"/>
      <c r="P42" s="716"/>
      <c r="Q42" s="716"/>
      <c r="R42" s="716"/>
      <c r="S42" s="716"/>
      <c r="T42" s="716"/>
      <c r="U42" s="717"/>
    </row>
    <row r="43" spans="2:21" ht="15.75">
      <c r="B43" s="718" t="s">
        <v>655</v>
      </c>
      <c r="C43" s="719" t="s">
        <v>656</v>
      </c>
      <c r="D43" s="708"/>
      <c r="E43" s="708"/>
      <c r="F43" s="708"/>
      <c r="G43" s="708"/>
      <c r="H43" s="708"/>
      <c r="I43" s="708"/>
      <c r="J43" s="708"/>
      <c r="K43" s="708"/>
      <c r="L43" s="708"/>
      <c r="M43" s="708"/>
      <c r="N43" s="708"/>
      <c r="O43" s="708"/>
      <c r="P43" s="708"/>
      <c r="Q43" s="708"/>
      <c r="R43" s="708"/>
      <c r="S43" s="708"/>
      <c r="T43" s="708"/>
      <c r="U43" s="709"/>
    </row>
    <row r="44" spans="2:21">
      <c r="B44" s="723"/>
      <c r="C44" s="708"/>
      <c r="D44" s="708"/>
      <c r="E44" s="708"/>
      <c r="F44" s="708"/>
      <c r="G44" s="708"/>
      <c r="H44" s="708"/>
      <c r="I44" s="708"/>
      <c r="J44" s="708"/>
      <c r="K44" s="708"/>
      <c r="L44" s="708"/>
      <c r="M44" s="708"/>
      <c r="N44" s="708"/>
      <c r="O44" s="708"/>
      <c r="P44" s="708"/>
      <c r="Q44" s="708"/>
      <c r="R44" s="708"/>
      <c r="S44" s="708"/>
      <c r="T44" s="708"/>
      <c r="U44" s="709"/>
    </row>
    <row r="45" spans="2:21" ht="36" customHeight="1">
      <c r="B45" s="723"/>
      <c r="C45" s="771" t="s">
        <v>672</v>
      </c>
      <c r="D45" s="771"/>
      <c r="E45" s="771"/>
      <c r="F45" s="771"/>
      <c r="G45" s="771"/>
      <c r="H45" s="771"/>
      <c r="I45" s="771"/>
      <c r="J45" s="771"/>
      <c r="K45" s="771"/>
      <c r="L45" s="771"/>
      <c r="M45" s="771"/>
      <c r="N45" s="771"/>
      <c r="O45" s="771"/>
      <c r="P45" s="771"/>
      <c r="Q45" s="771"/>
      <c r="R45" s="771"/>
      <c r="S45" s="771"/>
      <c r="T45" s="771"/>
      <c r="U45" s="772"/>
    </row>
    <row r="46" spans="2:21">
      <c r="B46" s="723"/>
      <c r="C46" s="724"/>
      <c r="D46" s="708"/>
      <c r="E46" s="708"/>
      <c r="F46" s="708"/>
      <c r="G46" s="708"/>
      <c r="H46" s="708"/>
      <c r="I46" s="708"/>
      <c r="J46" s="708"/>
      <c r="K46" s="708"/>
      <c r="L46" s="708"/>
      <c r="M46" s="708"/>
      <c r="N46" s="708"/>
      <c r="O46" s="708"/>
      <c r="P46" s="708"/>
      <c r="Q46" s="708"/>
      <c r="R46" s="708"/>
      <c r="S46" s="708"/>
      <c r="T46" s="708"/>
      <c r="U46" s="709"/>
    </row>
    <row r="47" spans="2:21" ht="35.25" customHeight="1">
      <c r="B47" s="723"/>
      <c r="C47" s="771" t="s">
        <v>657</v>
      </c>
      <c r="D47" s="771"/>
      <c r="E47" s="771"/>
      <c r="F47" s="771"/>
      <c r="G47" s="771"/>
      <c r="H47" s="771"/>
      <c r="I47" s="771"/>
      <c r="J47" s="771"/>
      <c r="K47" s="771"/>
      <c r="L47" s="771"/>
      <c r="M47" s="771"/>
      <c r="N47" s="771"/>
      <c r="O47" s="771"/>
      <c r="P47" s="771"/>
      <c r="Q47" s="771"/>
      <c r="R47" s="771"/>
      <c r="S47" s="771"/>
      <c r="T47" s="771"/>
      <c r="U47" s="772"/>
    </row>
    <row r="48" spans="2:21">
      <c r="B48" s="723"/>
      <c r="C48" s="724"/>
      <c r="D48" s="708"/>
      <c r="E48" s="708"/>
      <c r="F48" s="708"/>
      <c r="G48" s="708"/>
      <c r="H48" s="708"/>
      <c r="I48" s="708"/>
      <c r="J48" s="708"/>
      <c r="K48" s="708"/>
      <c r="L48" s="708"/>
      <c r="M48" s="708"/>
      <c r="N48" s="708"/>
      <c r="O48" s="708"/>
      <c r="P48" s="708"/>
      <c r="Q48" s="708"/>
      <c r="R48" s="708"/>
      <c r="S48" s="708"/>
      <c r="T48" s="708"/>
      <c r="U48" s="709"/>
    </row>
    <row r="49" spans="2:21" ht="40.5" customHeight="1">
      <c r="B49" s="723"/>
      <c r="C49" s="771" t="s">
        <v>658</v>
      </c>
      <c r="D49" s="771"/>
      <c r="E49" s="771"/>
      <c r="F49" s="771"/>
      <c r="G49" s="771"/>
      <c r="H49" s="771"/>
      <c r="I49" s="771"/>
      <c r="J49" s="771"/>
      <c r="K49" s="771"/>
      <c r="L49" s="771"/>
      <c r="M49" s="771"/>
      <c r="N49" s="771"/>
      <c r="O49" s="771"/>
      <c r="P49" s="771"/>
      <c r="Q49" s="771"/>
      <c r="R49" s="771"/>
      <c r="S49" s="771"/>
      <c r="T49" s="771"/>
      <c r="U49" s="772"/>
    </row>
    <row r="50" spans="2:21">
      <c r="B50" s="723"/>
      <c r="C50" s="724"/>
      <c r="D50" s="708"/>
      <c r="E50" s="708"/>
      <c r="F50" s="708"/>
      <c r="G50" s="708"/>
      <c r="H50" s="708"/>
      <c r="I50" s="708"/>
      <c r="J50" s="708"/>
      <c r="K50" s="708"/>
      <c r="L50" s="708"/>
      <c r="M50" s="708"/>
      <c r="N50" s="708"/>
      <c r="O50" s="708"/>
      <c r="P50" s="708"/>
      <c r="Q50" s="708"/>
      <c r="R50" s="708"/>
      <c r="S50" s="708"/>
      <c r="T50" s="708"/>
      <c r="U50" s="709"/>
    </row>
    <row r="51" spans="2:21" ht="30" customHeight="1">
      <c r="B51" s="723"/>
      <c r="C51" s="771" t="s">
        <v>659</v>
      </c>
      <c r="D51" s="771"/>
      <c r="E51" s="771"/>
      <c r="F51" s="771"/>
      <c r="G51" s="771"/>
      <c r="H51" s="771"/>
      <c r="I51" s="771"/>
      <c r="J51" s="771"/>
      <c r="K51" s="771"/>
      <c r="L51" s="771"/>
      <c r="M51" s="771"/>
      <c r="N51" s="771"/>
      <c r="O51" s="771"/>
      <c r="P51" s="771"/>
      <c r="Q51" s="771"/>
      <c r="R51" s="771"/>
      <c r="S51" s="771"/>
      <c r="T51" s="771"/>
      <c r="U51" s="772"/>
    </row>
    <row r="52" spans="2:21" ht="15.75">
      <c r="B52" s="723"/>
      <c r="C52" s="707"/>
      <c r="D52" s="708"/>
      <c r="E52" s="708"/>
      <c r="F52" s="708"/>
      <c r="G52" s="708"/>
      <c r="H52" s="708"/>
      <c r="I52" s="708"/>
      <c r="J52" s="708"/>
      <c r="K52" s="708"/>
      <c r="L52" s="708"/>
      <c r="M52" s="708"/>
      <c r="N52" s="708"/>
      <c r="O52" s="708"/>
      <c r="P52" s="708"/>
      <c r="Q52" s="708"/>
      <c r="R52" s="708"/>
      <c r="S52" s="708"/>
      <c r="T52" s="708"/>
      <c r="U52" s="709"/>
    </row>
    <row r="53" spans="2:21" ht="31.5" customHeight="1">
      <c r="B53" s="723"/>
      <c r="C53" s="773" t="s">
        <v>671</v>
      </c>
      <c r="D53" s="773"/>
      <c r="E53" s="773"/>
      <c r="F53" s="773"/>
      <c r="G53" s="773"/>
      <c r="H53" s="773"/>
      <c r="I53" s="773"/>
      <c r="J53" s="773"/>
      <c r="K53" s="773"/>
      <c r="L53" s="773"/>
      <c r="M53" s="773"/>
      <c r="N53" s="773"/>
      <c r="O53" s="773"/>
      <c r="P53" s="773"/>
      <c r="Q53" s="773"/>
      <c r="R53" s="773"/>
      <c r="S53" s="773"/>
      <c r="T53" s="773"/>
      <c r="U53" s="778"/>
    </row>
    <row r="54" spans="2:21">
      <c r="B54" s="720"/>
      <c r="C54" s="712"/>
      <c r="D54" s="712"/>
      <c r="E54" s="712"/>
      <c r="F54" s="712"/>
      <c r="G54" s="712"/>
      <c r="H54" s="712"/>
      <c r="I54" s="712"/>
      <c r="J54" s="712"/>
      <c r="K54" s="712"/>
      <c r="L54" s="712"/>
      <c r="M54" s="712"/>
      <c r="N54" s="712"/>
      <c r="O54" s="712"/>
      <c r="P54" s="712"/>
      <c r="Q54" s="712"/>
      <c r="R54" s="712"/>
      <c r="S54" s="712"/>
      <c r="T54" s="712"/>
      <c r="U54" s="713"/>
    </row>
    <row r="55" spans="2:21" ht="48" customHeight="1">
      <c r="B55" s="705" t="s">
        <v>660</v>
      </c>
      <c r="C55" s="781" t="s">
        <v>661</v>
      </c>
      <c r="D55" s="781"/>
      <c r="E55" s="781"/>
      <c r="F55" s="781"/>
      <c r="G55" s="781"/>
      <c r="H55" s="781"/>
      <c r="I55" s="781"/>
      <c r="J55" s="781"/>
      <c r="K55" s="781"/>
      <c r="L55" s="781"/>
      <c r="M55" s="781"/>
      <c r="N55" s="781"/>
      <c r="O55" s="781"/>
      <c r="P55" s="781"/>
      <c r="Q55" s="781"/>
      <c r="R55" s="781"/>
      <c r="S55" s="781"/>
      <c r="T55" s="781"/>
      <c r="U55" s="782"/>
    </row>
    <row r="56" spans="2:21">
      <c r="B56" s="720"/>
      <c r="C56" s="712"/>
      <c r="D56" s="712"/>
      <c r="E56" s="712"/>
      <c r="F56" s="712"/>
      <c r="G56" s="712"/>
      <c r="H56" s="712"/>
      <c r="I56" s="712"/>
      <c r="J56" s="712"/>
      <c r="K56" s="712"/>
      <c r="L56" s="712"/>
      <c r="M56" s="712"/>
      <c r="N56" s="712"/>
      <c r="O56" s="712"/>
      <c r="P56" s="712"/>
      <c r="Q56" s="712"/>
      <c r="R56" s="712"/>
      <c r="S56" s="712"/>
      <c r="T56" s="712"/>
      <c r="U56" s="713"/>
    </row>
    <row r="57" spans="2:21" ht="34.5" customHeight="1">
      <c r="B57" s="705" t="s">
        <v>662</v>
      </c>
      <c r="C57" s="781" t="s">
        <v>663</v>
      </c>
      <c r="D57" s="781"/>
      <c r="E57" s="781"/>
      <c r="F57" s="781"/>
      <c r="G57" s="781"/>
      <c r="H57" s="781"/>
      <c r="I57" s="781"/>
      <c r="J57" s="781"/>
      <c r="K57" s="781"/>
      <c r="L57" s="781"/>
      <c r="M57" s="781"/>
      <c r="N57" s="781"/>
      <c r="O57" s="781"/>
      <c r="P57" s="781"/>
      <c r="Q57" s="781"/>
      <c r="R57" s="781"/>
      <c r="S57" s="781"/>
      <c r="T57" s="781"/>
      <c r="U57" s="782"/>
    </row>
    <row r="58" spans="2:21">
      <c r="B58" s="725"/>
      <c r="C58" s="712"/>
      <c r="D58" s="712"/>
      <c r="E58" s="712"/>
      <c r="F58" s="712"/>
      <c r="G58" s="712"/>
      <c r="H58" s="712"/>
      <c r="I58" s="712"/>
      <c r="J58" s="712"/>
      <c r="K58" s="712"/>
      <c r="L58" s="712"/>
      <c r="M58" s="712"/>
      <c r="N58" s="712"/>
      <c r="O58" s="712"/>
      <c r="P58" s="712"/>
      <c r="Q58" s="712"/>
      <c r="R58" s="712"/>
      <c r="S58" s="712"/>
      <c r="T58" s="712"/>
      <c r="U58" s="713"/>
    </row>
    <row r="59" spans="2:21" ht="30.75" customHeight="1">
      <c r="B59" s="714" t="s">
        <v>664</v>
      </c>
      <c r="C59" s="726" t="s">
        <v>665</v>
      </c>
      <c r="D59" s="727"/>
      <c r="E59" s="727"/>
      <c r="F59" s="727"/>
      <c r="G59" s="727"/>
      <c r="H59" s="727"/>
      <c r="I59" s="727"/>
      <c r="J59" s="727"/>
      <c r="K59" s="727"/>
      <c r="L59" s="727"/>
      <c r="M59" s="727"/>
      <c r="N59" s="727"/>
      <c r="O59" s="727"/>
      <c r="P59" s="727"/>
      <c r="Q59" s="727"/>
      <c r="R59" s="727"/>
      <c r="S59" s="727"/>
      <c r="T59" s="727"/>
      <c r="U59" s="728"/>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zoomScale="85" zoomScaleNormal="85" workbookViewId="0">
      <selection activeCell="D11" sqref="D11"/>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86" t="s">
        <v>738</v>
      </c>
      <c r="C3" s="787"/>
      <c r="D3" s="787"/>
      <c r="E3" s="787"/>
      <c r="F3" s="788"/>
      <c r="G3" s="122"/>
    </row>
    <row r="4" spans="2:20" ht="16.5" customHeight="1">
      <c r="B4" s="789"/>
      <c r="C4" s="790"/>
      <c r="D4" s="790"/>
      <c r="E4" s="790"/>
      <c r="F4" s="791"/>
      <c r="G4" s="122"/>
    </row>
    <row r="5" spans="2:20" ht="71.25" customHeight="1">
      <c r="B5" s="789"/>
      <c r="C5" s="790"/>
      <c r="D5" s="790"/>
      <c r="E5" s="790"/>
      <c r="F5" s="791"/>
      <c r="G5" s="122"/>
    </row>
    <row r="6" spans="2:20" ht="21.75" customHeight="1">
      <c r="B6" s="792"/>
      <c r="C6" s="793"/>
      <c r="D6" s="793"/>
      <c r="E6" s="793"/>
      <c r="F6" s="794"/>
      <c r="G6" s="122"/>
    </row>
    <row r="8" spans="2:20" ht="21">
      <c r="B8" s="785" t="s">
        <v>481</v>
      </c>
      <c r="C8" s="785"/>
      <c r="D8" s="785"/>
      <c r="E8" s="785"/>
      <c r="F8" s="785"/>
      <c r="G8" s="785"/>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591</v>
      </c>
      <c r="G12" s="28"/>
      <c r="L12" s="33"/>
      <c r="M12" s="33"/>
      <c r="N12" s="33"/>
      <c r="O12" s="33"/>
      <c r="P12" s="33"/>
      <c r="Q12" s="68"/>
      <c r="S12" s="8"/>
      <c r="T12" s="8"/>
    </row>
    <row r="13" spans="2:20" s="9" customFormat="1" ht="26.25" customHeight="1" thickBot="1">
      <c r="B13" s="102"/>
      <c r="C13" s="124" t="s">
        <v>630</v>
      </c>
      <c r="G13" s="109"/>
      <c r="L13" s="33"/>
      <c r="M13" s="33"/>
      <c r="N13" s="33"/>
      <c r="O13" s="33"/>
      <c r="P13" s="33"/>
      <c r="Q13" s="68"/>
      <c r="S13" s="8"/>
      <c r="T13" s="8"/>
    </row>
    <row r="14" spans="2:20" s="9" customFormat="1" ht="26.25" customHeight="1" thickBot="1">
      <c r="B14" s="102"/>
      <c r="C14" s="172" t="s">
        <v>625</v>
      </c>
      <c r="G14" s="123"/>
      <c r="L14" s="33"/>
      <c r="M14" s="33"/>
      <c r="N14" s="33"/>
      <c r="O14" s="33"/>
      <c r="P14" s="33"/>
      <c r="Q14" s="68"/>
      <c r="S14" s="8"/>
      <c r="T14" s="8"/>
    </row>
    <row r="15" spans="2:20" s="9" customFormat="1" ht="26.25" customHeight="1" thickBot="1">
      <c r="B15" s="102"/>
      <c r="C15" s="172" t="s">
        <v>626</v>
      </c>
      <c r="G15" s="123"/>
      <c r="L15" s="33"/>
      <c r="M15" s="33"/>
      <c r="N15" s="33"/>
      <c r="O15" s="33"/>
      <c r="P15" s="33"/>
      <c r="Q15" s="68"/>
      <c r="S15" s="8"/>
      <c r="T15" s="8"/>
    </row>
    <row r="16" spans="2:20" s="9" customFormat="1" ht="26.25" customHeight="1" thickBot="1">
      <c r="B16" s="102"/>
      <c r="C16" s="172" t="s">
        <v>627</v>
      </c>
      <c r="G16" s="123"/>
      <c r="L16" s="33"/>
      <c r="M16" s="33"/>
      <c r="N16" s="33"/>
      <c r="O16" s="33"/>
      <c r="P16" s="33"/>
      <c r="Q16" s="68"/>
      <c r="S16" s="8"/>
      <c r="T16" s="8"/>
    </row>
    <row r="17" spans="2:20" s="9" customFormat="1" ht="26.25" customHeight="1" thickBot="1">
      <c r="B17" s="102"/>
      <c r="C17" s="124" t="s">
        <v>628</v>
      </c>
      <c r="G17" s="109"/>
      <c r="L17" s="33"/>
      <c r="M17" s="33"/>
      <c r="N17" s="33"/>
      <c r="O17" s="33"/>
      <c r="P17" s="33"/>
      <c r="Q17" s="68"/>
      <c r="S17" s="8"/>
      <c r="T17" s="8"/>
    </row>
    <row r="18" spans="2:20" s="9" customFormat="1" ht="26.25" customHeight="1" thickBot="1">
      <c r="B18" s="102"/>
      <c r="C18" s="124" t="s">
        <v>629</v>
      </c>
      <c r="G18" s="123"/>
      <c r="L18" s="33"/>
      <c r="M18" s="33"/>
      <c r="N18" s="33"/>
      <c r="O18" s="33"/>
      <c r="P18" s="33"/>
      <c r="Q18" s="68"/>
      <c r="S18" s="8"/>
      <c r="T18" s="8"/>
    </row>
    <row r="19" spans="2:20" s="9" customFormat="1" ht="26.25" customHeight="1" thickBot="1">
      <c r="B19" s="102"/>
      <c r="C19" s="124" t="s">
        <v>631</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541</v>
      </c>
      <c r="C21" s="243" t="s">
        <v>471</v>
      </c>
      <c r="D21" s="243" t="s">
        <v>447</v>
      </c>
      <c r="E21" s="243" t="s">
        <v>439</v>
      </c>
      <c r="F21" s="243" t="s">
        <v>554</v>
      </c>
      <c r="G21" s="40"/>
      <c r="M21" s="25"/>
      <c r="T21" s="25"/>
    </row>
    <row r="22" spans="2:20" s="103" customFormat="1" ht="36" customHeight="1">
      <c r="B22" s="646" t="s">
        <v>544</v>
      </c>
      <c r="C22" s="652" t="s">
        <v>437</v>
      </c>
      <c r="D22" s="655" t="s">
        <v>443</v>
      </c>
      <c r="E22" s="659" t="s">
        <v>590</v>
      </c>
      <c r="F22" s="655" t="s">
        <v>448</v>
      </c>
      <c r="G22" s="174"/>
      <c r="M22" s="644"/>
      <c r="T22" s="644"/>
    </row>
    <row r="23" spans="2:20" s="103" customFormat="1" ht="35.25" customHeight="1">
      <c r="B23" s="647" t="s">
        <v>458</v>
      </c>
      <c r="C23" s="653" t="s">
        <v>438</v>
      </c>
      <c r="D23" s="656" t="s">
        <v>444</v>
      </c>
      <c r="E23" s="660" t="s">
        <v>590</v>
      </c>
      <c r="F23" s="656" t="s">
        <v>448</v>
      </c>
      <c r="G23" s="174"/>
      <c r="M23" s="644"/>
      <c r="T23" s="644"/>
    </row>
    <row r="24" spans="2:20" s="103" customFormat="1" ht="34.5" customHeight="1">
      <c r="B24" s="647" t="s">
        <v>455</v>
      </c>
      <c r="C24" s="653" t="s">
        <v>438</v>
      </c>
      <c r="D24" s="656" t="s">
        <v>445</v>
      </c>
      <c r="E24" s="660" t="s">
        <v>590</v>
      </c>
      <c r="F24" s="656" t="s">
        <v>448</v>
      </c>
      <c r="G24" s="174"/>
      <c r="M24" s="644"/>
      <c r="T24" s="644"/>
    </row>
    <row r="25" spans="2:20" s="103" customFormat="1" ht="32.25" customHeight="1">
      <c r="B25" s="648" t="s">
        <v>456</v>
      </c>
      <c r="C25" s="653" t="s">
        <v>437</v>
      </c>
      <c r="D25" s="656" t="s">
        <v>446</v>
      </c>
      <c r="E25" s="661" t="s">
        <v>609</v>
      </c>
      <c r="F25" s="664"/>
      <c r="G25" s="174"/>
      <c r="M25" s="644"/>
      <c r="T25" s="644"/>
    </row>
    <row r="26" spans="2:20" s="103" customFormat="1" ht="30.75" customHeight="1">
      <c r="B26" s="649" t="s">
        <v>542</v>
      </c>
      <c r="C26" s="653" t="s">
        <v>437</v>
      </c>
      <c r="D26" s="656"/>
      <c r="E26" s="661"/>
      <c r="F26" s="664"/>
      <c r="G26" s="174"/>
      <c r="M26" s="644"/>
      <c r="T26" s="644"/>
    </row>
    <row r="27" spans="2:20" s="103" customFormat="1" ht="32.25" customHeight="1">
      <c r="B27" s="650" t="s">
        <v>543</v>
      </c>
      <c r="C27" s="653" t="s">
        <v>437</v>
      </c>
      <c r="D27" s="657" t="s">
        <v>539</v>
      </c>
      <c r="E27" s="661"/>
      <c r="F27" s="664"/>
      <c r="G27" s="174"/>
      <c r="M27" s="644"/>
      <c r="T27" s="644"/>
    </row>
    <row r="28" spans="2:20" s="103" customFormat="1" ht="27" customHeight="1">
      <c r="B28" s="648" t="s">
        <v>457</v>
      </c>
      <c r="C28" s="653" t="s">
        <v>440</v>
      </c>
      <c r="D28" s="656" t="s">
        <v>482</v>
      </c>
      <c r="E28" s="661" t="s">
        <v>459</v>
      </c>
      <c r="F28" s="664"/>
      <c r="G28" s="174"/>
      <c r="M28" s="644"/>
      <c r="T28" s="644"/>
    </row>
    <row r="29" spans="2:20" s="103" customFormat="1" ht="27" customHeight="1">
      <c r="B29" s="650" t="s">
        <v>452</v>
      </c>
      <c r="C29" s="653" t="s">
        <v>437</v>
      </c>
      <c r="D29" s="656"/>
      <c r="E29" s="661"/>
      <c r="F29" s="656" t="s">
        <v>407</v>
      </c>
      <c r="G29" s="174"/>
      <c r="M29" s="644"/>
      <c r="T29" s="644"/>
    </row>
    <row r="30" spans="2:20" s="103" customFormat="1" ht="32.25" customHeight="1">
      <c r="B30" s="648" t="s">
        <v>207</v>
      </c>
      <c r="C30" s="653" t="s">
        <v>442</v>
      </c>
      <c r="D30" s="656" t="s">
        <v>556</v>
      </c>
      <c r="E30" s="662"/>
      <c r="F30" s="656" t="s">
        <v>555</v>
      </c>
      <c r="G30" s="645"/>
      <c r="M30" s="644"/>
    </row>
    <row r="31" spans="2:20" s="103" customFormat="1" ht="27.75" customHeight="1">
      <c r="B31" s="651" t="s">
        <v>540</v>
      </c>
      <c r="C31" s="654" t="s">
        <v>441</v>
      </c>
      <c r="D31" s="658"/>
      <c r="E31" s="663"/>
      <c r="F31" s="658"/>
      <c r="G31" s="645"/>
      <c r="M31" s="644"/>
    </row>
    <row r="32" spans="2:20" s="103" customFormat="1" ht="23.25" customHeight="1">
      <c r="C32" s="175"/>
      <c r="D32" s="175"/>
      <c r="E32" s="175"/>
      <c r="G32" s="645"/>
      <c r="M32" s="644"/>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415</v>
      </c>
      <c r="E1" s="120" t="s">
        <v>450</v>
      </c>
      <c r="F1" s="120" t="s">
        <v>550</v>
      </c>
      <c r="G1" s="120" t="s">
        <v>573</v>
      </c>
      <c r="H1" s="120" t="s">
        <v>584</v>
      </c>
    </row>
    <row r="2" spans="1:8">
      <c r="A2" s="12" t="s">
        <v>29</v>
      </c>
      <c r="B2" s="12" t="s">
        <v>27</v>
      </c>
      <c r="C2" s="10">
        <v>2006</v>
      </c>
      <c r="D2" s="12" t="s">
        <v>416</v>
      </c>
      <c r="E2" s="10">
        <f>'2. LRAMVA Threshold'!D9</f>
        <v>2012</v>
      </c>
      <c r="F2" s="26" t="s">
        <v>170</v>
      </c>
      <c r="G2" s="12" t="s">
        <v>574</v>
      </c>
      <c r="H2" s="12" t="s">
        <v>592</v>
      </c>
    </row>
    <row r="3" spans="1:8">
      <c r="A3" s="12" t="s">
        <v>371</v>
      </c>
      <c r="B3" s="12" t="s">
        <v>27</v>
      </c>
      <c r="C3" s="10">
        <v>2007</v>
      </c>
      <c r="D3" s="12" t="s">
        <v>417</v>
      </c>
      <c r="E3" s="10">
        <f>'2. LRAMVA Threshold'!D24</f>
        <v>2017</v>
      </c>
      <c r="F3" s="12" t="s">
        <v>551</v>
      </c>
      <c r="G3" s="12" t="s">
        <v>575</v>
      </c>
      <c r="H3" s="12" t="s">
        <v>585</v>
      </c>
    </row>
    <row r="4" spans="1:8">
      <c r="A4" s="12" t="s">
        <v>372</v>
      </c>
      <c r="B4" s="12" t="s">
        <v>28</v>
      </c>
      <c r="C4" s="10">
        <v>2008</v>
      </c>
      <c r="D4" s="12" t="s">
        <v>418</v>
      </c>
      <c r="F4" s="12" t="s">
        <v>169</v>
      </c>
      <c r="G4" s="12" t="s">
        <v>576</v>
      </c>
    </row>
    <row r="5" spans="1:8">
      <c r="A5" s="12" t="s">
        <v>373</v>
      </c>
      <c r="B5" s="12" t="s">
        <v>28</v>
      </c>
      <c r="C5" s="10">
        <v>2009</v>
      </c>
      <c r="F5" s="12" t="s">
        <v>368</v>
      </c>
      <c r="G5" s="12" t="s">
        <v>577</v>
      </c>
    </row>
    <row r="6" spans="1:8">
      <c r="A6" s="12" t="s">
        <v>374</v>
      </c>
      <c r="B6" s="12" t="s">
        <v>28</v>
      </c>
      <c r="C6" s="10">
        <v>2010</v>
      </c>
      <c r="F6" s="12" t="s">
        <v>369</v>
      </c>
      <c r="G6" s="12" t="s">
        <v>578</v>
      </c>
    </row>
    <row r="7" spans="1:8">
      <c r="A7" s="12" t="s">
        <v>375</v>
      </c>
      <c r="B7" s="12" t="s">
        <v>28</v>
      </c>
      <c r="C7" s="10">
        <v>2011</v>
      </c>
      <c r="F7" s="12" t="s">
        <v>370</v>
      </c>
      <c r="G7" s="12" t="s">
        <v>579</v>
      </c>
    </row>
    <row r="8" spans="1:8">
      <c r="A8" s="12" t="s">
        <v>376</v>
      </c>
      <c r="B8" s="12" t="s">
        <v>28</v>
      </c>
      <c r="C8" s="10">
        <v>2012</v>
      </c>
      <c r="F8" s="12" t="s">
        <v>559</v>
      </c>
      <c r="G8" s="12" t="s">
        <v>580</v>
      </c>
    </row>
    <row r="9" spans="1:8">
      <c r="A9" s="12" t="s">
        <v>377</v>
      </c>
      <c r="B9" s="12" t="s">
        <v>28</v>
      </c>
      <c r="C9" s="10">
        <v>2013</v>
      </c>
      <c r="G9" s="12" t="s">
        <v>581</v>
      </c>
    </row>
    <row r="10" spans="1:8">
      <c r="A10" s="12" t="s">
        <v>378</v>
      </c>
      <c r="B10" s="12" t="s">
        <v>28</v>
      </c>
      <c r="C10" s="10">
        <v>2014</v>
      </c>
      <c r="G10" s="12" t="s">
        <v>582</v>
      </c>
    </row>
    <row r="11" spans="1:8">
      <c r="A11" s="12" t="s">
        <v>379</v>
      </c>
      <c r="B11" s="12" t="s">
        <v>28</v>
      </c>
      <c r="C11" s="10">
        <v>2015</v>
      </c>
      <c r="G11" s="12" t="s">
        <v>583</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abSelected="1" topLeftCell="A10" zoomScale="85" zoomScaleNormal="85" workbookViewId="0">
      <selection activeCell="K19" sqref="K19"/>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8" t="s">
        <v>552</v>
      </c>
      <c r="D6" s="17"/>
      <c r="E6" s="9"/>
      <c r="T6" s="9"/>
      <c r="V6" s="8"/>
    </row>
    <row r="7" spans="2:22" ht="21" customHeight="1">
      <c r="B7" s="536"/>
      <c r="C7" s="17"/>
      <c r="D7" s="17"/>
      <c r="E7" s="9"/>
      <c r="T7" s="9"/>
      <c r="V7" s="8"/>
    </row>
    <row r="8" spans="2:22" ht="24.75" customHeight="1">
      <c r="B8" s="117" t="s">
        <v>239</v>
      </c>
      <c r="C8" s="189" t="s">
        <v>760</v>
      </c>
      <c r="D8" s="600"/>
      <c r="E8" s="9"/>
      <c r="T8" s="9"/>
      <c r="V8" s="8"/>
    </row>
    <row r="9" spans="2:22" ht="41.25" customHeight="1">
      <c r="B9" s="550" t="s">
        <v>521</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557</v>
      </c>
      <c r="C11" s="566"/>
      <c r="D11" s="566"/>
      <c r="E11" s="566"/>
      <c r="F11" s="566"/>
      <c r="G11" s="566"/>
      <c r="H11" s="566"/>
      <c r="T11" s="549"/>
      <c r="U11" s="549"/>
    </row>
    <row r="12" spans="2:22" s="32" customFormat="1" ht="18.75" customHeight="1">
      <c r="B12" s="543"/>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548</v>
      </c>
      <c r="D14" s="541" t="s">
        <v>774</v>
      </c>
      <c r="E14" s="130"/>
      <c r="F14" s="124" t="s">
        <v>549</v>
      </c>
      <c r="H14" s="541" t="s">
        <v>511</v>
      </c>
      <c r="J14" s="124" t="s">
        <v>516</v>
      </c>
      <c r="L14" s="132"/>
      <c r="N14" s="103"/>
      <c r="Q14" s="99"/>
      <c r="R14" s="96"/>
    </row>
    <row r="15" spans="2:22" ht="26.25" customHeight="1" thickBot="1">
      <c r="B15" s="124" t="s">
        <v>424</v>
      </c>
      <c r="C15" s="106"/>
      <c r="D15" s="541" t="s">
        <v>776</v>
      </c>
      <c r="F15" s="124" t="s">
        <v>414</v>
      </c>
      <c r="G15" s="127"/>
      <c r="H15" s="541" t="s">
        <v>777</v>
      </c>
      <c r="I15" s="17"/>
      <c r="J15" s="124" t="s">
        <v>517</v>
      </c>
      <c r="L15" s="132"/>
      <c r="M15" s="103"/>
      <c r="Q15" s="108"/>
      <c r="R15" s="96"/>
    </row>
    <row r="16" spans="2:22" ht="28.5" customHeight="1" thickBot="1">
      <c r="B16" s="124" t="s">
        <v>454</v>
      </c>
      <c r="C16" s="106"/>
      <c r="D16" s="542" t="s">
        <v>181</v>
      </c>
      <c r="E16" s="103"/>
      <c r="F16" s="124" t="s">
        <v>434</v>
      </c>
      <c r="G16" s="125"/>
      <c r="H16" s="542" t="s">
        <v>778</v>
      </c>
      <c r="I16" s="103"/>
      <c r="K16" s="195"/>
      <c r="L16" s="195"/>
      <c r="M16" s="195"/>
      <c r="N16" s="195"/>
      <c r="Q16" s="115"/>
      <c r="R16" s="96"/>
    </row>
    <row r="17" spans="1:21" ht="29.25" customHeight="1">
      <c r="B17" s="124" t="s">
        <v>421</v>
      </c>
      <c r="C17" s="106"/>
      <c r="D17" s="732">
        <v>-1252.71</v>
      </c>
      <c r="E17" s="121"/>
      <c r="F17" s="739" t="s">
        <v>675</v>
      </c>
      <c r="G17" s="195"/>
      <c r="H17" s="733">
        <v>1</v>
      </c>
      <c r="I17" s="17"/>
      <c r="M17" s="195"/>
      <c r="N17" s="195"/>
      <c r="P17" s="99"/>
      <c r="Q17" s="99"/>
      <c r="R17" s="96"/>
    </row>
    <row r="18" spans="1:21" s="28" customFormat="1" ht="29.25" customHeight="1">
      <c r="B18" s="124"/>
      <c r="C18" s="734"/>
      <c r="D18" s="731"/>
      <c r="E18" s="735"/>
      <c r="F18" s="730"/>
      <c r="G18" s="736"/>
      <c r="H18" s="737"/>
      <c r="I18" s="163"/>
      <c r="M18" s="736"/>
      <c r="N18" s="736"/>
      <c r="P18" s="736"/>
      <c r="Q18" s="736"/>
      <c r="R18" s="738"/>
      <c r="T18" s="37"/>
      <c r="U18" s="37"/>
    </row>
    <row r="19" spans="1:21" ht="27.75" customHeight="1" thickBot="1">
      <c r="E19" s="9"/>
      <c r="F19" s="124" t="s">
        <v>435</v>
      </c>
      <c r="G19" s="602" t="s">
        <v>363</v>
      </c>
      <c r="H19" s="242">
        <f>SUM(R54,R57,R60,R63,R66,R69,R72,R75,R78)</f>
        <v>11356.098867123628</v>
      </c>
      <c r="I19" s="17"/>
      <c r="J19" s="115"/>
      <c r="K19" s="115"/>
      <c r="L19" s="115"/>
      <c r="M19" s="115"/>
      <c r="N19" s="115"/>
      <c r="P19" s="115"/>
      <c r="Q19" s="115"/>
      <c r="R19" s="96"/>
    </row>
    <row r="20" spans="1:21" ht="27.75" customHeight="1" thickBot="1">
      <c r="E20" s="9"/>
      <c r="F20" s="124" t="s">
        <v>436</v>
      </c>
      <c r="G20" s="602" t="s">
        <v>364</v>
      </c>
      <c r="H20" s="131">
        <f>-SUM(R55,R58,R61,R64,R67,R70,R73,R76,R79)</f>
        <v>12136.2066</v>
      </c>
      <c r="I20" s="17"/>
      <c r="J20" s="115"/>
      <c r="P20" s="115"/>
      <c r="Q20" s="115"/>
      <c r="R20" s="96"/>
    </row>
    <row r="21" spans="1:21" ht="27.75" customHeight="1" thickBot="1">
      <c r="C21" s="32"/>
      <c r="D21" s="32"/>
      <c r="E21" s="32"/>
      <c r="F21" s="124" t="s">
        <v>408</v>
      </c>
      <c r="G21" s="602" t="s">
        <v>365</v>
      </c>
      <c r="H21" s="188">
        <f>R84</f>
        <v>-10.050004713670262</v>
      </c>
      <c r="I21" s="103"/>
      <c r="P21" s="115"/>
      <c r="Q21" s="115"/>
      <c r="R21" s="96"/>
    </row>
    <row r="22" spans="1:21" ht="27.75" customHeight="1">
      <c r="C22" s="32"/>
      <c r="D22" s="32"/>
      <c r="E22" s="32"/>
      <c r="F22" s="124" t="s">
        <v>510</v>
      </c>
      <c r="G22" s="602" t="s">
        <v>449</v>
      </c>
      <c r="H22" s="188">
        <f>H19-H20+H21</f>
        <v>-790.15773759004151</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797" t="s">
        <v>682</v>
      </c>
      <c r="C26" s="797"/>
      <c r="D26" s="797"/>
      <c r="E26" s="797"/>
      <c r="F26" s="797"/>
      <c r="G26" s="797"/>
    </row>
    <row r="27" spans="1:21" ht="14.25" customHeight="1">
      <c r="A27" s="28"/>
      <c r="B27" s="547"/>
      <c r="C27" s="547"/>
      <c r="D27" s="537"/>
      <c r="E27" s="537"/>
      <c r="F27" s="537"/>
      <c r="G27" s="547"/>
    </row>
    <row r="28" spans="1:21" s="17" customFormat="1" ht="27" customHeight="1">
      <c r="B28" s="798" t="s">
        <v>507</v>
      </c>
      <c r="C28" s="799"/>
      <c r="D28" s="133" t="s">
        <v>41</v>
      </c>
      <c r="E28" s="134" t="s">
        <v>673</v>
      </c>
      <c r="F28" s="134" t="s">
        <v>408</v>
      </c>
      <c r="G28" s="135" t="s">
        <v>409</v>
      </c>
      <c r="T28" s="136"/>
      <c r="U28" s="136"/>
    </row>
    <row r="29" spans="1:21" ht="20.25" customHeight="1">
      <c r="B29" s="795" t="s">
        <v>767</v>
      </c>
      <c r="C29" s="796"/>
      <c r="D29" s="637" t="s">
        <v>27</v>
      </c>
      <c r="E29" s="138">
        <f>SUM(D54:D80)</f>
        <v>2718.0331373109284</v>
      </c>
      <c r="F29" s="139">
        <f>D84</f>
        <v>164.29777522108247</v>
      </c>
      <c r="G29" s="138">
        <f>E29+F29</f>
        <v>2882.3309125320111</v>
      </c>
    </row>
    <row r="30" spans="1:21" ht="20.25" customHeight="1">
      <c r="B30" s="795" t="s">
        <v>768</v>
      </c>
      <c r="C30" s="796"/>
      <c r="D30" s="637" t="s">
        <v>27</v>
      </c>
      <c r="E30" s="140">
        <f>SUM(E54:E80)</f>
        <v>-2046.8042701872994</v>
      </c>
      <c r="F30" s="141">
        <f>E84</f>
        <v>-94.728093576419511</v>
      </c>
      <c r="G30" s="140">
        <f>E30+F30</f>
        <v>-2141.5323637637189</v>
      </c>
    </row>
    <row r="31" spans="1:21" ht="20.25" customHeight="1">
      <c r="B31" s="795" t="s">
        <v>769</v>
      </c>
      <c r="C31" s="796"/>
      <c r="D31" s="637" t="s">
        <v>28</v>
      </c>
      <c r="E31" s="140">
        <f>SUM(F54:F80)</f>
        <v>-1451.3365999999999</v>
      </c>
      <c r="F31" s="141">
        <f>F84</f>
        <v>-79.619686358333226</v>
      </c>
      <c r="G31" s="140">
        <f t="shared" ref="G31:G34" si="0">E31+F31</f>
        <v>-1530.956286358333</v>
      </c>
    </row>
    <row r="32" spans="1:21" ht="20.25" customHeight="1">
      <c r="B32" s="795" t="s">
        <v>766</v>
      </c>
      <c r="C32" s="796"/>
      <c r="D32" s="637" t="s">
        <v>765</v>
      </c>
      <c r="E32" s="140">
        <f>SUM(G54:G80)</f>
        <v>0</v>
      </c>
      <c r="F32" s="141">
        <f>G84</f>
        <v>0</v>
      </c>
      <c r="G32" s="140">
        <f t="shared" si="0"/>
        <v>0</v>
      </c>
    </row>
    <row r="33" spans="2:22" ht="20.25" customHeight="1">
      <c r="B33" s="795"/>
      <c r="C33" s="796"/>
      <c r="D33" s="637"/>
      <c r="E33" s="140">
        <f>SUM(H54:H80)</f>
        <v>0</v>
      </c>
      <c r="F33" s="141">
        <f>H84</f>
        <v>0</v>
      </c>
      <c r="G33" s="140">
        <f>E33+F33</f>
        <v>0</v>
      </c>
    </row>
    <row r="34" spans="2:22" ht="20.25" customHeight="1">
      <c r="B34" s="795"/>
      <c r="C34" s="796"/>
      <c r="D34" s="637"/>
      <c r="E34" s="140">
        <f>SUM(I54:I80)</f>
        <v>0</v>
      </c>
      <c r="F34" s="141">
        <f>I84</f>
        <v>0</v>
      </c>
      <c r="G34" s="140">
        <f t="shared" si="0"/>
        <v>0</v>
      </c>
    </row>
    <row r="35" spans="2:22" ht="20.25" customHeight="1">
      <c r="B35" s="795" t="s">
        <v>761</v>
      </c>
      <c r="C35" s="796"/>
      <c r="D35" s="637"/>
      <c r="E35" s="140">
        <f>SUM(J54:J80)</f>
        <v>0</v>
      </c>
      <c r="F35" s="141">
        <f>J84</f>
        <v>0</v>
      </c>
      <c r="G35" s="140">
        <f>E35+F35</f>
        <v>0</v>
      </c>
    </row>
    <row r="36" spans="2:22" ht="20.25" customHeight="1">
      <c r="B36" s="795"/>
      <c r="C36" s="796"/>
      <c r="D36" s="637"/>
      <c r="E36" s="140">
        <f>SUM(K54:K80)</f>
        <v>0</v>
      </c>
      <c r="F36" s="141">
        <f>K84</f>
        <v>0</v>
      </c>
      <c r="G36" s="140">
        <f t="shared" ref="G36:G42" si="1">E36+F36</f>
        <v>0</v>
      </c>
    </row>
    <row r="37" spans="2:22" ht="20.25" customHeight="1">
      <c r="B37" s="795"/>
      <c r="C37" s="796"/>
      <c r="D37" s="637"/>
      <c r="E37" s="140">
        <f>SUM(L54:L80)</f>
        <v>0</v>
      </c>
      <c r="F37" s="141">
        <f>L84</f>
        <v>0</v>
      </c>
      <c r="G37" s="140">
        <f t="shared" si="1"/>
        <v>0</v>
      </c>
    </row>
    <row r="38" spans="2:22" ht="20.25" customHeight="1">
      <c r="B38" s="795"/>
      <c r="C38" s="796"/>
      <c r="D38" s="637"/>
      <c r="E38" s="140">
        <f>SUM(M54:M80)</f>
        <v>0</v>
      </c>
      <c r="F38" s="141">
        <f>M84</f>
        <v>0</v>
      </c>
      <c r="G38" s="140">
        <f t="shared" si="1"/>
        <v>0</v>
      </c>
    </row>
    <row r="39" spans="2:22" ht="20.25" customHeight="1">
      <c r="B39" s="795"/>
      <c r="C39" s="796"/>
      <c r="D39" s="637"/>
      <c r="E39" s="140">
        <f>SUM(N54:N80)</f>
        <v>0</v>
      </c>
      <c r="F39" s="141">
        <f>N84</f>
        <v>0</v>
      </c>
      <c r="G39" s="140">
        <f t="shared" si="1"/>
        <v>0</v>
      </c>
    </row>
    <row r="40" spans="2:22" ht="20.25" customHeight="1">
      <c r="B40" s="795"/>
      <c r="C40" s="796"/>
      <c r="D40" s="637"/>
      <c r="E40" s="140">
        <f>SUM(O54:O80)</f>
        <v>0</v>
      </c>
      <c r="F40" s="141">
        <f>O84</f>
        <v>0</v>
      </c>
      <c r="G40" s="140">
        <f t="shared" si="1"/>
        <v>0</v>
      </c>
    </row>
    <row r="41" spans="2:22" ht="20.25" customHeight="1">
      <c r="B41" s="795"/>
      <c r="C41" s="796"/>
      <c r="D41" s="637"/>
      <c r="E41" s="140">
        <f>SUM(P54:P80)</f>
        <v>0</v>
      </c>
      <c r="F41" s="141">
        <f>P84</f>
        <v>0</v>
      </c>
      <c r="G41" s="140">
        <f t="shared" si="1"/>
        <v>0</v>
      </c>
    </row>
    <row r="42" spans="2:22" ht="20.25" customHeight="1">
      <c r="B42" s="795"/>
      <c r="C42" s="796"/>
      <c r="D42" s="638"/>
      <c r="E42" s="142">
        <f>SUM(Q54:Q80)</f>
        <v>0</v>
      </c>
      <c r="F42" s="143">
        <f>Q84</f>
        <v>0</v>
      </c>
      <c r="G42" s="142">
        <f t="shared" si="1"/>
        <v>0</v>
      </c>
    </row>
    <row r="43" spans="2:22" s="8" customFormat="1" ht="21" customHeight="1">
      <c r="B43" s="800" t="s">
        <v>26</v>
      </c>
      <c r="C43" s="801"/>
      <c r="D43" s="137"/>
      <c r="E43" s="144">
        <f>SUM(E29:E42)</f>
        <v>-780.10773287637085</v>
      </c>
      <c r="F43" s="144">
        <f>SUM(F29:F42)</f>
        <v>-10.050004713670262</v>
      </c>
      <c r="G43" s="144">
        <f>SUM(G29:G42)</f>
        <v>-790.15773759004082</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6"/>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97" t="s">
        <v>612</v>
      </c>
      <c r="C48" s="797"/>
      <c r="D48" s="797"/>
      <c r="E48" s="797"/>
      <c r="F48" s="797"/>
      <c r="G48" s="797"/>
      <c r="H48" s="797"/>
      <c r="I48" s="797"/>
      <c r="J48" s="797"/>
      <c r="K48" s="797"/>
      <c r="L48" s="797"/>
      <c r="M48" s="616"/>
      <c r="N48" s="105"/>
      <c r="O48" s="105"/>
      <c r="P48" s="105"/>
      <c r="Q48" s="105"/>
      <c r="R48" s="105"/>
      <c r="T48" s="37"/>
      <c r="U48" s="19"/>
      <c r="V48" s="38"/>
    </row>
    <row r="49" spans="2:22" s="28" customFormat="1" ht="41.1" customHeight="1">
      <c r="B49" s="797" t="s">
        <v>563</v>
      </c>
      <c r="C49" s="797"/>
      <c r="D49" s="797"/>
      <c r="E49" s="797"/>
      <c r="F49" s="797"/>
      <c r="G49" s="797"/>
      <c r="H49" s="797"/>
      <c r="I49" s="797"/>
      <c r="J49" s="797"/>
      <c r="K49" s="797"/>
      <c r="L49" s="797"/>
      <c r="M49" s="616"/>
      <c r="N49" s="105"/>
      <c r="O49" s="105"/>
      <c r="P49" s="105"/>
      <c r="Q49" s="105"/>
      <c r="R49" s="105"/>
      <c r="T49" s="37"/>
      <c r="U49" s="19"/>
      <c r="V49" s="38"/>
    </row>
    <row r="50" spans="2:22" s="28" customFormat="1" ht="18" customHeight="1">
      <c r="B50" s="797" t="s">
        <v>681</v>
      </c>
      <c r="C50" s="797"/>
      <c r="D50" s="797"/>
      <c r="E50" s="797"/>
      <c r="F50" s="797"/>
      <c r="G50" s="797"/>
      <c r="H50" s="797"/>
      <c r="I50" s="797"/>
      <c r="J50" s="797"/>
      <c r="K50" s="797"/>
      <c r="L50" s="797"/>
      <c r="M50" s="616"/>
      <c r="N50" s="105"/>
      <c r="O50" s="105"/>
      <c r="P50" s="105"/>
      <c r="Q50" s="105"/>
      <c r="R50" s="105"/>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518</v>
      </c>
      <c r="D52" s="135" t="str">
        <f>IF($B29&lt;&gt;"",$B29,"")</f>
        <v xml:space="preserve">Residential  </v>
      </c>
      <c r="E52" s="135" t="str">
        <f>IF($B30&lt;&gt;"",$B30,"")</f>
        <v>GS&lt;50</v>
      </c>
      <c r="F52" s="135" t="str">
        <f>IF($B31&lt;&gt;"",$B31,"")</f>
        <v>GS 50 to 4999</v>
      </c>
      <c r="G52" s="135" t="str">
        <f>IF($B32&lt;&gt;"",$B32,"")</f>
        <v xml:space="preserve">Street Lighting </v>
      </c>
      <c r="H52" s="135" t="str">
        <f>IF($B33&lt;&gt;"",$B33,"")</f>
        <v/>
      </c>
      <c r="I52" s="135" t="str">
        <f>IF($B34&lt;&gt;"",$B34,"")</f>
        <v/>
      </c>
      <c r="J52" s="135" t="str">
        <f>IF($B35&lt;&gt;"",$B35,"")</f>
        <v xml:space="preserve">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4"/>
      <c r="C53" s="575"/>
      <c r="D53" s="575" t="str">
        <f>D29</f>
        <v>kWh</v>
      </c>
      <c r="E53" s="575" t="str">
        <f>D30</f>
        <v>kWh</v>
      </c>
      <c r="F53" s="575" t="str">
        <f>D31</f>
        <v>kW</v>
      </c>
      <c r="G53" s="575" t="str">
        <f>D32</f>
        <v xml:space="preserve">kWh </v>
      </c>
      <c r="H53" s="575">
        <f>D33</f>
        <v>0</v>
      </c>
      <c r="I53" s="575">
        <f>D34</f>
        <v>0</v>
      </c>
      <c r="J53" s="575">
        <f>D35</f>
        <v>0</v>
      </c>
      <c r="K53" s="575">
        <f>D36</f>
        <v>0</v>
      </c>
      <c r="L53" s="575">
        <f>D37</f>
        <v>0</v>
      </c>
      <c r="M53" s="575">
        <f>D38</f>
        <v>0</v>
      </c>
      <c r="N53" s="575">
        <f>D39</f>
        <v>0</v>
      </c>
      <c r="O53" s="575">
        <f>D40</f>
        <v>0</v>
      </c>
      <c r="P53" s="575">
        <f>D41</f>
        <v>0</v>
      </c>
      <c r="Q53" s="575">
        <f>D42</f>
        <v>0</v>
      </c>
      <c r="R53" s="576"/>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4" t="s">
        <v>67</v>
      </c>
      <c r="C56" s="620"/>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4" t="s">
        <v>67</v>
      </c>
      <c r="C59" s="620"/>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4" t="s">
        <v>67</v>
      </c>
      <c r="C62" s="620"/>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4" t="s">
        <v>67</v>
      </c>
      <c r="C65" s="620"/>
      <c r="D65" s="160"/>
      <c r="E65" s="160"/>
      <c r="F65" s="160"/>
      <c r="G65" s="160"/>
      <c r="H65" s="160"/>
      <c r="I65" s="160"/>
      <c r="J65" s="160"/>
      <c r="K65" s="161"/>
      <c r="L65" s="161"/>
      <c r="M65" s="161"/>
      <c r="N65" s="161"/>
      <c r="O65" s="161"/>
      <c r="P65" s="161"/>
      <c r="Q65" s="161"/>
      <c r="R65" s="162"/>
      <c r="U65" s="159"/>
      <c r="V65" s="153"/>
    </row>
    <row r="66" spans="2:22" s="163" customFormat="1">
      <c r="B66" s="154" t="s">
        <v>94</v>
      </c>
      <c r="C66" s="534"/>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4" t="s">
        <v>67</v>
      </c>
      <c r="C68" s="620"/>
      <c r="D68" s="160"/>
      <c r="E68" s="160"/>
      <c r="F68" s="160"/>
      <c r="G68" s="160"/>
      <c r="H68" s="160"/>
      <c r="I68" s="160"/>
      <c r="J68" s="160"/>
      <c r="K68" s="161"/>
      <c r="L68" s="161"/>
      <c r="M68" s="161"/>
      <c r="N68" s="161"/>
      <c r="O68" s="161"/>
      <c r="P68" s="161"/>
      <c r="Q68" s="161"/>
      <c r="R68" s="162"/>
      <c r="U68" s="159"/>
      <c r="V68" s="153"/>
    </row>
    <row r="69" spans="2:22" s="163" customFormat="1">
      <c r="B69" s="154" t="s">
        <v>225</v>
      </c>
      <c r="C69" s="534"/>
      <c r="D69" s="156">
        <f>'5.  2015-2020 LRAM'!Y388</f>
        <v>868.15110000000004</v>
      </c>
      <c r="E69" s="156">
        <f>'5.  2015-2020 LRAM'!Z388</f>
        <v>578.10559999999998</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1446.2566999999999</v>
      </c>
      <c r="U69" s="152"/>
      <c r="V69" s="153"/>
    </row>
    <row r="70" spans="2:22" s="163" customFormat="1">
      <c r="B70" s="154" t="s">
        <v>224</v>
      </c>
      <c r="C70" s="155"/>
      <c r="D70" s="156">
        <f>-'5.  2015-2020 LRAM'!Y389</f>
        <v>-764.43029999999999</v>
      </c>
      <c r="E70" s="156">
        <f>-'5.  2015-2020 LRAM'!Z389</f>
        <v>-353.23520000000002</v>
      </c>
      <c r="F70" s="156">
        <f>-'5.  2015-2020 LRAM'!AA389</f>
        <v>-239.66459999999998</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-1357.3301000000001</v>
      </c>
      <c r="S70" s="158"/>
      <c r="U70" s="152"/>
      <c r="V70" s="153"/>
    </row>
    <row r="71" spans="2:22" s="136" customFormat="1">
      <c r="B71" s="624" t="s">
        <v>67</v>
      </c>
      <c r="C71" s="620"/>
      <c r="D71" s="160"/>
      <c r="E71" s="160"/>
      <c r="F71" s="160"/>
      <c r="G71" s="160"/>
      <c r="H71" s="160"/>
      <c r="I71" s="160"/>
      <c r="J71" s="160"/>
      <c r="K71" s="161"/>
      <c r="L71" s="161"/>
      <c r="M71" s="161"/>
      <c r="N71" s="161"/>
      <c r="O71" s="161"/>
      <c r="P71" s="161"/>
      <c r="Q71" s="161"/>
      <c r="R71" s="162"/>
      <c r="U71" s="159"/>
      <c r="V71" s="153"/>
    </row>
    <row r="72" spans="2:22" s="163" customFormat="1">
      <c r="B72" s="154" t="s">
        <v>227</v>
      </c>
      <c r="C72" s="534"/>
      <c r="D72" s="156">
        <f>'5.  2015-2020 LRAM'!Y572</f>
        <v>3224.8830000000007</v>
      </c>
      <c r="E72" s="156">
        <f>'5.  2015-2020 LRAM'!Z572</f>
        <v>1606.1534999999999</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4831.0365000000002</v>
      </c>
      <c r="U72" s="152"/>
      <c r="V72" s="153"/>
    </row>
    <row r="73" spans="2:22" s="163" customFormat="1">
      <c r="B73" s="154" t="s">
        <v>226</v>
      </c>
      <c r="C73" s="155"/>
      <c r="D73" s="156">
        <f>-'5.  2015-2020 LRAM'!Y573</f>
        <v>-1751.0000000000002</v>
      </c>
      <c r="E73" s="156">
        <f>-'5.  2015-2020 LRAM'!Z573</f>
        <v>-2615.6655000000001</v>
      </c>
      <c r="F73" s="156">
        <f>-'5.  2015-2020 LRAM'!AA573</f>
        <v>-363.12639999999999</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-4729.7919000000002</v>
      </c>
      <c r="S73" s="158"/>
      <c r="U73" s="152"/>
      <c r="V73" s="153"/>
    </row>
    <row r="74" spans="2:22" s="136" customFormat="1">
      <c r="B74" s="624" t="s">
        <v>67</v>
      </c>
      <c r="C74" s="620"/>
      <c r="D74" s="160"/>
      <c r="E74" s="160"/>
      <c r="F74" s="160"/>
      <c r="G74" s="160"/>
      <c r="H74" s="160"/>
      <c r="I74" s="160"/>
      <c r="J74" s="160"/>
      <c r="K74" s="161"/>
      <c r="L74" s="161"/>
      <c r="M74" s="161"/>
      <c r="N74" s="161"/>
      <c r="O74" s="161"/>
      <c r="P74" s="161"/>
      <c r="Q74" s="161"/>
      <c r="R74" s="162"/>
      <c r="U74" s="159"/>
      <c r="V74" s="153"/>
    </row>
    <row r="75" spans="2:22" s="163" customFormat="1">
      <c r="B75" s="154" t="s">
        <v>229</v>
      </c>
      <c r="C75" s="534"/>
      <c r="D75" s="156">
        <f>'5.  2015-2020 LRAM'!Y756</f>
        <v>1935.1026486594667</v>
      </c>
      <c r="E75" s="156">
        <f>'5.  2015-2020 LRAM'!Z756</f>
        <v>1320.2881649063504</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3255.3908135658171</v>
      </c>
      <c r="U75" s="152"/>
      <c r="V75" s="153"/>
    </row>
    <row r="76" spans="2:22" s="163" customFormat="1" ht="16.5" customHeight="1">
      <c r="B76" s="154" t="s">
        <v>228</v>
      </c>
      <c r="C76" s="155"/>
      <c r="D76" s="156">
        <f>-'5.  2015-2020 LRAM'!Y757</f>
        <v>-1030</v>
      </c>
      <c r="E76" s="156">
        <f>-'5.  2015-2020 LRAM'!Z757</f>
        <v>-1951.3695</v>
      </c>
      <c r="F76" s="156">
        <f>-'5.  2015-2020 LRAM'!AA757</f>
        <v>-422.16159999999996</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-3403.5310999999997</v>
      </c>
      <c r="S76" s="158"/>
      <c r="U76" s="152"/>
      <c r="V76" s="153"/>
    </row>
    <row r="77" spans="2:22" s="136" customFormat="1">
      <c r="B77" s="624" t="s">
        <v>67</v>
      </c>
      <c r="C77" s="620"/>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503.12668865146134</v>
      </c>
      <c r="E78" s="156">
        <f>'5.  2015-2020 LRAM'!Z940</f>
        <v>1320.2881649063504</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1823.4148535578117</v>
      </c>
      <c r="U78" s="152"/>
      <c r="V78" s="153"/>
    </row>
    <row r="79" spans="2:22" s="163" customFormat="1">
      <c r="B79" s="154" t="s">
        <v>230</v>
      </c>
      <c r="C79" s="155"/>
      <c r="D79" s="156">
        <f>-'5.  2015-2020 LRAM'!Y941</f>
        <v>-267.8</v>
      </c>
      <c r="E79" s="156">
        <f>-'5.  2015-2020 LRAM'!Z941</f>
        <v>-1951.3695</v>
      </c>
      <c r="F79" s="156">
        <f>-'5.  2015-2020 LRAM'!AA941</f>
        <v>-426.38400000000001</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-2645.5535</v>
      </c>
      <c r="S79" s="158"/>
      <c r="U79" s="152"/>
      <c r="V79" s="153"/>
    </row>
    <row r="80" spans="2:22" s="136" customFormat="1">
      <c r="B80" s="624" t="s">
        <v>67</v>
      </c>
      <c r="C80" s="620"/>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4"/>
      <c r="D81" s="156">
        <f>'5.  2015-2020 LRAM'!Y1124</f>
        <v>0</v>
      </c>
      <c r="E81" s="156">
        <f>'5.  2015-2020 LRAM'!Z1124</f>
        <v>1348.3794024575493</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1348.3794024575493</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4" t="s">
        <v>67</v>
      </c>
      <c r="C83" s="620"/>
      <c r="D83" s="160"/>
      <c r="E83" s="160"/>
      <c r="F83" s="160"/>
      <c r="G83" s="160"/>
      <c r="H83" s="160"/>
      <c r="I83" s="160"/>
      <c r="J83" s="160"/>
      <c r="K83" s="161"/>
      <c r="L83" s="161"/>
      <c r="M83" s="161"/>
      <c r="N83" s="161"/>
      <c r="O83" s="161"/>
      <c r="P83" s="161"/>
      <c r="Q83" s="161"/>
      <c r="R83" s="162"/>
      <c r="U83" s="159"/>
      <c r="V83" s="153"/>
    </row>
    <row r="84" spans="2:22" s="17" customFormat="1" ht="20.25" customHeight="1">
      <c r="B84" s="621" t="s">
        <v>43</v>
      </c>
      <c r="C84" s="620"/>
      <c r="D84" s="678">
        <f>'6.  Carrying Charges'!I237</f>
        <v>164.29777522108247</v>
      </c>
      <c r="E84" s="678">
        <f>'6.  Carrying Charges'!J237</f>
        <v>-94.728093576419511</v>
      </c>
      <c r="F84" s="678">
        <f>'6.  Carrying Charges'!K237</f>
        <v>-79.619686358333226</v>
      </c>
      <c r="G84" s="678">
        <f>'6.  Carrying Charges'!L237</f>
        <v>0</v>
      </c>
      <c r="H84" s="678">
        <f>'6.  Carrying Charges'!M237</f>
        <v>0</v>
      </c>
      <c r="I84" s="678">
        <f>'6.  Carrying Charges'!N237</f>
        <v>0</v>
      </c>
      <c r="J84" s="678">
        <f>'6.  Carrying Charges'!O237</f>
        <v>0</v>
      </c>
      <c r="K84" s="678">
        <f>'6.  Carrying Charges'!P237</f>
        <v>0</v>
      </c>
      <c r="L84" s="678">
        <f>'6.  Carrying Charges'!Q237</f>
        <v>0</v>
      </c>
      <c r="M84" s="678">
        <f>'6.  Carrying Charges'!R237</f>
        <v>0</v>
      </c>
      <c r="N84" s="678">
        <f>'6.  Carrying Charges'!S237</f>
        <v>0</v>
      </c>
      <c r="O84" s="678">
        <f>'6.  Carrying Charges'!T237</f>
        <v>0</v>
      </c>
      <c r="P84" s="678">
        <f>'6.  Carrying Charges'!U237</f>
        <v>0</v>
      </c>
      <c r="Q84" s="678">
        <f>'6.  Carrying Charges'!V237</f>
        <v>0</v>
      </c>
      <c r="R84" s="679">
        <f>SUM(D84:Q84)</f>
        <v>-10.050004713670262</v>
      </c>
      <c r="U84" s="152"/>
      <c r="V84" s="153"/>
    </row>
    <row r="85" spans="2:22" s="163" customFormat="1" ht="21.75" customHeight="1">
      <c r="B85" s="622" t="s">
        <v>240</v>
      </c>
      <c r="C85" s="623"/>
      <c r="D85" s="622">
        <f>SUM(D54:D80)+D84</f>
        <v>2882.3309125320111</v>
      </c>
      <c r="E85" s="622">
        <f t="shared" ref="E85:Q85" si="2">SUM(E54:E80)+E84</f>
        <v>-2141.5323637637189</v>
      </c>
      <c r="F85" s="622">
        <f t="shared" si="2"/>
        <v>-1530.956286358333</v>
      </c>
      <c r="G85" s="622">
        <f t="shared" si="2"/>
        <v>0</v>
      </c>
      <c r="H85" s="622">
        <f t="shared" si="2"/>
        <v>0</v>
      </c>
      <c r="I85" s="622">
        <f t="shared" si="2"/>
        <v>0</v>
      </c>
      <c r="J85" s="622">
        <f t="shared" si="2"/>
        <v>0</v>
      </c>
      <c r="K85" s="622">
        <f t="shared" si="2"/>
        <v>0</v>
      </c>
      <c r="L85" s="622">
        <f t="shared" si="2"/>
        <v>0</v>
      </c>
      <c r="M85" s="622">
        <f t="shared" si="2"/>
        <v>0</v>
      </c>
      <c r="N85" s="622">
        <f t="shared" si="2"/>
        <v>0</v>
      </c>
      <c r="O85" s="622">
        <f t="shared" si="2"/>
        <v>0</v>
      </c>
      <c r="P85" s="622">
        <f t="shared" si="2"/>
        <v>0</v>
      </c>
      <c r="Q85" s="622">
        <f t="shared" si="2"/>
        <v>0</v>
      </c>
      <c r="R85" s="622">
        <f>SUM(R54:R80)+R84</f>
        <v>-790.15773759004128</v>
      </c>
      <c r="U85" s="152"/>
      <c r="V85" s="153"/>
    </row>
    <row r="86" spans="2:22" ht="20.25" customHeight="1">
      <c r="B86" s="453" t="s">
        <v>537</v>
      </c>
      <c r="C86" s="601"/>
      <c r="D86" s="600"/>
      <c r="E86" s="600"/>
      <c r="F86" s="600"/>
      <c r="G86" s="600"/>
      <c r="H86" s="600"/>
      <c r="I86" s="600"/>
      <c r="J86" s="600"/>
      <c r="K86" s="600"/>
      <c r="L86" s="600"/>
      <c r="M86" s="600"/>
      <c r="N86" s="600"/>
      <c r="O86" s="600"/>
      <c r="P86" s="600"/>
      <c r="Q86" s="600"/>
      <c r="R86" s="600"/>
      <c r="V86" s="13"/>
    </row>
    <row r="87" spans="2:22" ht="20.25" customHeight="1">
      <c r="B87" s="619"/>
      <c r="C87" s="66"/>
      <c r="E87" s="9"/>
      <c r="V87" s="13"/>
    </row>
    <row r="88" spans="2:22" ht="15">
      <c r="E88" s="9"/>
    </row>
    <row r="89" spans="2:22" ht="21" hidden="1" customHeight="1">
      <c r="B89" s="118" t="s">
        <v>538</v>
      </c>
      <c r="F89" s="588"/>
    </row>
    <row r="90" spans="2:22" s="548" customFormat="1" ht="27.75" hidden="1" customHeight="1">
      <c r="B90" s="569" t="s">
        <v>558</v>
      </c>
      <c r="C90" s="565"/>
      <c r="D90" s="565"/>
      <c r="E90" s="572"/>
      <c r="F90" s="565"/>
      <c r="G90" s="565"/>
      <c r="H90" s="565"/>
      <c r="I90" s="565"/>
      <c r="J90" s="565"/>
      <c r="T90" s="549"/>
      <c r="U90" s="549"/>
    </row>
    <row r="91" spans="2:22" ht="11.25" hidden="1" customHeight="1">
      <c r="B91" s="110"/>
    </row>
    <row r="92" spans="2:22" s="561" customFormat="1" ht="25.5" hidden="1" customHeight="1">
      <c r="B92" s="563"/>
      <c r="C92" s="559">
        <v>2011</v>
      </c>
      <c r="D92" s="559">
        <v>2012</v>
      </c>
      <c r="E92" s="559">
        <v>2013</v>
      </c>
      <c r="F92" s="559">
        <v>2014</v>
      </c>
      <c r="G92" s="559">
        <v>2015</v>
      </c>
      <c r="H92" s="559">
        <v>2016</v>
      </c>
      <c r="I92" s="559">
        <v>2017</v>
      </c>
      <c r="J92" s="559">
        <v>2018</v>
      </c>
      <c r="K92" s="559">
        <v>2019</v>
      </c>
      <c r="L92" s="559">
        <v>2020</v>
      </c>
      <c r="M92" s="560" t="s">
        <v>26</v>
      </c>
      <c r="T92" s="562"/>
      <c r="U92" s="562"/>
    </row>
    <row r="93" spans="2:22" s="90" customFormat="1" ht="23.25" hidden="1" customHeight="1">
      <c r="B93" s="198">
        <v>2011</v>
      </c>
      <c r="C93" s="554">
        <f>'4.  2011-2014 LRAM'!AM131</f>
        <v>0</v>
      </c>
      <c r="D93" s="555">
        <f>SUM('4.  2011-2014 LRAM'!Y259:AL259)</f>
        <v>0</v>
      </c>
      <c r="E93" s="555">
        <f>SUM('4.  2011-2014 LRAM'!Y388:AL388)</f>
        <v>0</v>
      </c>
      <c r="F93" s="556">
        <f>SUM('4.  2011-2014 LRAM'!Y517:AL517)</f>
        <v>0</v>
      </c>
      <c r="G93" s="556">
        <f>SUM('5.  2015-2020 LRAM'!Y199:AL199)</f>
        <v>0</v>
      </c>
      <c r="H93" s="555">
        <f>SUM('5.  2015-2020 LRAM'!Y382:AL382)</f>
        <v>0</v>
      </c>
      <c r="I93" s="556">
        <f>SUM('5.  2015-2020 LRAM'!Y565:AL565)</f>
        <v>0</v>
      </c>
      <c r="J93" s="555">
        <f>SUM('5.  2015-2020 LRAM'!Y748:AL748)</f>
        <v>0</v>
      </c>
      <c r="K93" s="555">
        <f>SUM('5.  2015-2020 LRAM'!Y931:AL931)</f>
        <v>0</v>
      </c>
      <c r="L93" s="555">
        <f>SUM('5.  2015-2020 LRAM'!Y1114:AL1114)</f>
        <v>0</v>
      </c>
      <c r="M93" s="555">
        <f>SUM(C93:L93)</f>
        <v>0</v>
      </c>
      <c r="T93" s="197"/>
      <c r="U93" s="197"/>
    </row>
    <row r="94" spans="2:22" s="90" customFormat="1" ht="23.25" hidden="1" customHeight="1">
      <c r="B94" s="198">
        <v>2012</v>
      </c>
      <c r="C94" s="557"/>
      <c r="D94" s="556">
        <f>SUM('4.  2011-2014 LRAM'!Y260:AL260)</f>
        <v>0</v>
      </c>
      <c r="E94" s="555">
        <f>SUM('4.  2011-2014 LRAM'!Y389:AL389)</f>
        <v>0</v>
      </c>
      <c r="F94" s="556">
        <f>SUM('4.  2011-2014 LRAM'!Y518:AL518)</f>
        <v>0</v>
      </c>
      <c r="G94" s="556">
        <f>SUM('5.  2015-2020 LRAM'!Y200:AL200)</f>
        <v>0</v>
      </c>
      <c r="H94" s="555">
        <f>SUM('5.  2015-2020 LRAM'!Y383:AL383)</f>
        <v>0</v>
      </c>
      <c r="I94" s="556">
        <f>SUM('5.  2015-2020 LRAM'!Y566:AL566)</f>
        <v>0</v>
      </c>
      <c r="J94" s="555">
        <f>SUM('5.  2015-2020 LRAM'!Y749:AL749)</f>
        <v>0</v>
      </c>
      <c r="K94" s="555">
        <f>SUM('5.  2015-2020 LRAM'!Y932:AL932)</f>
        <v>0</v>
      </c>
      <c r="L94" s="555">
        <f>SUM('5.  2015-2020 LRAM'!Y1115:AL1115)</f>
        <v>0</v>
      </c>
      <c r="M94" s="555">
        <f>SUM(D94:L94)</f>
        <v>0</v>
      </c>
      <c r="T94" s="197"/>
      <c r="U94" s="197"/>
    </row>
    <row r="95" spans="2:22" s="90" customFormat="1" ht="23.25" hidden="1" customHeight="1">
      <c r="B95" s="198">
        <v>2013</v>
      </c>
      <c r="C95" s="558"/>
      <c r="D95" s="558"/>
      <c r="E95" s="556">
        <f>SUM('4.  2011-2014 LRAM'!Y390:AL390)</f>
        <v>0</v>
      </c>
      <c r="F95" s="556">
        <f>SUM('4.  2011-2014 LRAM'!Y519:AL519)</f>
        <v>0</v>
      </c>
      <c r="G95" s="556">
        <f>SUM('5.  2015-2020 LRAM'!Y201:AL201)</f>
        <v>0</v>
      </c>
      <c r="H95" s="555">
        <f>SUM('5.  2015-2020 LRAM'!Y384:AL384)</f>
        <v>0</v>
      </c>
      <c r="I95" s="556">
        <f>SUM('5.  2015-2020 LRAM'!Y567:AL567)</f>
        <v>0</v>
      </c>
      <c r="J95" s="555">
        <f>SUM('5.  2015-2020 LRAM'!Y750:AL750)</f>
        <v>0</v>
      </c>
      <c r="K95" s="555">
        <f>SUM('5.  2015-2020 LRAM'!Y933:AL933)</f>
        <v>0</v>
      </c>
      <c r="L95" s="555">
        <f>SUM('5.  2015-2020 LRAM'!Y1116:AL1116)</f>
        <v>0</v>
      </c>
      <c r="M95" s="555">
        <f>SUM(C95:L95)</f>
        <v>0</v>
      </c>
      <c r="T95" s="197"/>
      <c r="U95" s="197"/>
    </row>
    <row r="96" spans="2:22" s="90" customFormat="1" ht="23.25" hidden="1" customHeight="1">
      <c r="B96" s="198">
        <v>2014</v>
      </c>
      <c r="C96" s="558"/>
      <c r="D96" s="558"/>
      <c r="E96" s="558"/>
      <c r="F96" s="556">
        <f>SUM('4.  2011-2014 LRAM'!Y520:AL520)</f>
        <v>0</v>
      </c>
      <c r="G96" s="556">
        <f>SUM('5.  2015-2020 LRAM'!Y202:AL202)</f>
        <v>0</v>
      </c>
      <c r="H96" s="555">
        <f>SUM('5.  2015-2020 LRAM'!Y385:AL385)</f>
        <v>0</v>
      </c>
      <c r="I96" s="556">
        <f>SUM('5.  2015-2020 LRAM'!Y568:AL568)</f>
        <v>0</v>
      </c>
      <c r="J96" s="555">
        <f>SUM('5.  2015-2020 LRAM'!Y751:AL751)</f>
        <v>0</v>
      </c>
      <c r="K96" s="555">
        <f>SUM('5.  2015-2020 LRAM'!Y934:AL934)</f>
        <v>0</v>
      </c>
      <c r="L96" s="555">
        <f>SUM('5.  2015-2020 LRAM'!Y1117:AL1117)</f>
        <v>0</v>
      </c>
      <c r="M96" s="555">
        <f>SUM(F96:L96)</f>
        <v>0</v>
      </c>
      <c r="T96" s="197"/>
      <c r="U96" s="197"/>
    </row>
    <row r="97" spans="2:21" s="90" customFormat="1" ht="23.25" hidden="1" customHeight="1">
      <c r="B97" s="198">
        <v>2015</v>
      </c>
      <c r="C97" s="558"/>
      <c r="D97" s="558"/>
      <c r="E97" s="558"/>
      <c r="F97" s="558"/>
      <c r="G97" s="556">
        <f>SUM('5.  2015-2020 LRAM'!Y203:AL203)</f>
        <v>0</v>
      </c>
      <c r="H97" s="555">
        <f>SUM('5.  2015-2020 LRAM'!Y386:AL386)</f>
        <v>0</v>
      </c>
      <c r="I97" s="556">
        <f>SUM('5.  2015-2020 LRAM'!Y569:AL569)</f>
        <v>0</v>
      </c>
      <c r="J97" s="555">
        <f>SUM('5.  2015-2020 LRAM'!Y752:AL752)</f>
        <v>0</v>
      </c>
      <c r="K97" s="555">
        <f>SUM('5.  2015-2020 LRAM'!Y935:AL935)</f>
        <v>0</v>
      </c>
      <c r="L97" s="555">
        <f>SUM('5.  2015-2020 LRAM'!Y1118:AL1118)</f>
        <v>0</v>
      </c>
      <c r="M97" s="555">
        <f>SUM(G97:L97)</f>
        <v>0</v>
      </c>
      <c r="T97" s="197"/>
      <c r="U97" s="197"/>
    </row>
    <row r="98" spans="2:21" s="90" customFormat="1" ht="23.25" hidden="1" customHeight="1">
      <c r="B98" s="198">
        <v>2016</v>
      </c>
      <c r="C98" s="558"/>
      <c r="D98" s="558"/>
      <c r="E98" s="558"/>
      <c r="F98" s="558"/>
      <c r="G98" s="558"/>
      <c r="H98" s="555">
        <f>SUM('5.  2015-2020 LRAM'!Y387:AL387)</f>
        <v>1446.2566999999999</v>
      </c>
      <c r="I98" s="556">
        <f>SUM('5.  2015-2020 LRAM'!Y570:AL570)</f>
        <v>1638.5342000000001</v>
      </c>
      <c r="J98" s="555">
        <f>SUM('5.  2015-2020 LRAM'!Y753:AL753)</f>
        <v>1053.6413</v>
      </c>
      <c r="K98" s="555">
        <f>SUM('5.  2015-2020 LRAM'!Y936:AL936)</f>
        <v>588.11099999999999</v>
      </c>
      <c r="L98" s="555">
        <f>SUM('5.  2015-2020 LRAM'!Y1119:AL1119)</f>
        <v>433.57919999999996</v>
      </c>
      <c r="M98" s="555">
        <f>SUM(H98:L98)</f>
        <v>5160.1224000000002</v>
      </c>
      <c r="T98" s="197"/>
      <c r="U98" s="197"/>
    </row>
    <row r="99" spans="2:21" s="90" customFormat="1" ht="23.25" hidden="1" customHeight="1">
      <c r="B99" s="198">
        <v>2017</v>
      </c>
      <c r="C99" s="558"/>
      <c r="D99" s="558"/>
      <c r="E99" s="558"/>
      <c r="F99" s="558"/>
      <c r="G99" s="558"/>
      <c r="H99" s="558"/>
      <c r="I99" s="555">
        <f>SUM('5.  2015-2020 LRAM'!Y571:AL571)</f>
        <v>3192.5023000000001</v>
      </c>
      <c r="J99" s="555">
        <f>SUM('5.  2015-2020 LRAM'!Y754:AL754)</f>
        <v>1796.8002000000001</v>
      </c>
      <c r="K99" s="555">
        <f>SUM('5.  2015-2020 LRAM'!Y937:AL937)</f>
        <v>1039.7024999999999</v>
      </c>
      <c r="L99" s="555">
        <f>SUM('5.  2015-2020 LRAM'!Y1120:AL1120)</f>
        <v>790.15679999999998</v>
      </c>
      <c r="M99" s="555">
        <f>SUM(I99:L99)</f>
        <v>6819.1617999999989</v>
      </c>
      <c r="T99" s="197"/>
      <c r="U99" s="197"/>
    </row>
    <row r="100" spans="2:21" s="90" customFormat="1" ht="23.25" hidden="1" customHeight="1">
      <c r="B100" s="198">
        <v>2018</v>
      </c>
      <c r="C100" s="558"/>
      <c r="D100" s="558"/>
      <c r="E100" s="558"/>
      <c r="F100" s="558"/>
      <c r="G100" s="558"/>
      <c r="H100" s="558"/>
      <c r="I100" s="558"/>
      <c r="J100" s="555">
        <f>SUM('5.  2015-2020 LRAM'!Y755:AL755)</f>
        <v>404.94931356581708</v>
      </c>
      <c r="K100" s="555">
        <f>SUM('5.  2015-2020 LRAM'!Y938:AL938)</f>
        <v>195.60135355781173</v>
      </c>
      <c r="L100" s="555">
        <f>SUM('5.  2015-2020 LRAM'!Y1121:AL1121)</f>
        <v>124.64340245754934</v>
      </c>
      <c r="M100" s="555">
        <f>SUM(J100:L100)</f>
        <v>725.19406958117816</v>
      </c>
      <c r="T100" s="197"/>
      <c r="U100" s="197"/>
    </row>
    <row r="101" spans="2:21" s="90" customFormat="1" ht="23.25" hidden="1" customHeight="1">
      <c r="B101" s="198">
        <v>2019</v>
      </c>
      <c r="C101" s="558"/>
      <c r="D101" s="558"/>
      <c r="E101" s="558"/>
      <c r="F101" s="558"/>
      <c r="G101" s="558"/>
      <c r="H101" s="558"/>
      <c r="I101" s="558"/>
      <c r="J101" s="558"/>
      <c r="K101" s="555">
        <f>SUM('5.  2015-2020 LRAM'!Y939:AL939)</f>
        <v>0</v>
      </c>
      <c r="L101" s="555">
        <f>SUM('5.  2015-2020 LRAM'!Y1122:AL1122)</f>
        <v>0</v>
      </c>
      <c r="M101" s="555">
        <f>SUM(K101:L101)</f>
        <v>0</v>
      </c>
      <c r="T101" s="197"/>
      <c r="U101" s="197"/>
    </row>
    <row r="102" spans="2:21" s="90" customFormat="1" ht="23.25" hidden="1" customHeight="1">
      <c r="B102" s="198">
        <v>2020</v>
      </c>
      <c r="C102" s="558"/>
      <c r="D102" s="558"/>
      <c r="E102" s="558"/>
      <c r="F102" s="558"/>
      <c r="G102" s="558"/>
      <c r="H102" s="558"/>
      <c r="I102" s="558"/>
      <c r="J102" s="558"/>
      <c r="K102" s="558"/>
      <c r="L102" s="557">
        <f>SUM('5.  2015-2020 LRAM'!Y1123:AL1123)</f>
        <v>0</v>
      </c>
      <c r="M102" s="557">
        <f>L102</f>
        <v>0</v>
      </c>
      <c r="T102" s="197"/>
      <c r="U102" s="197"/>
    </row>
    <row r="103" spans="2:21" s="196" customFormat="1" ht="24" hidden="1" customHeight="1">
      <c r="B103" s="570" t="s">
        <v>520</v>
      </c>
      <c r="C103" s="554">
        <f>C93</f>
        <v>0</v>
      </c>
      <c r="D103" s="555">
        <f>D93+D94</f>
        <v>0</v>
      </c>
      <c r="E103" s="555">
        <f>E93+E94+E95</f>
        <v>0</v>
      </c>
      <c r="F103" s="555">
        <f>F93+F94+F95+F96</f>
        <v>0</v>
      </c>
      <c r="G103" s="555">
        <f>G93+G94+G95+G96+G97</f>
        <v>0</v>
      </c>
      <c r="H103" s="555">
        <f>H93+H94+H95+H96+H97+H98</f>
        <v>1446.2566999999999</v>
      </c>
      <c r="I103" s="555">
        <f>I93+I94+I95+I96+I97+I98+I99</f>
        <v>4831.0365000000002</v>
      </c>
      <c r="J103" s="555">
        <f>J93+J94+J95+J96+J97+J98+J99+J100</f>
        <v>3255.3908135658171</v>
      </c>
      <c r="K103" s="555">
        <f>K93+K94+K95+K96+K97+K98+K99+K100+K101</f>
        <v>1823.4148535578115</v>
      </c>
      <c r="L103" s="555">
        <f>SUM(L93:L102)</f>
        <v>1348.3794024575493</v>
      </c>
      <c r="M103" s="555">
        <f>SUM(M93:M102)</f>
        <v>12704.478269581177</v>
      </c>
      <c r="T103" s="199"/>
      <c r="U103" s="199"/>
    </row>
    <row r="104" spans="2:21" s="27" customFormat="1" ht="24.75" hidden="1" customHeight="1">
      <c r="B104" s="571" t="s">
        <v>519</v>
      </c>
      <c r="C104" s="553">
        <f>'4.  2011-2014 LRAM'!AM132</f>
        <v>0</v>
      </c>
      <c r="D104" s="553">
        <f>'4.  2011-2014 LRAM'!AM262</f>
        <v>0</v>
      </c>
      <c r="E104" s="553">
        <f>'4.  2011-2014 LRAM'!AM392</f>
        <v>0</v>
      </c>
      <c r="F104" s="553">
        <f>'4.  2011-2014 LRAM'!AM522</f>
        <v>0</v>
      </c>
      <c r="G104" s="553">
        <f>'5.  2015-2020 LRAM'!AM205</f>
        <v>0</v>
      </c>
      <c r="H104" s="553">
        <f>'5.  2015-2020 LRAM'!AM389</f>
        <v>1357.3301000000001</v>
      </c>
      <c r="I104" s="553">
        <f>'5.  2015-2020 LRAM'!AM573</f>
        <v>4729.7919000000002</v>
      </c>
      <c r="J104" s="553">
        <f>'5.  2015-2020 LRAM'!AM757</f>
        <v>3403.5310999999997</v>
      </c>
      <c r="K104" s="553">
        <f>'5.  2015-2020 LRAM'!AM941</f>
        <v>2645.5535</v>
      </c>
      <c r="L104" s="553">
        <f>'5.  2015-2020 LRAM'!AM1125</f>
        <v>0</v>
      </c>
      <c r="M104" s="555">
        <f>SUM(C104:L104)</f>
        <v>12136.2066</v>
      </c>
      <c r="T104" s="89"/>
      <c r="U104" s="89"/>
    </row>
    <row r="105" spans="2:21" ht="24.75" hidden="1" customHeight="1">
      <c r="B105" s="571" t="s">
        <v>43</v>
      </c>
      <c r="C105" s="553">
        <f>'6.  Carrying Charges'!W27</f>
        <v>0</v>
      </c>
      <c r="D105" s="553">
        <f>'6.  Carrying Charges'!W42</f>
        <v>0</v>
      </c>
      <c r="E105" s="553">
        <f>'6.  Carrying Charges'!W57</f>
        <v>0</v>
      </c>
      <c r="F105" s="553">
        <f>'6.  Carrying Charges'!W72</f>
        <v>0</v>
      </c>
      <c r="G105" s="553">
        <f>'6.  Carrying Charges'!W87</f>
        <v>0</v>
      </c>
      <c r="H105" s="553">
        <f>'6.  Carrying Charges'!W102</f>
        <v>0.44833827500000017</v>
      </c>
      <c r="I105" s="553">
        <f>'6.  Carrying Charges'!W117</f>
        <v>2.1102695000000025</v>
      </c>
      <c r="J105" s="553">
        <f>'6.  Carrying Charges'!W132</f>
        <v>4.2945640999500716</v>
      </c>
      <c r="K105" s="553">
        <f>'6.  Carrying Charges'!W147</f>
        <v>-3.0215717255554133</v>
      </c>
      <c r="L105" s="553">
        <f>'6.  Carrying Charges'!W162</f>
        <v>-7.9640672408136481</v>
      </c>
      <c r="M105" s="555">
        <f>SUM(C105:L105)</f>
        <v>-4.1324670914189863</v>
      </c>
    </row>
    <row r="106" spans="2:21" ht="23.25" hidden="1" customHeight="1">
      <c r="B106" s="570" t="s">
        <v>26</v>
      </c>
      <c r="C106" s="553">
        <f>C103-C104+C105</f>
        <v>0</v>
      </c>
      <c r="D106" s="553">
        <f t="shared" ref="D106:J106" si="3">D103-D104+D105</f>
        <v>0</v>
      </c>
      <c r="E106" s="553">
        <f t="shared" si="3"/>
        <v>0</v>
      </c>
      <c r="F106" s="553">
        <f t="shared" si="3"/>
        <v>0</v>
      </c>
      <c r="G106" s="553">
        <f t="shared" si="3"/>
        <v>0</v>
      </c>
      <c r="H106" s="553">
        <f t="shared" si="3"/>
        <v>89.374938274999778</v>
      </c>
      <c r="I106" s="553">
        <f t="shared" si="3"/>
        <v>103.35486949999999</v>
      </c>
      <c r="J106" s="553">
        <f t="shared" si="3"/>
        <v>-143.84572233423253</v>
      </c>
      <c r="K106" s="553">
        <f>K103-K104+K105</f>
        <v>-825.16021816774389</v>
      </c>
      <c r="L106" s="553">
        <f>L103-L104+L105</f>
        <v>1340.4153352167357</v>
      </c>
      <c r="M106" s="553">
        <f>M103-M104+M105</f>
        <v>564.13920248975876</v>
      </c>
    </row>
    <row r="107" spans="2:21" hidden="1"/>
    <row r="108" spans="2:21">
      <c r="B108" s="588" t="s">
        <v>527</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zoomScale="80" zoomScaleNormal="80" workbookViewId="0">
      <selection activeCell="E51" sqref="E51"/>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6" t="s">
        <v>171</v>
      </c>
      <c r="C14" s="126" t="s">
        <v>175</v>
      </c>
    </row>
    <row r="15" spans="2:3" ht="26.25" customHeight="1" thickBot="1">
      <c r="C15" s="128" t="s">
        <v>406</v>
      </c>
    </row>
    <row r="16" spans="2:3" ht="27" customHeight="1" thickBot="1">
      <c r="C16" s="568" t="s">
        <v>552</v>
      </c>
    </row>
    <row r="19" spans="2:8" ht="15.75">
      <c r="B19" s="536" t="s">
        <v>617</v>
      </c>
    </row>
    <row r="20" spans="2:8" ht="13.5" customHeight="1"/>
    <row r="21" spans="2:8" ht="41.1" customHeight="1">
      <c r="B21" s="797" t="s">
        <v>680</v>
      </c>
      <c r="C21" s="797"/>
      <c r="D21" s="797"/>
      <c r="E21" s="797"/>
      <c r="F21" s="797"/>
      <c r="G21" s="797"/>
      <c r="H21" s="797"/>
    </row>
    <row r="23" spans="2:8" s="608" customFormat="1" ht="15.75">
      <c r="B23" s="618" t="s">
        <v>547</v>
      </c>
      <c r="C23" s="618" t="s">
        <v>562</v>
      </c>
      <c r="D23" s="618" t="s">
        <v>546</v>
      </c>
      <c r="E23" s="804" t="s">
        <v>34</v>
      </c>
      <c r="F23" s="805"/>
      <c r="G23" s="804" t="s">
        <v>545</v>
      </c>
      <c r="H23" s="805"/>
    </row>
    <row r="24" spans="2:8">
      <c r="B24" s="607">
        <v>1</v>
      </c>
      <c r="C24" s="643"/>
      <c r="D24" s="606"/>
      <c r="E24" s="802"/>
      <c r="F24" s="803"/>
      <c r="G24" s="806"/>
      <c r="H24" s="807"/>
    </row>
    <row r="25" spans="2:8">
      <c r="B25" s="607">
        <v>2</v>
      </c>
      <c r="C25" s="643"/>
      <c r="D25" s="606"/>
      <c r="E25" s="802"/>
      <c r="F25" s="803"/>
      <c r="G25" s="806"/>
      <c r="H25" s="807"/>
    </row>
    <row r="26" spans="2:8">
      <c r="B26" s="607">
        <v>3</v>
      </c>
      <c r="C26" s="643"/>
      <c r="D26" s="606"/>
      <c r="E26" s="802"/>
      <c r="F26" s="803"/>
      <c r="G26" s="806"/>
      <c r="H26" s="807"/>
    </row>
    <row r="27" spans="2:8">
      <c r="B27" s="607">
        <v>4</v>
      </c>
      <c r="C27" s="643"/>
      <c r="D27" s="606"/>
      <c r="E27" s="802"/>
      <c r="F27" s="803"/>
      <c r="G27" s="806"/>
      <c r="H27" s="807"/>
    </row>
    <row r="28" spans="2:8">
      <c r="B28" s="607">
        <v>5</v>
      </c>
      <c r="C28" s="643"/>
      <c r="D28" s="606"/>
      <c r="E28" s="802"/>
      <c r="F28" s="803"/>
      <c r="G28" s="806"/>
      <c r="H28" s="807"/>
    </row>
    <row r="29" spans="2:8">
      <c r="B29" s="607">
        <v>6</v>
      </c>
      <c r="C29" s="643"/>
      <c r="D29" s="606"/>
      <c r="E29" s="802"/>
      <c r="F29" s="803"/>
      <c r="G29" s="806"/>
      <c r="H29" s="807"/>
    </row>
    <row r="30" spans="2:8">
      <c r="B30" s="607">
        <v>7</v>
      </c>
      <c r="C30" s="643"/>
      <c r="D30" s="606"/>
      <c r="E30" s="802"/>
      <c r="F30" s="803"/>
      <c r="G30" s="806"/>
      <c r="H30" s="807"/>
    </row>
    <row r="31" spans="2:8">
      <c r="B31" s="607">
        <v>8</v>
      </c>
      <c r="C31" s="643"/>
      <c r="D31" s="606"/>
      <c r="E31" s="802"/>
      <c r="F31" s="803"/>
      <c r="G31" s="806"/>
      <c r="H31" s="807"/>
    </row>
    <row r="32" spans="2:8">
      <c r="B32" s="607">
        <v>9</v>
      </c>
      <c r="C32" s="643"/>
      <c r="D32" s="606"/>
      <c r="E32" s="802"/>
      <c r="F32" s="803"/>
      <c r="G32" s="806"/>
      <c r="H32" s="807"/>
    </row>
    <row r="33" spans="2:8">
      <c r="B33" s="607">
        <v>10</v>
      </c>
      <c r="C33" s="643"/>
      <c r="D33" s="606"/>
      <c r="E33" s="802"/>
      <c r="F33" s="803"/>
      <c r="G33" s="806"/>
      <c r="H33" s="807"/>
    </row>
    <row r="34" spans="2:8">
      <c r="B34" s="607" t="s">
        <v>480</v>
      </c>
      <c r="C34" s="643"/>
      <c r="D34" s="606"/>
      <c r="E34" s="802"/>
      <c r="F34" s="803"/>
      <c r="G34" s="806"/>
      <c r="H34" s="807"/>
    </row>
    <row r="36" spans="2:8" ht="30.75" customHeight="1">
      <c r="B36" s="536" t="s">
        <v>613</v>
      </c>
    </row>
    <row r="37" spans="2:8" ht="23.25" customHeight="1">
      <c r="B37" s="567" t="s">
        <v>618</v>
      </c>
      <c r="C37" s="604"/>
      <c r="D37" s="604"/>
      <c r="E37" s="604"/>
      <c r="F37" s="604"/>
      <c r="G37" s="604"/>
      <c r="H37" s="604"/>
    </row>
    <row r="39" spans="2:8" s="90" customFormat="1" ht="15.75">
      <c r="B39" s="618" t="s">
        <v>547</v>
      </c>
      <c r="C39" s="618" t="s">
        <v>562</v>
      </c>
      <c r="D39" s="618" t="s">
        <v>546</v>
      </c>
      <c r="E39" s="804" t="s">
        <v>34</v>
      </c>
      <c r="F39" s="805"/>
      <c r="G39" s="804" t="s">
        <v>545</v>
      </c>
      <c r="H39" s="805"/>
    </row>
    <row r="40" spans="2:8">
      <c r="B40" s="607">
        <v>1</v>
      </c>
      <c r="C40" s="643"/>
      <c r="D40" s="606"/>
      <c r="E40" s="802"/>
      <c r="F40" s="803"/>
      <c r="G40" s="806"/>
      <c r="H40" s="807"/>
    </row>
    <row r="41" spans="2:8">
      <c r="B41" s="607">
        <v>2</v>
      </c>
      <c r="C41" s="643"/>
      <c r="D41" s="606"/>
      <c r="E41" s="802"/>
      <c r="F41" s="803"/>
      <c r="G41" s="806"/>
      <c r="H41" s="807"/>
    </row>
    <row r="42" spans="2:8">
      <c r="B42" s="607">
        <v>3</v>
      </c>
      <c r="C42" s="643"/>
      <c r="D42" s="606"/>
      <c r="E42" s="802"/>
      <c r="F42" s="803"/>
      <c r="G42" s="806"/>
      <c r="H42" s="807"/>
    </row>
    <row r="43" spans="2:8">
      <c r="B43" s="607">
        <v>4</v>
      </c>
      <c r="C43" s="643"/>
      <c r="D43" s="606"/>
      <c r="E43" s="802"/>
      <c r="F43" s="803"/>
      <c r="G43" s="806"/>
      <c r="H43" s="807"/>
    </row>
    <row r="44" spans="2:8">
      <c r="B44" s="607">
        <v>5</v>
      </c>
      <c r="C44" s="643"/>
      <c r="D44" s="606"/>
      <c r="E44" s="802"/>
      <c r="F44" s="803"/>
      <c r="G44" s="806"/>
      <c r="H44" s="807"/>
    </row>
    <row r="45" spans="2:8">
      <c r="B45" s="607">
        <v>6</v>
      </c>
      <c r="C45" s="643"/>
      <c r="D45" s="606"/>
      <c r="E45" s="802"/>
      <c r="F45" s="803"/>
      <c r="G45" s="806"/>
      <c r="H45" s="807"/>
    </row>
    <row r="46" spans="2:8">
      <c r="B46" s="607">
        <v>7</v>
      </c>
      <c r="C46" s="643"/>
      <c r="D46" s="606"/>
      <c r="E46" s="802"/>
      <c r="F46" s="803"/>
      <c r="G46" s="806"/>
      <c r="H46" s="807"/>
    </row>
    <row r="47" spans="2:8">
      <c r="B47" s="607">
        <v>8</v>
      </c>
      <c r="C47" s="643"/>
      <c r="D47" s="606"/>
      <c r="E47" s="802"/>
      <c r="F47" s="803"/>
      <c r="G47" s="806"/>
      <c r="H47" s="807"/>
    </row>
    <row r="48" spans="2:8">
      <c r="B48" s="607">
        <v>9</v>
      </c>
      <c r="C48" s="643"/>
      <c r="D48" s="606"/>
      <c r="E48" s="802"/>
      <c r="F48" s="803"/>
      <c r="G48" s="806"/>
      <c r="H48" s="807"/>
    </row>
    <row r="49" spans="2:8">
      <c r="B49" s="607">
        <v>10</v>
      </c>
      <c r="C49" s="643"/>
      <c r="D49" s="606"/>
      <c r="E49" s="802"/>
      <c r="F49" s="803"/>
      <c r="G49" s="806"/>
      <c r="H49" s="807"/>
    </row>
    <row r="50" spans="2:8">
      <c r="B50" s="607" t="s">
        <v>480</v>
      </c>
      <c r="C50" s="643"/>
      <c r="D50" s="606"/>
      <c r="E50" s="802"/>
      <c r="F50" s="803"/>
      <c r="G50" s="806"/>
      <c r="H50" s="807"/>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7" zoomScale="90" zoomScaleNormal="90" workbookViewId="0">
      <selection activeCell="E22" sqref="E22"/>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8" t="s">
        <v>552</v>
      </c>
      <c r="P7" s="105"/>
      <c r="Q7" s="105"/>
    </row>
    <row r="8" spans="2:17" s="104" customFormat="1" ht="30" customHeight="1">
      <c r="D8" s="573"/>
      <c r="P8" s="105"/>
      <c r="Q8" s="105"/>
    </row>
    <row r="9" spans="2:17" s="2" customFormat="1" ht="24.75" customHeight="1">
      <c r="B9" s="118" t="s">
        <v>411</v>
      </c>
      <c r="C9" s="17"/>
      <c r="D9" s="455">
        <v>2012</v>
      </c>
    </row>
    <row r="10" spans="2:17" s="17" customFormat="1" ht="16.5" customHeight="1"/>
    <row r="11" spans="2:17" s="17" customFormat="1" ht="36.75" customHeight="1">
      <c r="B11" s="808" t="s">
        <v>758</v>
      </c>
      <c r="C11" s="808"/>
      <c r="D11" s="808"/>
      <c r="E11" s="808"/>
      <c r="F11" s="808"/>
      <c r="G11" s="808"/>
      <c r="H11" s="808"/>
      <c r="I11" s="808"/>
      <c r="J11" s="808"/>
      <c r="K11" s="808"/>
      <c r="L11" s="808"/>
      <c r="M11" s="808"/>
      <c r="N11" s="613"/>
      <c r="O11" s="613"/>
      <c r="P11" s="613"/>
      <c r="Q11" s="613"/>
    </row>
    <row r="12" spans="2:17" s="2" customFormat="1" ht="15.75" customHeight="1">
      <c r="D12" s="20"/>
    </row>
    <row r="13" spans="2:17" s="17" customFormat="1" ht="48" customHeight="1">
      <c r="C13" s="243" t="str">
        <f>'1.  LRAMVA Summary'!R52</f>
        <v>Total</v>
      </c>
      <c r="D13" s="243" t="str">
        <f>'1.  LRAMVA Summary'!D52</f>
        <v xml:space="preserve">Residential  </v>
      </c>
      <c r="E13" s="243" t="str">
        <f>'1.  LRAMVA Summary'!E52</f>
        <v>GS&lt;50</v>
      </c>
      <c r="F13" s="243" t="str">
        <f>'1.  LRAMVA Summary'!F52</f>
        <v>GS 50 to 4999</v>
      </c>
      <c r="G13" s="243" t="str">
        <f>'1.  LRAMVA Summary'!G52</f>
        <v xml:space="preserve">Street Lighting </v>
      </c>
      <c r="H13" s="243" t="str">
        <f>'1.  LRAMVA Summary'!H52</f>
        <v/>
      </c>
      <c r="I13" s="243" t="str">
        <f>'1.  LRAMVA Summary'!I52</f>
        <v/>
      </c>
      <c r="J13" s="243" t="str">
        <f>'1.  LRAMVA Summary'!J52</f>
        <v xml:space="preserve">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7"/>
      <c r="D14" s="578" t="str">
        <f>'1.  LRAMVA Summary'!D53</f>
        <v>kWh</v>
      </c>
      <c r="E14" s="578" t="str">
        <f>'1.  LRAMVA Summary'!E53</f>
        <v>kWh</v>
      </c>
      <c r="F14" s="578" t="str">
        <f>'1.  LRAMVA Summary'!F53</f>
        <v>kW</v>
      </c>
      <c r="G14" s="578" t="str">
        <f>'1.  LRAMVA Summary'!G53</f>
        <v xml:space="preserve">kWh </v>
      </c>
      <c r="H14" s="578">
        <f>'1.  LRAMVA Summary'!H53</f>
        <v>0</v>
      </c>
      <c r="I14" s="578">
        <f>'1.  LRAMVA Summary'!I53</f>
        <v>0</v>
      </c>
      <c r="J14" s="578">
        <f>'1.  LRAMVA Summary'!J53</f>
        <v>0</v>
      </c>
      <c r="K14" s="578">
        <f>'1.  LRAMVA Summary'!K53</f>
        <v>0</v>
      </c>
      <c r="L14" s="578">
        <f>'1.  LRAMVA Summary'!L53</f>
        <v>0</v>
      </c>
      <c r="M14" s="578">
        <f>'1.  LRAMVA Summary'!M53</f>
        <v>0</v>
      </c>
      <c r="N14" s="578">
        <f>'1.  LRAMVA Summary'!N53</f>
        <v>0</v>
      </c>
      <c r="O14" s="578">
        <f>'1.  LRAMVA Summary'!O53</f>
        <v>0</v>
      </c>
      <c r="P14" s="578">
        <f>'1.  LRAMVA Summary'!P53</f>
        <v>0</v>
      </c>
      <c r="Q14" s="579">
        <f>'1.  LRAMVA Summary'!Q53</f>
        <v>0</v>
      </c>
    </row>
    <row r="15" spans="2:17" s="456" customFormat="1" ht="15.75" customHeight="1">
      <c r="B15" s="461" t="s">
        <v>27</v>
      </c>
      <c r="C15" s="625">
        <f>SUM(D15:Q15)</f>
        <v>165980</v>
      </c>
      <c r="D15" s="451">
        <v>110787</v>
      </c>
      <c r="E15" s="451">
        <v>55193</v>
      </c>
      <c r="F15" s="451"/>
      <c r="G15" s="451"/>
      <c r="H15" s="451"/>
      <c r="I15" s="451"/>
      <c r="J15" s="451"/>
      <c r="K15" s="451"/>
      <c r="L15" s="451"/>
      <c r="M15" s="451"/>
      <c r="N15" s="451"/>
      <c r="O15" s="451"/>
      <c r="P15" s="452"/>
      <c r="Q15" s="452"/>
    </row>
    <row r="16" spans="2:17" s="456" customFormat="1" ht="15.75" customHeight="1">
      <c r="B16" s="461" t="s">
        <v>28</v>
      </c>
      <c r="C16" s="625">
        <f>SUM(D16:Q16)</f>
        <v>176</v>
      </c>
      <c r="D16" s="450"/>
      <c r="E16" s="450"/>
      <c r="F16" s="450">
        <v>161</v>
      </c>
      <c r="G16" s="450">
        <v>15</v>
      </c>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110787</v>
      </c>
      <c r="E18" s="192">
        <f t="shared" si="0"/>
        <v>55193</v>
      </c>
      <c r="F18" s="192">
        <f>IF(F14="kw",HLOOKUP(F14,F14:F16,3,FALSE),HLOOKUP(F14,F14:F16,2,FALSE))</f>
        <v>161</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674</v>
      </c>
      <c r="C20" s="453"/>
      <c r="D20" s="454"/>
    </row>
    <row r="21" spans="2:17" s="438" customFormat="1" ht="21" customHeight="1">
      <c r="B21" s="460" t="s">
        <v>366</v>
      </c>
      <c r="C21" s="453" t="s">
        <v>413</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2017</v>
      </c>
    </row>
    <row r="25" spans="2:17" s="2" customFormat="1" ht="15.75" customHeight="1">
      <c r="D25" s="20"/>
    </row>
    <row r="26" spans="2:17" s="2" customFormat="1" ht="42" customHeight="1">
      <c r="B26" s="808" t="s">
        <v>758</v>
      </c>
      <c r="C26" s="808"/>
      <c r="D26" s="808"/>
      <c r="E26" s="808"/>
      <c r="F26" s="808"/>
      <c r="G26" s="808"/>
      <c r="H26" s="808"/>
      <c r="I26" s="808"/>
      <c r="J26" s="808"/>
      <c r="K26" s="808"/>
      <c r="L26" s="808"/>
      <c r="M26" s="808"/>
      <c r="N26" s="613"/>
      <c r="O26" s="613"/>
      <c r="P26" s="613"/>
      <c r="Q26" s="613"/>
    </row>
    <row r="27" spans="2:17" s="2" customFormat="1" ht="15.75" customHeight="1">
      <c r="D27" s="20"/>
    </row>
    <row r="28" spans="2:17" s="17" customFormat="1" ht="44.25" customHeight="1">
      <c r="C28" s="243" t="str">
        <f>'1.  LRAMVA Summary'!R52</f>
        <v>Total</v>
      </c>
      <c r="D28" s="243" t="str">
        <f>'1.  LRAMVA Summary'!D52</f>
        <v xml:space="preserve">Residential  </v>
      </c>
      <c r="E28" s="243" t="str">
        <f>'1.  LRAMVA Summary'!E52</f>
        <v>GS&lt;50</v>
      </c>
      <c r="F28" s="243" t="str">
        <f>'1.  LRAMVA Summary'!F52</f>
        <v>GS 50 to 4999</v>
      </c>
      <c r="G28" s="243" t="str">
        <f>'1.  LRAMVA Summary'!G52</f>
        <v xml:space="preserve">Street Lighting </v>
      </c>
      <c r="H28" s="243" t="str">
        <f>'1.  LRAMVA Summary'!H52</f>
        <v/>
      </c>
      <c r="I28" s="243" t="str">
        <f>'1.  LRAMVA Summary'!I52</f>
        <v/>
      </c>
      <c r="J28" s="243" t="str">
        <f>'1.  LRAMVA Summary'!J52</f>
        <v xml:space="preserve">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7"/>
      <c r="D29" s="578" t="str">
        <f>'1.  LRAMVA Summary'!D53</f>
        <v>kWh</v>
      </c>
      <c r="E29" s="578" t="str">
        <f>'1.  LRAMVA Summary'!E53</f>
        <v>kWh</v>
      </c>
      <c r="F29" s="578" t="str">
        <f>'1.  LRAMVA Summary'!F53</f>
        <v>kW</v>
      </c>
      <c r="G29" s="578" t="str">
        <f>'1.  LRAMVA Summary'!G53</f>
        <v xml:space="preserve">kWh </v>
      </c>
      <c r="H29" s="578">
        <f>'1.  LRAMVA Summary'!H53</f>
        <v>0</v>
      </c>
      <c r="I29" s="578">
        <f>'1.  LRAMVA Summary'!I53</f>
        <v>0</v>
      </c>
      <c r="J29" s="578">
        <f>'1.  LRAMVA Summary'!J53</f>
        <v>0</v>
      </c>
      <c r="K29" s="578">
        <f>'1.  LRAMVA Summary'!K53</f>
        <v>0</v>
      </c>
      <c r="L29" s="578">
        <f>'1.  LRAMVA Summary'!L53</f>
        <v>0</v>
      </c>
      <c r="M29" s="578">
        <f>'1.  LRAMVA Summary'!M53</f>
        <v>0</v>
      </c>
      <c r="N29" s="578">
        <f>'1.  LRAMVA Summary'!N53</f>
        <v>0</v>
      </c>
      <c r="O29" s="578">
        <f>'1.  LRAMVA Summary'!O53</f>
        <v>0</v>
      </c>
      <c r="P29" s="578">
        <f>'1.  LRAMVA Summary'!P53</f>
        <v>0</v>
      </c>
      <c r="Q29" s="579">
        <f>'1.  LRAMVA Summary'!Q53</f>
        <v>0</v>
      </c>
    </row>
    <row r="30" spans="2:17" s="456" customFormat="1" ht="15.75" customHeight="1">
      <c r="B30" s="461" t="s">
        <v>27</v>
      </c>
      <c r="C30" s="625">
        <f>SUM(D30:Q30)</f>
        <v>660685</v>
      </c>
      <c r="D30" s="462">
        <v>206000</v>
      </c>
      <c r="E30" s="462">
        <v>415185</v>
      </c>
      <c r="F30" s="462">
        <v>39500</v>
      </c>
      <c r="G30" s="462"/>
      <c r="H30" s="462"/>
      <c r="I30" s="462"/>
      <c r="J30" s="462"/>
      <c r="K30" s="462"/>
      <c r="L30" s="462"/>
      <c r="M30" s="462"/>
      <c r="N30" s="462"/>
      <c r="O30" s="462"/>
      <c r="P30" s="462"/>
      <c r="Q30" s="452"/>
    </row>
    <row r="31" spans="2:17" s="463" customFormat="1" ht="15" customHeight="1">
      <c r="B31" s="461" t="s">
        <v>28</v>
      </c>
      <c r="C31" s="625">
        <f>SUM(D31:Q31)</f>
        <v>112</v>
      </c>
      <c r="D31" s="450"/>
      <c r="E31" s="450"/>
      <c r="F31" s="450">
        <v>112</v>
      </c>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206000</v>
      </c>
      <c r="E33" s="192">
        <f>IF(E29="kw",HLOOKUP(E29,E29:E31,3,FALSE),HLOOKUP(E29,E29:E31,2,FALSE))</f>
        <v>415185</v>
      </c>
      <c r="F33" s="192">
        <f>IF(F29="kw",HLOOKUP(F29,F29:F31,3,FALSE),HLOOKUP(F29,F29:F31,2,FALSE))</f>
        <v>112</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674</v>
      </c>
      <c r="C35" s="453"/>
      <c r="D35" s="454"/>
      <c r="E35" s="93"/>
      <c r="F35" s="93"/>
      <c r="G35" s="93"/>
      <c r="H35" s="93"/>
      <c r="I35" s="93"/>
      <c r="J35" s="93"/>
      <c r="K35" s="93"/>
      <c r="L35" s="93"/>
      <c r="M35" s="93"/>
      <c r="N35" s="93"/>
      <c r="O35" s="93"/>
      <c r="P35" s="93"/>
      <c r="Q35" s="93"/>
    </row>
    <row r="36" spans="2:32" s="438" customFormat="1" ht="21" customHeight="1">
      <c r="B36" s="460" t="s">
        <v>366</v>
      </c>
      <c r="C36" s="453" t="s">
        <v>775</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08" t="s">
        <v>611</v>
      </c>
      <c r="C40" s="808"/>
      <c r="D40" s="808"/>
      <c r="E40" s="808"/>
      <c r="F40" s="808"/>
      <c r="G40" s="808"/>
      <c r="H40" s="808"/>
      <c r="I40" s="808"/>
      <c r="J40" s="808"/>
      <c r="K40" s="808"/>
      <c r="L40" s="808"/>
      <c r="M40" s="808"/>
      <c r="N40" s="613"/>
      <c r="O40" s="613"/>
      <c r="P40" s="613"/>
      <c r="Q40" s="613"/>
    </row>
    <row r="41" spans="2:32" s="2" customFormat="1" ht="16.5" customHeight="1">
      <c r="B41" s="10"/>
      <c r="C41" s="10"/>
      <c r="D41" s="22"/>
      <c r="E41" s="20"/>
      <c r="F41" s="20"/>
      <c r="G41" s="20"/>
      <c r="R41" s="20"/>
    </row>
    <row r="42" spans="2:32" s="17" customFormat="1" ht="56.25" customHeight="1">
      <c r="B42" s="243" t="s">
        <v>234</v>
      </c>
      <c r="C42" s="243" t="s">
        <v>608</v>
      </c>
      <c r="D42" s="243" t="str">
        <f>'1.  LRAMVA Summary'!D52</f>
        <v xml:space="preserve">Residential  </v>
      </c>
      <c r="E42" s="243" t="str">
        <f>'1.  LRAMVA Summary'!E52</f>
        <v>GS&lt;50</v>
      </c>
      <c r="F42" s="243" t="str">
        <f>'1.  LRAMVA Summary'!F52</f>
        <v>GS 50 to 4999</v>
      </c>
      <c r="G42" s="243" t="str">
        <f>'1.  LRAMVA Summary'!G52</f>
        <v xml:space="preserve">Street Lighting </v>
      </c>
      <c r="H42" s="243" t="str">
        <f>'1.  LRAMVA Summary'!H52</f>
        <v/>
      </c>
      <c r="I42" s="243" t="str">
        <f>'1.  LRAMVA Summary'!I52</f>
        <v/>
      </c>
      <c r="J42" s="243" t="str">
        <f>'1.  LRAMVA Summary'!J52</f>
        <v xml:space="preserve">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0"/>
      <c r="C43" s="581"/>
      <c r="D43" s="582" t="str">
        <f>'1.  LRAMVA Summary'!D53</f>
        <v>kWh</v>
      </c>
      <c r="E43" s="582" t="str">
        <f>'1.  LRAMVA Summary'!E53</f>
        <v>kWh</v>
      </c>
      <c r="F43" s="582" t="str">
        <f>'1.  LRAMVA Summary'!F53</f>
        <v>kW</v>
      </c>
      <c r="G43" s="582" t="str">
        <f>'1.  LRAMVA Summary'!G53</f>
        <v xml:space="preserve">kWh </v>
      </c>
      <c r="H43" s="582">
        <f>'1.  LRAMVA Summary'!H53</f>
        <v>0</v>
      </c>
      <c r="I43" s="582">
        <f>'1.  LRAMVA Summary'!I53</f>
        <v>0</v>
      </c>
      <c r="J43" s="582">
        <f>'1.  LRAMVA Summary'!J53</f>
        <v>0</v>
      </c>
      <c r="K43" s="582">
        <f>'1.  LRAMVA Summary'!K53</f>
        <v>0</v>
      </c>
      <c r="L43" s="582">
        <f>'1.  LRAMVA Summary'!L53</f>
        <v>0</v>
      </c>
      <c r="M43" s="582">
        <f>'1.  LRAMVA Summary'!M53</f>
        <v>0</v>
      </c>
      <c r="N43" s="582">
        <f>'1.  LRAMVA Summary'!N53</f>
        <v>0</v>
      </c>
      <c r="O43" s="582">
        <f>'1.  LRAMVA Summary'!O53</f>
        <v>0</v>
      </c>
      <c r="P43" s="582">
        <f>'1.  LRAMVA Summary'!P53</f>
        <v>0</v>
      </c>
      <c r="Q43" s="583">
        <f>'1.  LRAMVA Summary'!Q53</f>
        <v>0</v>
      </c>
      <c r="R43" s="169"/>
    </row>
    <row r="44" spans="2:32" s="17" customFormat="1" ht="15.75">
      <c r="B44" s="170">
        <v>2011</v>
      </c>
      <c r="C44" s="533"/>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3"/>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3"/>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3"/>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3">
        <v>2012</v>
      </c>
      <c r="D48" s="190">
        <f t="shared" ref="D48:Q48" si="7">IF(ISBLANK($C$48),0,IF($C$48=$D$9,HLOOKUP(D43,D14:D18,5,FALSE),HLOOKUP(D43,D29:D33,5,FALSE)))</f>
        <v>110787</v>
      </c>
      <c r="E48" s="190">
        <f t="shared" si="7"/>
        <v>55193</v>
      </c>
      <c r="F48" s="190">
        <f t="shared" si="7"/>
        <v>161</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3">
        <v>2012</v>
      </c>
      <c r="D49" s="190">
        <f t="shared" ref="D49:Q49" si="8">IF(ISBLANK($C$49),0,IF($C$49=$D$9,HLOOKUP(D43,D14:D18,5,FALSE),HLOOKUP(D43,D29:D33,5,FALSE)))</f>
        <v>110787</v>
      </c>
      <c r="E49" s="190">
        <f t="shared" si="8"/>
        <v>55193</v>
      </c>
      <c r="F49" s="190">
        <f t="shared" si="8"/>
        <v>161</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3">
        <v>2017</v>
      </c>
      <c r="D50" s="190">
        <f t="shared" ref="D50:I50" si="9">IF(ISBLANK($C$50),0,IF($C$50=$D$9,HLOOKUP(D43,D14:D18,5,FALSE),HLOOKUP(D43,D29:D33,5,FALSE)))</f>
        <v>206000</v>
      </c>
      <c r="E50" s="190">
        <f t="shared" si="9"/>
        <v>415185</v>
      </c>
      <c r="F50" s="190">
        <f t="shared" si="9"/>
        <v>112</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3">
        <v>2017</v>
      </c>
      <c r="D51" s="190">
        <f t="shared" ref="D51:Q51" si="11">IF(ISBLANK($C$51),0,IF($C$51=$D$9,HLOOKUP(D43,D14:D18,5,FALSE),HLOOKUP(D43,D29:D33,5,FALSE)))</f>
        <v>206000</v>
      </c>
      <c r="E51" s="190">
        <f t="shared" si="11"/>
        <v>415185</v>
      </c>
      <c r="F51" s="190">
        <f t="shared" si="11"/>
        <v>112</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3">
        <v>2017</v>
      </c>
      <c r="D52" s="190">
        <f t="shared" ref="D52:Q52" si="12">IF(ISBLANK($C$52),0,IF($C$52=$D$9,HLOOKUP(D43,D14:D18,5,FALSE),HLOOKUP(D43,D29:D33,5,FALSE)))</f>
        <v>206000</v>
      </c>
      <c r="E52" s="190">
        <f t="shared" si="12"/>
        <v>415185</v>
      </c>
      <c r="F52" s="190">
        <f t="shared" si="12"/>
        <v>112</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3"/>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537</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80" zoomScaleNormal="80" workbookViewId="0">
      <pane ySplit="14" topLeftCell="A120" activePane="bottomLeft" state="frozen"/>
      <selection pane="bottomLeft" activeCell="G144" sqref="G144"/>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09" t="s">
        <v>171</v>
      </c>
      <c r="C4" s="85" t="s">
        <v>175</v>
      </c>
      <c r="D4" s="85"/>
      <c r="E4" s="49"/>
    </row>
    <row r="5" spans="1:26" s="18" customFormat="1" ht="26.25" hidden="1" customHeight="1" outlineLevel="1" thickBot="1">
      <c r="A5" s="4"/>
      <c r="B5" s="809"/>
      <c r="C5" s="86" t="s">
        <v>172</v>
      </c>
      <c r="D5" s="86"/>
      <c r="E5" s="49"/>
    </row>
    <row r="6" spans="1:26" ht="26.25" hidden="1" customHeight="1" outlineLevel="1" thickBot="1">
      <c r="B6" s="809"/>
      <c r="C6" s="815" t="s">
        <v>552</v>
      </c>
      <c r="D6" s="816"/>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528</v>
      </c>
      <c r="C8" s="593" t="s">
        <v>482</v>
      </c>
      <c r="D8" s="592"/>
      <c r="M8" s="6"/>
      <c r="N8" s="6"/>
      <c r="O8" s="6"/>
      <c r="P8" s="6"/>
      <c r="Q8" s="6"/>
      <c r="R8" s="6"/>
      <c r="S8" s="6"/>
      <c r="T8" s="6"/>
      <c r="U8" s="6"/>
      <c r="V8" s="6"/>
      <c r="W8" s="6"/>
      <c r="X8" s="6"/>
      <c r="Y8" s="6"/>
      <c r="Z8" s="6"/>
    </row>
    <row r="9" spans="1:26" s="18" customFormat="1" ht="19.5" hidden="1" customHeight="1" outlineLevel="1">
      <c r="A9" s="4"/>
      <c r="B9" s="539"/>
      <c r="C9" s="593" t="s">
        <v>529</v>
      </c>
      <c r="D9" s="592"/>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1"/>
    </row>
    <row r="12" spans="1:26" ht="58.5" customHeight="1">
      <c r="B12" s="817" t="s">
        <v>619</v>
      </c>
      <c r="C12" s="817"/>
      <c r="D12" s="817"/>
      <c r="E12" s="817"/>
      <c r="F12" s="817"/>
      <c r="G12" s="817"/>
      <c r="H12" s="817"/>
      <c r="I12" s="817"/>
      <c r="J12" s="817"/>
      <c r="K12" s="817"/>
      <c r="L12" s="817"/>
      <c r="M12" s="817"/>
      <c r="N12" s="817"/>
      <c r="O12" s="817"/>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2"/>
      <c r="C14" s="471" t="s">
        <v>41</v>
      </c>
      <c r="D14" s="472" t="s">
        <v>564</v>
      </c>
      <c r="E14" s="472" t="s">
        <v>565</v>
      </c>
      <c r="F14" s="472" t="s">
        <v>566</v>
      </c>
      <c r="G14" s="472" t="s">
        <v>567</v>
      </c>
      <c r="H14" s="472" t="s">
        <v>568</v>
      </c>
      <c r="I14" s="472" t="s">
        <v>779</v>
      </c>
      <c r="J14" s="472" t="s">
        <v>773</v>
      </c>
      <c r="K14" s="472" t="s">
        <v>774</v>
      </c>
      <c r="L14" s="472" t="s">
        <v>770</v>
      </c>
      <c r="M14" s="472" t="s">
        <v>772</v>
      </c>
      <c r="N14" s="472" t="s">
        <v>771</v>
      </c>
      <c r="O14" s="472" t="s">
        <v>569</v>
      </c>
      <c r="P14" s="7"/>
    </row>
    <row r="15" spans="1:26" s="7" customFormat="1" ht="18.75" customHeight="1">
      <c r="B15" s="473" t="s">
        <v>188</v>
      </c>
      <c r="C15" s="810"/>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560</v>
      </c>
      <c r="C16" s="811"/>
      <c r="D16" s="477">
        <v>4</v>
      </c>
      <c r="E16" s="477">
        <v>4</v>
      </c>
      <c r="F16" s="477">
        <v>4</v>
      </c>
      <c r="G16" s="477">
        <v>4</v>
      </c>
      <c r="H16" s="477">
        <v>4</v>
      </c>
      <c r="I16" s="477">
        <v>4</v>
      </c>
      <c r="J16" s="477">
        <v>4</v>
      </c>
      <c r="K16" s="477">
        <v>4</v>
      </c>
      <c r="L16" s="477">
        <v>4</v>
      </c>
      <c r="M16" s="477">
        <v>4</v>
      </c>
      <c r="N16" s="477">
        <v>4</v>
      </c>
      <c r="O16" s="477">
        <v>4</v>
      </c>
    </row>
    <row r="17" spans="1:15" s="111" customFormat="1" ht="17.25" customHeight="1">
      <c r="B17" s="478" t="s">
        <v>561</v>
      </c>
      <c r="C17" s="812"/>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8</v>
      </c>
      <c r="O17" s="113">
        <f t="shared" si="1"/>
        <v>8</v>
      </c>
    </row>
    <row r="18" spans="1:15" s="7" customFormat="1" ht="17.25" customHeight="1">
      <c r="B18" s="479" t="str">
        <f>'1.  LRAMVA Summary'!B29</f>
        <v xml:space="preserve">Residential  </v>
      </c>
      <c r="C18" s="813" t="str">
        <f>'2. LRAMVA Threshold'!D43</f>
        <v>kWh</v>
      </c>
      <c r="D18" s="46"/>
      <c r="E18" s="46"/>
      <c r="F18" s="46"/>
      <c r="G18" s="46"/>
      <c r="H18" s="46"/>
      <c r="I18" s="46"/>
      <c r="J18" s="46">
        <v>1.04E-2</v>
      </c>
      <c r="K18" s="46">
        <v>7.4999999999999997E-3</v>
      </c>
      <c r="L18" s="46">
        <v>3.8E-3</v>
      </c>
      <c r="M18" s="46"/>
      <c r="N18" s="46"/>
      <c r="O18" s="69"/>
    </row>
    <row r="19" spans="1:15" s="7" customFormat="1" ht="15" customHeight="1" outlineLevel="1">
      <c r="B19" s="535" t="s">
        <v>512</v>
      </c>
      <c r="C19" s="811"/>
      <c r="D19" s="46"/>
      <c r="E19" s="46"/>
      <c r="F19" s="46"/>
      <c r="G19" s="46"/>
      <c r="H19" s="46"/>
      <c r="I19" s="46"/>
      <c r="J19" s="46"/>
      <c r="K19" s="46"/>
      <c r="L19" s="46"/>
      <c r="M19" s="46"/>
      <c r="N19" s="46"/>
      <c r="O19" s="69"/>
    </row>
    <row r="20" spans="1:15" s="7" customFormat="1" ht="15" customHeight="1" outlineLevel="1">
      <c r="B20" s="535" t="s">
        <v>513</v>
      </c>
      <c r="C20" s="811"/>
      <c r="D20" s="46"/>
      <c r="E20" s="46"/>
      <c r="F20" s="46"/>
      <c r="G20" s="46"/>
      <c r="H20" s="46"/>
      <c r="I20" s="46"/>
      <c r="J20" s="46"/>
      <c r="K20" s="46"/>
      <c r="L20" s="46"/>
      <c r="M20" s="46"/>
      <c r="N20" s="46"/>
      <c r="O20" s="69"/>
    </row>
    <row r="21" spans="1:15" s="7" customFormat="1" ht="15" customHeight="1" outlineLevel="1">
      <c r="B21" s="535" t="s">
        <v>490</v>
      </c>
      <c r="C21" s="811"/>
      <c r="D21" s="46"/>
      <c r="E21" s="46"/>
      <c r="F21" s="46"/>
      <c r="G21" s="46"/>
      <c r="H21" s="46"/>
      <c r="I21" s="46"/>
      <c r="J21" s="46"/>
      <c r="K21" s="46"/>
      <c r="L21" s="46"/>
      <c r="M21" s="46"/>
      <c r="N21" s="46"/>
      <c r="O21" s="69"/>
    </row>
    <row r="22" spans="1:15" s="7" customFormat="1" ht="14.25" customHeight="1">
      <c r="B22" s="535" t="s">
        <v>514</v>
      </c>
      <c r="C22" s="814"/>
      <c r="D22" s="65">
        <f>SUM(D18:D21)</f>
        <v>0</v>
      </c>
      <c r="E22" s="65">
        <f>SUM(E18:E21)</f>
        <v>0</v>
      </c>
      <c r="F22" s="65">
        <f>SUM(F18:F21)</f>
        <v>0</v>
      </c>
      <c r="G22" s="65">
        <f t="shared" ref="G22:N22" si="2">SUM(G18:G21)</f>
        <v>0</v>
      </c>
      <c r="H22" s="65">
        <f t="shared" si="2"/>
        <v>0</v>
      </c>
      <c r="I22" s="65">
        <f t="shared" si="2"/>
        <v>0</v>
      </c>
      <c r="J22" s="65">
        <f t="shared" si="2"/>
        <v>1.04E-2</v>
      </c>
      <c r="K22" s="65">
        <f t="shared" si="2"/>
        <v>7.4999999999999997E-3</v>
      </c>
      <c r="L22" s="65">
        <f t="shared" si="2"/>
        <v>3.8E-3</v>
      </c>
      <c r="M22" s="65">
        <f t="shared" si="2"/>
        <v>0</v>
      </c>
      <c r="N22" s="65">
        <f t="shared" si="2"/>
        <v>0</v>
      </c>
      <c r="O22" s="76"/>
    </row>
    <row r="23" spans="1:15" s="63" customFormat="1">
      <c r="A23" s="62"/>
      <c r="B23" s="491" t="s">
        <v>515</v>
      </c>
      <c r="C23" s="481"/>
      <c r="D23" s="482"/>
      <c r="E23" s="483">
        <f>ROUND(SUM(D22*E16+E22*E17)/12,4)</f>
        <v>0</v>
      </c>
      <c r="F23" s="483">
        <f>ROUND(SUM(E22*F16+F22*F17)/12,4)</f>
        <v>0</v>
      </c>
      <c r="G23" s="483">
        <f>ROUND(SUM(F22*G16+G22*G17)/12,4)</f>
        <v>0</v>
      </c>
      <c r="H23" s="483">
        <f>ROUND(SUM(G22*H16+H22*H17)/12,4)</f>
        <v>0</v>
      </c>
      <c r="I23" s="483">
        <f>ROUND(SUM(H22*I16+I22*I17)/12,4)</f>
        <v>0</v>
      </c>
      <c r="J23" s="483">
        <f t="shared" ref="J23:N23" si="3">ROUND(SUM(I22*J16+J22*J17)/12,4)</f>
        <v>6.8999999999999999E-3</v>
      </c>
      <c r="K23" s="483">
        <f t="shared" si="3"/>
        <v>8.5000000000000006E-3</v>
      </c>
      <c r="L23" s="483">
        <f t="shared" si="3"/>
        <v>5.0000000000000001E-3</v>
      </c>
      <c r="M23" s="483">
        <f t="shared" si="3"/>
        <v>1.2999999999999999E-3</v>
      </c>
      <c r="N23" s="483">
        <f t="shared" si="3"/>
        <v>0</v>
      </c>
      <c r="O23" s="484"/>
    </row>
    <row r="24" spans="1:15" s="63" customFormat="1">
      <c r="A24" s="62"/>
      <c r="B24" s="480"/>
      <c r="C24" s="485"/>
      <c r="D24" s="482"/>
      <c r="E24" s="483"/>
      <c r="F24" s="483"/>
      <c r="G24" s="483"/>
      <c r="H24" s="483"/>
      <c r="I24" s="483"/>
      <c r="J24" s="483"/>
      <c r="K24" s="483"/>
      <c r="L24" s="486"/>
      <c r="M24" s="486"/>
      <c r="N24" s="486"/>
      <c r="O24" s="484"/>
    </row>
    <row r="25" spans="1:15" s="63" customFormat="1" ht="15.75" customHeight="1">
      <c r="A25" s="62"/>
      <c r="B25" s="603" t="str">
        <f>'1.  LRAMVA Summary'!B30</f>
        <v>GS&lt;50</v>
      </c>
      <c r="C25" s="813" t="str">
        <f>'2. LRAMVA Threshold'!E43</f>
        <v>kWh</v>
      </c>
      <c r="D25" s="46"/>
      <c r="E25" s="46"/>
      <c r="F25" s="46"/>
      <c r="G25" s="46"/>
      <c r="H25" s="46"/>
      <c r="I25" s="46"/>
      <c r="J25" s="46">
        <v>9.5999999999999992E-3</v>
      </c>
      <c r="K25" s="46">
        <v>4.7000000000000002E-3</v>
      </c>
      <c r="L25" s="46">
        <v>4.7000000000000002E-3</v>
      </c>
      <c r="M25" s="46">
        <v>4.7000000000000002E-3</v>
      </c>
      <c r="N25" s="46">
        <v>4.7999999999999996E-3</v>
      </c>
      <c r="O25" s="69"/>
    </row>
    <row r="26" spans="1:15" s="18" customFormat="1" outlineLevel="1">
      <c r="A26" s="4"/>
      <c r="B26" s="535" t="s">
        <v>512</v>
      </c>
      <c r="C26" s="811"/>
      <c r="D26" s="46"/>
      <c r="E26" s="46"/>
      <c r="F26" s="46"/>
      <c r="G26" s="46"/>
      <c r="H26" s="46"/>
      <c r="I26" s="46"/>
      <c r="J26" s="46"/>
      <c r="K26" s="46"/>
      <c r="L26" s="46"/>
      <c r="M26" s="46"/>
      <c r="N26" s="46"/>
      <c r="O26" s="69"/>
    </row>
    <row r="27" spans="1:15" s="18" customFormat="1" outlineLevel="1">
      <c r="A27" s="4"/>
      <c r="B27" s="535" t="s">
        <v>513</v>
      </c>
      <c r="C27" s="811"/>
      <c r="D27" s="46"/>
      <c r="E27" s="46"/>
      <c r="F27" s="46"/>
      <c r="G27" s="46"/>
      <c r="H27" s="46"/>
      <c r="I27" s="46"/>
      <c r="J27" s="46"/>
      <c r="K27" s="46"/>
      <c r="L27" s="46"/>
      <c r="M27" s="46"/>
      <c r="N27" s="46"/>
      <c r="O27" s="69"/>
    </row>
    <row r="28" spans="1:15" s="18" customFormat="1" outlineLevel="1">
      <c r="A28" s="4"/>
      <c r="B28" s="535" t="s">
        <v>490</v>
      </c>
      <c r="C28" s="811"/>
      <c r="D28" s="46"/>
      <c r="E28" s="46"/>
      <c r="F28" s="46"/>
      <c r="G28" s="46"/>
      <c r="H28" s="46"/>
      <c r="I28" s="46"/>
      <c r="J28" s="46"/>
      <c r="K28" s="46"/>
      <c r="L28" s="46"/>
      <c r="M28" s="46"/>
      <c r="N28" s="46"/>
      <c r="O28" s="69"/>
    </row>
    <row r="29" spans="1:15" s="18" customFormat="1">
      <c r="A29" s="4"/>
      <c r="B29" s="535" t="s">
        <v>514</v>
      </c>
      <c r="C29" s="814"/>
      <c r="D29" s="65">
        <f>SUM(D25:D28)</f>
        <v>0</v>
      </c>
      <c r="E29" s="65">
        <f t="shared" ref="E29:N29" si="4">SUM(E25:E28)</f>
        <v>0</v>
      </c>
      <c r="F29" s="65">
        <f t="shared" si="4"/>
        <v>0</v>
      </c>
      <c r="G29" s="65">
        <f t="shared" si="4"/>
        <v>0</v>
      </c>
      <c r="H29" s="65">
        <f t="shared" si="4"/>
        <v>0</v>
      </c>
      <c r="I29" s="65">
        <f t="shared" si="4"/>
        <v>0</v>
      </c>
      <c r="J29" s="65">
        <f t="shared" si="4"/>
        <v>9.5999999999999992E-3</v>
      </c>
      <c r="K29" s="65">
        <f t="shared" si="4"/>
        <v>4.7000000000000002E-3</v>
      </c>
      <c r="L29" s="65">
        <f t="shared" si="4"/>
        <v>4.7000000000000002E-3</v>
      </c>
      <c r="M29" s="65">
        <f t="shared" si="4"/>
        <v>4.7000000000000002E-3</v>
      </c>
      <c r="N29" s="65">
        <f t="shared" si="4"/>
        <v>4.7999999999999996E-3</v>
      </c>
      <c r="O29" s="76"/>
    </row>
    <row r="30" spans="1:15" s="18" customFormat="1">
      <c r="A30" s="4"/>
      <c r="B30" s="491" t="s">
        <v>515</v>
      </c>
      <c r="C30" s="487"/>
      <c r="D30" s="71"/>
      <c r="E30" s="483">
        <f>ROUND(SUM(D29*E16+E29*E17)/12,4)</f>
        <v>0</v>
      </c>
      <c r="F30" s="483">
        <f t="shared" ref="F30:N30" si="5">ROUND(SUM(E29*F16+F29*F17)/12,4)</f>
        <v>0</v>
      </c>
      <c r="G30" s="483">
        <f t="shared" si="5"/>
        <v>0</v>
      </c>
      <c r="H30" s="483">
        <f t="shared" si="5"/>
        <v>0</v>
      </c>
      <c r="I30" s="483">
        <f t="shared" si="5"/>
        <v>0</v>
      </c>
      <c r="J30" s="483">
        <f>ROUND(SUM(I29*J16+J29*J17)/12,4)</f>
        <v>6.4000000000000003E-3</v>
      </c>
      <c r="K30" s="483">
        <f t="shared" si="5"/>
        <v>6.3E-3</v>
      </c>
      <c r="L30" s="483">
        <f t="shared" si="5"/>
        <v>4.7000000000000002E-3</v>
      </c>
      <c r="M30" s="483">
        <f t="shared" si="5"/>
        <v>4.7000000000000002E-3</v>
      </c>
      <c r="N30" s="483">
        <f t="shared" si="5"/>
        <v>4.7999999999999996E-3</v>
      </c>
      <c r="O30" s="488"/>
    </row>
    <row r="31" spans="1:15" s="18" customFormat="1">
      <c r="A31" s="4"/>
      <c r="B31" s="480"/>
      <c r="C31" s="489"/>
      <c r="D31" s="490"/>
      <c r="E31" s="490"/>
      <c r="F31" s="490"/>
      <c r="G31" s="490"/>
      <c r="H31" s="490"/>
      <c r="I31" s="490"/>
      <c r="J31" s="490"/>
      <c r="K31" s="490"/>
      <c r="L31" s="490"/>
      <c r="M31" s="490"/>
      <c r="N31" s="486"/>
      <c r="O31" s="488"/>
    </row>
    <row r="32" spans="1:15" s="64" customFormat="1">
      <c r="B32" s="603" t="str">
        <f>'1.  LRAMVA Summary'!B31</f>
        <v>GS 50 to 4999</v>
      </c>
      <c r="C32" s="813" t="str">
        <f>'2. LRAMVA Threshold'!F43</f>
        <v>kW</v>
      </c>
      <c r="D32" s="46"/>
      <c r="E32" s="46"/>
      <c r="F32" s="46"/>
      <c r="G32" s="46"/>
      <c r="H32" s="46"/>
      <c r="I32" s="46"/>
      <c r="J32" s="46">
        <v>2.2328999999999999</v>
      </c>
      <c r="K32" s="46">
        <v>3.7467999999999999</v>
      </c>
      <c r="L32" s="46">
        <v>3.7805</v>
      </c>
      <c r="M32" s="46">
        <v>3.8201999999999998</v>
      </c>
      <c r="N32" s="46">
        <v>3.8794</v>
      </c>
      <c r="O32" s="69"/>
    </row>
    <row r="33" spans="1:15" s="18" customFormat="1" outlineLevel="1">
      <c r="A33" s="4"/>
      <c r="B33" s="535" t="s">
        <v>512</v>
      </c>
      <c r="C33" s="811"/>
      <c r="D33" s="46"/>
      <c r="E33" s="46"/>
      <c r="F33" s="46"/>
      <c r="G33" s="46"/>
      <c r="H33" s="46"/>
      <c r="I33" s="46"/>
      <c r="J33" s="46"/>
      <c r="K33" s="46"/>
      <c r="L33" s="46"/>
      <c r="M33" s="46"/>
      <c r="N33" s="46"/>
      <c r="O33" s="69"/>
    </row>
    <row r="34" spans="1:15" s="18" customFormat="1" outlineLevel="1">
      <c r="A34" s="4"/>
      <c r="B34" s="535" t="s">
        <v>513</v>
      </c>
      <c r="C34" s="811"/>
      <c r="D34" s="46"/>
      <c r="E34" s="46"/>
      <c r="F34" s="46"/>
      <c r="G34" s="46"/>
      <c r="H34" s="46"/>
      <c r="I34" s="46"/>
      <c r="J34" s="46"/>
      <c r="K34" s="46"/>
      <c r="L34" s="46"/>
      <c r="M34" s="46"/>
      <c r="N34" s="46"/>
      <c r="O34" s="69"/>
    </row>
    <row r="35" spans="1:15" s="18" customFormat="1" outlineLevel="1">
      <c r="A35" s="4"/>
      <c r="B35" s="535" t="s">
        <v>490</v>
      </c>
      <c r="C35" s="811"/>
      <c r="D35" s="46"/>
      <c r="E35" s="46"/>
      <c r="F35" s="46"/>
      <c r="G35" s="46"/>
      <c r="H35" s="46"/>
      <c r="I35" s="46"/>
      <c r="J35" s="46"/>
      <c r="K35" s="46"/>
      <c r="L35" s="46"/>
      <c r="M35" s="46"/>
      <c r="N35" s="46"/>
      <c r="O35" s="69"/>
    </row>
    <row r="36" spans="1:15" s="18" customFormat="1">
      <c r="A36" s="4"/>
      <c r="B36" s="535" t="s">
        <v>514</v>
      </c>
      <c r="C36" s="814"/>
      <c r="D36" s="65">
        <f>SUM(D32:D35)</f>
        <v>0</v>
      </c>
      <c r="E36" s="65">
        <f>SUM(E32:E35)</f>
        <v>0</v>
      </c>
      <c r="F36" s="65">
        <f t="shared" ref="F36:M36" si="6">SUM(F32:F35)</f>
        <v>0</v>
      </c>
      <c r="G36" s="65">
        <f t="shared" si="6"/>
        <v>0</v>
      </c>
      <c r="H36" s="65">
        <f t="shared" si="6"/>
        <v>0</v>
      </c>
      <c r="I36" s="65">
        <f t="shared" si="6"/>
        <v>0</v>
      </c>
      <c r="J36" s="65">
        <f t="shared" si="6"/>
        <v>2.2328999999999999</v>
      </c>
      <c r="K36" s="65">
        <f t="shared" si="6"/>
        <v>3.7467999999999999</v>
      </c>
      <c r="L36" s="65">
        <f t="shared" si="6"/>
        <v>3.7805</v>
      </c>
      <c r="M36" s="65">
        <f t="shared" si="6"/>
        <v>3.8201999999999998</v>
      </c>
      <c r="N36" s="65">
        <f>SUM(N32:N35)</f>
        <v>3.8794</v>
      </c>
      <c r="O36" s="76"/>
    </row>
    <row r="37" spans="1:15" s="18" customFormat="1">
      <c r="A37" s="4"/>
      <c r="B37" s="491" t="s">
        <v>515</v>
      </c>
      <c r="C37" s="487"/>
      <c r="D37" s="71"/>
      <c r="E37" s="483">
        <f t="shared" ref="E37:N37" si="7">ROUND(SUM(D36*E16+E36*E17)/12,4)</f>
        <v>0</v>
      </c>
      <c r="F37" s="483">
        <f t="shared" si="7"/>
        <v>0</v>
      </c>
      <c r="G37" s="483">
        <f t="shared" si="7"/>
        <v>0</v>
      </c>
      <c r="H37" s="483">
        <f t="shared" si="7"/>
        <v>0</v>
      </c>
      <c r="I37" s="483">
        <f t="shared" si="7"/>
        <v>0</v>
      </c>
      <c r="J37" s="483">
        <f t="shared" si="7"/>
        <v>1.4885999999999999</v>
      </c>
      <c r="K37" s="483">
        <f t="shared" si="7"/>
        <v>3.2422</v>
      </c>
      <c r="L37" s="483">
        <f t="shared" si="7"/>
        <v>3.7692999999999999</v>
      </c>
      <c r="M37" s="483">
        <f t="shared" si="7"/>
        <v>3.8069999999999999</v>
      </c>
      <c r="N37" s="483">
        <f t="shared" si="7"/>
        <v>3.8597000000000001</v>
      </c>
      <c r="O37" s="488"/>
    </row>
    <row r="38" spans="1:15" s="70" customFormat="1" ht="15.75" customHeight="1">
      <c r="B38" s="491"/>
      <c r="C38" s="487"/>
      <c r="D38" s="71"/>
      <c r="E38" s="71"/>
      <c r="F38" s="71"/>
      <c r="G38" s="71"/>
      <c r="H38" s="71"/>
      <c r="I38" s="71"/>
      <c r="J38" s="71"/>
      <c r="K38" s="71"/>
      <c r="L38" s="486"/>
      <c r="M38" s="486"/>
      <c r="N38" s="486"/>
      <c r="O38" s="492"/>
    </row>
    <row r="39" spans="1:15" s="64" customFormat="1">
      <c r="A39" s="62"/>
      <c r="B39" s="603" t="str">
        <f>'1.  LRAMVA Summary'!B32</f>
        <v xml:space="preserve">Street Lighting </v>
      </c>
      <c r="C39" s="813" t="str">
        <f>'2. LRAMVA Threshold'!G43</f>
        <v xml:space="preserve">kWh </v>
      </c>
      <c r="D39" s="46"/>
      <c r="E39" s="46"/>
      <c r="F39" s="46"/>
      <c r="G39" s="46"/>
      <c r="H39" s="46"/>
      <c r="I39" s="46"/>
      <c r="J39" s="46">
        <v>15.061500000000001</v>
      </c>
      <c r="K39" s="46">
        <v>10.216699999999999</v>
      </c>
      <c r="L39" s="46">
        <v>10.3087</v>
      </c>
      <c r="M39" s="46">
        <v>10.4169</v>
      </c>
      <c r="N39" s="46">
        <v>10.5784</v>
      </c>
      <c r="O39" s="69"/>
    </row>
    <row r="40" spans="1:15" s="18" customFormat="1" outlineLevel="1">
      <c r="A40" s="4"/>
      <c r="B40" s="535" t="s">
        <v>512</v>
      </c>
      <c r="C40" s="811"/>
      <c r="D40" s="46"/>
      <c r="E40" s="46"/>
      <c r="F40" s="46"/>
      <c r="G40" s="46"/>
      <c r="H40" s="46"/>
      <c r="I40" s="46"/>
      <c r="J40" s="46"/>
      <c r="K40" s="46"/>
      <c r="L40" s="46"/>
      <c r="M40" s="46"/>
      <c r="N40" s="46"/>
      <c r="O40" s="69"/>
    </row>
    <row r="41" spans="1:15" s="18" customFormat="1" outlineLevel="1">
      <c r="A41" s="4"/>
      <c r="B41" s="535" t="s">
        <v>513</v>
      </c>
      <c r="C41" s="811"/>
      <c r="D41" s="46"/>
      <c r="E41" s="46"/>
      <c r="F41" s="46"/>
      <c r="G41" s="46"/>
      <c r="H41" s="46"/>
      <c r="I41" s="46"/>
      <c r="J41" s="46"/>
      <c r="K41" s="46"/>
      <c r="L41" s="46"/>
      <c r="M41" s="46"/>
      <c r="N41" s="46"/>
      <c r="O41" s="69"/>
    </row>
    <row r="42" spans="1:15" s="18" customFormat="1" outlineLevel="1">
      <c r="A42" s="4"/>
      <c r="B42" s="535" t="s">
        <v>490</v>
      </c>
      <c r="C42" s="811"/>
      <c r="D42" s="46"/>
      <c r="E42" s="46"/>
      <c r="F42" s="46"/>
      <c r="G42" s="46"/>
      <c r="H42" s="46"/>
      <c r="I42" s="46"/>
      <c r="J42" s="46"/>
      <c r="K42" s="46"/>
      <c r="L42" s="46"/>
      <c r="M42" s="46"/>
      <c r="N42" s="46"/>
      <c r="O42" s="69"/>
    </row>
    <row r="43" spans="1:15" s="18" customFormat="1">
      <c r="A43" s="4"/>
      <c r="B43" s="535" t="s">
        <v>514</v>
      </c>
      <c r="C43" s="814"/>
      <c r="D43" s="65">
        <f>SUM(D39:D42)</f>
        <v>0</v>
      </c>
      <c r="E43" s="65">
        <f t="shared" ref="E43:N43" si="8">SUM(E39:E42)</f>
        <v>0</v>
      </c>
      <c r="F43" s="65">
        <f t="shared" si="8"/>
        <v>0</v>
      </c>
      <c r="G43" s="65">
        <f t="shared" si="8"/>
        <v>0</v>
      </c>
      <c r="H43" s="65">
        <f t="shared" si="8"/>
        <v>0</v>
      </c>
      <c r="I43" s="65">
        <f t="shared" si="8"/>
        <v>0</v>
      </c>
      <c r="J43" s="65">
        <f t="shared" si="8"/>
        <v>15.061500000000001</v>
      </c>
      <c r="K43" s="65">
        <f t="shared" si="8"/>
        <v>10.216699999999999</v>
      </c>
      <c r="L43" s="65">
        <f t="shared" si="8"/>
        <v>10.3087</v>
      </c>
      <c r="M43" s="65">
        <f t="shared" si="8"/>
        <v>10.4169</v>
      </c>
      <c r="N43" s="65">
        <f t="shared" si="8"/>
        <v>10.5784</v>
      </c>
      <c r="O43" s="76"/>
    </row>
    <row r="44" spans="1:15" s="14" customFormat="1">
      <c r="A44" s="72"/>
      <c r="B44" s="491" t="s">
        <v>515</v>
      </c>
      <c r="C44" s="487"/>
      <c r="D44" s="71"/>
      <c r="E44" s="483">
        <f t="shared" ref="E44:N44" si="9">ROUND(SUM(D43*E16+E43*E17)/12,4)</f>
        <v>0</v>
      </c>
      <c r="F44" s="483">
        <f t="shared" si="9"/>
        <v>0</v>
      </c>
      <c r="G44" s="483">
        <f t="shared" si="9"/>
        <v>0</v>
      </c>
      <c r="H44" s="483">
        <f t="shared" si="9"/>
        <v>0</v>
      </c>
      <c r="I44" s="483">
        <f t="shared" si="9"/>
        <v>0</v>
      </c>
      <c r="J44" s="483">
        <f t="shared" si="9"/>
        <v>10.041</v>
      </c>
      <c r="K44" s="483">
        <f t="shared" si="9"/>
        <v>11.8316</v>
      </c>
      <c r="L44" s="483">
        <f t="shared" si="9"/>
        <v>10.278</v>
      </c>
      <c r="M44" s="483">
        <f t="shared" si="9"/>
        <v>10.380800000000001</v>
      </c>
      <c r="N44" s="483">
        <f t="shared" si="9"/>
        <v>10.5246</v>
      </c>
      <c r="O44" s="488"/>
    </row>
    <row r="45" spans="1:15" s="70" customFormat="1" ht="14.25">
      <c r="A45" s="72"/>
      <c r="B45" s="491"/>
      <c r="C45" s="487"/>
      <c r="D45" s="71"/>
      <c r="E45" s="71"/>
      <c r="F45" s="71"/>
      <c r="G45" s="71"/>
      <c r="H45" s="71"/>
      <c r="I45" s="71"/>
      <c r="J45" s="71"/>
      <c r="K45" s="71"/>
      <c r="L45" s="486"/>
      <c r="M45" s="486"/>
      <c r="N45" s="486"/>
      <c r="O45" s="492"/>
    </row>
    <row r="46" spans="1:15" s="64" customFormat="1">
      <c r="A46" s="62"/>
      <c r="B46" s="603">
        <f>'1.  LRAMVA Summary'!B33</f>
        <v>0</v>
      </c>
      <c r="C46" s="813">
        <f>'2. LRAMVA Threshold'!H43</f>
        <v>0</v>
      </c>
      <c r="D46" s="46"/>
      <c r="E46" s="46"/>
      <c r="F46" s="46"/>
      <c r="G46" s="46"/>
      <c r="H46" s="46"/>
      <c r="I46" s="46"/>
      <c r="J46" s="46"/>
      <c r="K46" s="46"/>
      <c r="L46" s="46"/>
      <c r="M46" s="46"/>
      <c r="N46" s="46"/>
      <c r="O46" s="69"/>
    </row>
    <row r="47" spans="1:15" s="18" customFormat="1" outlineLevel="1">
      <c r="A47" s="4"/>
      <c r="B47" s="535" t="s">
        <v>512</v>
      </c>
      <c r="C47" s="811"/>
      <c r="D47" s="46"/>
      <c r="E47" s="46"/>
      <c r="F47" s="46"/>
      <c r="G47" s="46"/>
      <c r="H47" s="46"/>
      <c r="I47" s="46"/>
      <c r="J47" s="46"/>
      <c r="K47" s="46"/>
      <c r="L47" s="46"/>
      <c r="M47" s="46"/>
      <c r="N47" s="46"/>
      <c r="O47" s="69"/>
    </row>
    <row r="48" spans="1:15" s="18" customFormat="1" outlineLevel="1">
      <c r="A48" s="4"/>
      <c r="B48" s="535" t="s">
        <v>513</v>
      </c>
      <c r="C48" s="811"/>
      <c r="D48" s="46"/>
      <c r="E48" s="46"/>
      <c r="F48" s="46"/>
      <c r="G48" s="46"/>
      <c r="H48" s="46"/>
      <c r="I48" s="46"/>
      <c r="J48" s="46"/>
      <c r="K48" s="46"/>
      <c r="L48" s="46"/>
      <c r="M48" s="46"/>
      <c r="N48" s="46"/>
      <c r="O48" s="69"/>
    </row>
    <row r="49" spans="1:15" s="18" customFormat="1" outlineLevel="1">
      <c r="A49" s="4"/>
      <c r="B49" s="535" t="s">
        <v>490</v>
      </c>
      <c r="C49" s="811"/>
      <c r="D49" s="46"/>
      <c r="E49" s="46"/>
      <c r="F49" s="46"/>
      <c r="G49" s="46"/>
      <c r="H49" s="46"/>
      <c r="I49" s="46"/>
      <c r="J49" s="46"/>
      <c r="K49" s="46"/>
      <c r="L49" s="46"/>
      <c r="M49" s="46"/>
      <c r="N49" s="46"/>
      <c r="O49" s="69"/>
    </row>
    <row r="50" spans="1:15" s="18" customFormat="1">
      <c r="A50" s="4"/>
      <c r="B50" s="535" t="s">
        <v>514</v>
      </c>
      <c r="C50" s="814"/>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0</v>
      </c>
      <c r="M50" s="65">
        <f t="shared" si="10"/>
        <v>0</v>
      </c>
      <c r="N50" s="65">
        <f t="shared" si="10"/>
        <v>0</v>
      </c>
      <c r="O50" s="76"/>
    </row>
    <row r="51" spans="1:15" s="14" customFormat="1">
      <c r="A51" s="72"/>
      <c r="B51" s="491" t="s">
        <v>515</v>
      </c>
      <c r="C51" s="487"/>
      <c r="D51" s="71"/>
      <c r="E51" s="483">
        <f t="shared" ref="E51:N51" si="11">ROUND(SUM(D50*E16+E50*E17)/12,4)</f>
        <v>0</v>
      </c>
      <c r="F51" s="483">
        <f t="shared" si="11"/>
        <v>0</v>
      </c>
      <c r="G51" s="483">
        <f t="shared" si="11"/>
        <v>0</v>
      </c>
      <c r="H51" s="483">
        <f t="shared" si="11"/>
        <v>0</v>
      </c>
      <c r="I51" s="483">
        <f t="shared" si="11"/>
        <v>0</v>
      </c>
      <c r="J51" s="483">
        <f t="shared" si="11"/>
        <v>0</v>
      </c>
      <c r="K51" s="483">
        <f t="shared" si="11"/>
        <v>0</v>
      </c>
      <c r="L51" s="483">
        <f t="shared" si="11"/>
        <v>0</v>
      </c>
      <c r="M51" s="483">
        <f t="shared" si="11"/>
        <v>0</v>
      </c>
      <c r="N51" s="483">
        <f t="shared" si="11"/>
        <v>0</v>
      </c>
      <c r="O51" s="488"/>
    </row>
    <row r="52" spans="1:15" s="70" customFormat="1" ht="14.25">
      <c r="A52" s="72"/>
      <c r="B52" s="491"/>
      <c r="C52" s="487"/>
      <c r="D52" s="71"/>
      <c r="E52" s="71"/>
      <c r="F52" s="71"/>
      <c r="G52" s="71"/>
      <c r="H52" s="71"/>
      <c r="I52" s="71"/>
      <c r="J52" s="71"/>
      <c r="K52" s="71"/>
      <c r="L52" s="493"/>
      <c r="M52" s="493"/>
      <c r="N52" s="493"/>
      <c r="O52" s="492"/>
    </row>
    <row r="53" spans="1:15" s="64" customFormat="1">
      <c r="A53" s="62"/>
      <c r="B53" s="603">
        <f>'1.  LRAMVA Summary'!B34</f>
        <v>0</v>
      </c>
      <c r="C53" s="813">
        <f>'2. LRAMVA Threshold'!I43</f>
        <v>0</v>
      </c>
      <c r="D53" s="46"/>
      <c r="E53" s="46"/>
      <c r="F53" s="46"/>
      <c r="G53" s="46"/>
      <c r="H53" s="46"/>
      <c r="I53" s="46"/>
      <c r="J53" s="46"/>
      <c r="K53" s="46"/>
      <c r="L53" s="46"/>
      <c r="M53" s="46"/>
      <c r="N53" s="46"/>
      <c r="O53" s="69"/>
    </row>
    <row r="54" spans="1:15" s="18" customFormat="1" outlineLevel="1">
      <c r="A54" s="4"/>
      <c r="B54" s="535" t="s">
        <v>512</v>
      </c>
      <c r="C54" s="811"/>
      <c r="D54" s="46"/>
      <c r="E54" s="46"/>
      <c r="F54" s="46"/>
      <c r="G54" s="46"/>
      <c r="H54" s="46"/>
      <c r="I54" s="46"/>
      <c r="J54" s="46"/>
      <c r="K54" s="46"/>
      <c r="L54" s="46"/>
      <c r="M54" s="46"/>
      <c r="N54" s="46"/>
      <c r="O54" s="69"/>
    </row>
    <row r="55" spans="1:15" s="18" customFormat="1" outlineLevel="1">
      <c r="A55" s="4"/>
      <c r="B55" s="535" t="s">
        <v>513</v>
      </c>
      <c r="C55" s="811"/>
      <c r="D55" s="46"/>
      <c r="E55" s="46"/>
      <c r="F55" s="46"/>
      <c r="G55" s="46"/>
      <c r="H55" s="46"/>
      <c r="I55" s="46"/>
      <c r="J55" s="46"/>
      <c r="K55" s="46"/>
      <c r="L55" s="46"/>
      <c r="M55" s="46"/>
      <c r="N55" s="46"/>
      <c r="O55" s="69"/>
    </row>
    <row r="56" spans="1:15" s="18" customFormat="1" outlineLevel="1">
      <c r="A56" s="4"/>
      <c r="B56" s="535" t="s">
        <v>490</v>
      </c>
      <c r="C56" s="811"/>
      <c r="D56" s="46"/>
      <c r="E56" s="46"/>
      <c r="F56" s="46"/>
      <c r="G56" s="46"/>
      <c r="H56" s="46"/>
      <c r="I56" s="46"/>
      <c r="J56" s="46"/>
      <c r="K56" s="46"/>
      <c r="L56" s="46"/>
      <c r="M56" s="46"/>
      <c r="N56" s="46"/>
      <c r="O56" s="69"/>
    </row>
    <row r="57" spans="1:15" s="18" customFormat="1">
      <c r="A57" s="4"/>
      <c r="B57" s="535" t="s">
        <v>514</v>
      </c>
      <c r="C57" s="814"/>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1" t="s">
        <v>515</v>
      </c>
      <c r="C58" s="487"/>
      <c r="D58" s="71"/>
      <c r="E58" s="483">
        <f t="shared" ref="E58:N58" si="13">ROUND(SUM(D57*E16+E57*E17)/12,4)</f>
        <v>0</v>
      </c>
      <c r="F58" s="483">
        <f t="shared" si="13"/>
        <v>0</v>
      </c>
      <c r="G58" s="483">
        <f t="shared" si="13"/>
        <v>0</v>
      </c>
      <c r="H58" s="483">
        <f t="shared" si="13"/>
        <v>0</v>
      </c>
      <c r="I58" s="483">
        <f t="shared" si="13"/>
        <v>0</v>
      </c>
      <c r="J58" s="483">
        <f t="shared" si="13"/>
        <v>0</v>
      </c>
      <c r="K58" s="483">
        <f t="shared" si="13"/>
        <v>0</v>
      </c>
      <c r="L58" s="483">
        <f t="shared" si="13"/>
        <v>0</v>
      </c>
      <c r="M58" s="483">
        <f t="shared" si="13"/>
        <v>0</v>
      </c>
      <c r="N58" s="483">
        <f t="shared" si="13"/>
        <v>0</v>
      </c>
      <c r="O58" s="488"/>
    </row>
    <row r="59" spans="1:15" s="70" customFormat="1" ht="14.25">
      <c r="A59" s="72"/>
      <c r="B59" s="491"/>
      <c r="C59" s="487"/>
      <c r="D59" s="71"/>
      <c r="E59" s="71"/>
      <c r="F59" s="71"/>
      <c r="G59" s="71"/>
      <c r="H59" s="71"/>
      <c r="I59" s="71"/>
      <c r="J59" s="71"/>
      <c r="K59" s="71"/>
      <c r="L59" s="493"/>
      <c r="M59" s="493"/>
      <c r="N59" s="493"/>
      <c r="O59" s="492"/>
    </row>
    <row r="60" spans="1:15" s="64" customFormat="1">
      <c r="A60" s="62"/>
      <c r="B60" s="603" t="str">
        <f>'1.  LRAMVA Summary'!B35</f>
        <v xml:space="preserve"> </v>
      </c>
      <c r="C60" s="813">
        <f>'2. LRAMVA Threshold'!J43</f>
        <v>0</v>
      </c>
      <c r="D60" s="46"/>
      <c r="E60" s="46"/>
      <c r="F60" s="46"/>
      <c r="G60" s="46"/>
      <c r="H60" s="46"/>
      <c r="I60" s="46"/>
      <c r="J60" s="46"/>
      <c r="K60" s="46"/>
      <c r="L60" s="46"/>
      <c r="M60" s="46"/>
      <c r="N60" s="46"/>
      <c r="O60" s="69"/>
    </row>
    <row r="61" spans="1:15" s="18" customFormat="1" outlineLevel="1">
      <c r="A61" s="4"/>
      <c r="B61" s="535" t="s">
        <v>512</v>
      </c>
      <c r="C61" s="811"/>
      <c r="D61" s="46"/>
      <c r="E61" s="46"/>
      <c r="F61" s="46"/>
      <c r="G61" s="46"/>
      <c r="H61" s="46"/>
      <c r="I61" s="46"/>
      <c r="J61" s="46"/>
      <c r="K61" s="46"/>
      <c r="L61" s="46"/>
      <c r="M61" s="46"/>
      <c r="N61" s="46"/>
      <c r="O61" s="69"/>
    </row>
    <row r="62" spans="1:15" s="18" customFormat="1" outlineLevel="1">
      <c r="A62" s="4"/>
      <c r="B62" s="535" t="s">
        <v>513</v>
      </c>
      <c r="C62" s="811"/>
      <c r="D62" s="46"/>
      <c r="E62" s="46"/>
      <c r="F62" s="46"/>
      <c r="G62" s="46"/>
      <c r="H62" s="46"/>
      <c r="I62" s="46"/>
      <c r="J62" s="46"/>
      <c r="K62" s="46"/>
      <c r="L62" s="46"/>
      <c r="M62" s="46"/>
      <c r="N62" s="46"/>
      <c r="O62" s="69"/>
    </row>
    <row r="63" spans="1:15" s="18" customFormat="1" outlineLevel="1">
      <c r="A63" s="4"/>
      <c r="B63" s="535" t="s">
        <v>490</v>
      </c>
      <c r="C63" s="811"/>
      <c r="D63" s="46"/>
      <c r="E63" s="46"/>
      <c r="F63" s="46"/>
      <c r="G63" s="46"/>
      <c r="H63" s="46"/>
      <c r="I63" s="46"/>
      <c r="J63" s="46"/>
      <c r="K63" s="46"/>
      <c r="L63" s="46"/>
      <c r="M63" s="46"/>
      <c r="N63" s="46"/>
      <c r="O63" s="69"/>
    </row>
    <row r="64" spans="1:15" s="18" customFormat="1">
      <c r="A64" s="4"/>
      <c r="B64" s="535" t="s">
        <v>514</v>
      </c>
      <c r="C64" s="814"/>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1" t="s">
        <v>515</v>
      </c>
      <c r="C65" s="487"/>
      <c r="D65" s="71"/>
      <c r="E65" s="483">
        <f t="shared" ref="E65:N65" si="15">ROUND(SUM(D64*E16+E64*E17)/12,4)</f>
        <v>0</v>
      </c>
      <c r="F65" s="483">
        <f t="shared" si="15"/>
        <v>0</v>
      </c>
      <c r="G65" s="483">
        <f t="shared" si="15"/>
        <v>0</v>
      </c>
      <c r="H65" s="483">
        <f t="shared" si="15"/>
        <v>0</v>
      </c>
      <c r="I65" s="483">
        <f>ROUND(SUM(H64*I16+I64*I17)/12,4)</f>
        <v>0</v>
      </c>
      <c r="J65" s="483">
        <f t="shared" si="15"/>
        <v>0</v>
      </c>
      <c r="K65" s="483">
        <f t="shared" si="15"/>
        <v>0</v>
      </c>
      <c r="L65" s="483">
        <f t="shared" si="15"/>
        <v>0</v>
      </c>
      <c r="M65" s="483">
        <f t="shared" si="15"/>
        <v>0</v>
      </c>
      <c r="N65" s="483">
        <f t="shared" si="15"/>
        <v>0</v>
      </c>
      <c r="O65" s="488"/>
    </row>
    <row r="66" spans="1:15" s="14" customFormat="1">
      <c r="A66" s="72"/>
      <c r="B66" s="73"/>
      <c r="C66" s="80"/>
      <c r="D66" s="71"/>
      <c r="E66" s="71"/>
      <c r="F66" s="71"/>
      <c r="G66" s="71"/>
      <c r="H66" s="71"/>
      <c r="I66" s="71"/>
      <c r="J66" s="71"/>
      <c r="K66" s="71"/>
      <c r="L66" s="486"/>
      <c r="M66" s="486"/>
      <c r="N66" s="486"/>
      <c r="O66" s="488"/>
    </row>
    <row r="67" spans="1:15" s="64" customFormat="1">
      <c r="A67" s="62"/>
      <c r="B67" s="603">
        <f>'1.  LRAMVA Summary'!B36</f>
        <v>0</v>
      </c>
      <c r="C67" s="813">
        <f>'2. LRAMVA Threshold'!K43</f>
        <v>0</v>
      </c>
      <c r="D67" s="46"/>
      <c r="E67" s="46"/>
      <c r="F67" s="46"/>
      <c r="G67" s="46"/>
      <c r="H67" s="46"/>
      <c r="I67" s="46"/>
      <c r="J67" s="46"/>
      <c r="K67" s="46"/>
      <c r="L67" s="46"/>
      <c r="M67" s="46"/>
      <c r="N67" s="46"/>
      <c r="O67" s="69"/>
    </row>
    <row r="68" spans="1:15" s="18" customFormat="1" outlineLevel="1">
      <c r="A68" s="4"/>
      <c r="B68" s="535" t="s">
        <v>512</v>
      </c>
      <c r="C68" s="811"/>
      <c r="D68" s="46"/>
      <c r="E68" s="46"/>
      <c r="F68" s="46"/>
      <c r="G68" s="46"/>
      <c r="H68" s="46"/>
      <c r="I68" s="46"/>
      <c r="J68" s="46"/>
      <c r="K68" s="46"/>
      <c r="L68" s="46"/>
      <c r="M68" s="46"/>
      <c r="N68" s="46"/>
      <c r="O68" s="69"/>
    </row>
    <row r="69" spans="1:15" s="18" customFormat="1" outlineLevel="1">
      <c r="A69" s="4"/>
      <c r="B69" s="535" t="s">
        <v>513</v>
      </c>
      <c r="C69" s="811"/>
      <c r="D69" s="46"/>
      <c r="E69" s="46"/>
      <c r="F69" s="46"/>
      <c r="G69" s="46"/>
      <c r="H69" s="46"/>
      <c r="I69" s="46"/>
      <c r="J69" s="46"/>
      <c r="K69" s="46"/>
      <c r="L69" s="46"/>
      <c r="M69" s="46"/>
      <c r="N69" s="46"/>
      <c r="O69" s="69"/>
    </row>
    <row r="70" spans="1:15" s="18" customFormat="1" outlineLevel="1">
      <c r="A70" s="4"/>
      <c r="B70" s="535" t="s">
        <v>490</v>
      </c>
      <c r="C70" s="811"/>
      <c r="D70" s="46"/>
      <c r="E70" s="46"/>
      <c r="F70" s="46"/>
      <c r="G70" s="46"/>
      <c r="H70" s="46"/>
      <c r="I70" s="46"/>
      <c r="J70" s="46"/>
      <c r="K70" s="46"/>
      <c r="L70" s="46"/>
      <c r="M70" s="46"/>
      <c r="N70" s="46"/>
      <c r="O70" s="69"/>
    </row>
    <row r="71" spans="1:15" s="18" customFormat="1">
      <c r="A71" s="4"/>
      <c r="B71" s="535" t="s">
        <v>514</v>
      </c>
      <c r="C71" s="814"/>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1" t="s">
        <v>515</v>
      </c>
      <c r="C72" s="487"/>
      <c r="D72" s="71"/>
      <c r="E72" s="483">
        <f t="shared" ref="E72:N72" si="17">ROUND(SUM(D71*E16+E71*E17)/12,4)</f>
        <v>0</v>
      </c>
      <c r="F72" s="483">
        <f t="shared" si="17"/>
        <v>0</v>
      </c>
      <c r="G72" s="483">
        <f t="shared" si="17"/>
        <v>0</v>
      </c>
      <c r="H72" s="483">
        <f t="shared" si="17"/>
        <v>0</v>
      </c>
      <c r="I72" s="483">
        <f t="shared" si="17"/>
        <v>0</v>
      </c>
      <c r="J72" s="483">
        <f t="shared" si="17"/>
        <v>0</v>
      </c>
      <c r="K72" s="483">
        <f t="shared" si="17"/>
        <v>0</v>
      </c>
      <c r="L72" s="483">
        <f t="shared" si="17"/>
        <v>0</v>
      </c>
      <c r="M72" s="483">
        <f t="shared" si="17"/>
        <v>0</v>
      </c>
      <c r="N72" s="483">
        <f t="shared" si="17"/>
        <v>0</v>
      </c>
      <c r="O72" s="488"/>
    </row>
    <row r="73" spans="1:15" s="14" customFormat="1">
      <c r="A73" s="72"/>
      <c r="B73" s="480"/>
      <c r="C73" s="487"/>
      <c r="D73" s="71"/>
      <c r="E73" s="483"/>
      <c r="F73" s="483"/>
      <c r="G73" s="483"/>
      <c r="H73" s="483"/>
      <c r="I73" s="483"/>
      <c r="J73" s="483"/>
      <c r="K73" s="483"/>
      <c r="L73" s="483"/>
      <c r="M73" s="483"/>
      <c r="N73" s="483"/>
      <c r="O73" s="488"/>
    </row>
    <row r="74" spans="1:15" s="64" customFormat="1">
      <c r="A74" s="62"/>
      <c r="B74" s="603">
        <f>'1.  LRAMVA Summary'!B37</f>
        <v>0</v>
      </c>
      <c r="C74" s="813">
        <f>'2. LRAMVA Threshold'!L43</f>
        <v>0</v>
      </c>
      <c r="D74" s="46"/>
      <c r="E74" s="46"/>
      <c r="F74" s="46"/>
      <c r="G74" s="46"/>
      <c r="H74" s="46"/>
      <c r="I74" s="46"/>
      <c r="J74" s="46"/>
      <c r="K74" s="46"/>
      <c r="L74" s="46"/>
      <c r="M74" s="46"/>
      <c r="N74" s="46"/>
      <c r="O74" s="69"/>
    </row>
    <row r="75" spans="1:15" s="18" customFormat="1" outlineLevel="1">
      <c r="A75" s="4"/>
      <c r="B75" s="535" t="s">
        <v>512</v>
      </c>
      <c r="C75" s="811"/>
      <c r="D75" s="46"/>
      <c r="E75" s="46"/>
      <c r="F75" s="46"/>
      <c r="G75" s="46"/>
      <c r="H75" s="46"/>
      <c r="I75" s="46"/>
      <c r="J75" s="46"/>
      <c r="K75" s="46"/>
      <c r="L75" s="46"/>
      <c r="M75" s="46"/>
      <c r="N75" s="46"/>
      <c r="O75" s="69"/>
    </row>
    <row r="76" spans="1:15" s="18" customFormat="1" outlineLevel="1">
      <c r="A76" s="4"/>
      <c r="B76" s="535" t="s">
        <v>513</v>
      </c>
      <c r="C76" s="811"/>
      <c r="D76" s="46"/>
      <c r="E76" s="46"/>
      <c r="F76" s="46"/>
      <c r="G76" s="46"/>
      <c r="H76" s="46"/>
      <c r="I76" s="46"/>
      <c r="J76" s="46"/>
      <c r="K76" s="46"/>
      <c r="L76" s="46"/>
      <c r="M76" s="46"/>
      <c r="N76" s="46"/>
      <c r="O76" s="69"/>
    </row>
    <row r="77" spans="1:15" s="18" customFormat="1" outlineLevel="1">
      <c r="A77" s="4"/>
      <c r="B77" s="535" t="s">
        <v>490</v>
      </c>
      <c r="C77" s="811"/>
      <c r="D77" s="46"/>
      <c r="E77" s="46"/>
      <c r="F77" s="46"/>
      <c r="G77" s="46"/>
      <c r="H77" s="46"/>
      <c r="I77" s="46"/>
      <c r="J77" s="46"/>
      <c r="K77" s="46"/>
      <c r="L77" s="46"/>
      <c r="M77" s="46"/>
      <c r="N77" s="46"/>
      <c r="O77" s="69"/>
    </row>
    <row r="78" spans="1:15" s="18" customFormat="1">
      <c r="A78" s="4"/>
      <c r="B78" s="535" t="s">
        <v>514</v>
      </c>
      <c r="C78" s="814"/>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1" t="s">
        <v>515</v>
      </c>
      <c r="C79" s="487"/>
      <c r="D79" s="71"/>
      <c r="E79" s="483">
        <f t="shared" ref="E79:N79" si="19">ROUND(SUM(D78*E16+E78*E17)/12,4)</f>
        <v>0</v>
      </c>
      <c r="F79" s="483">
        <f t="shared" si="19"/>
        <v>0</v>
      </c>
      <c r="G79" s="483">
        <f t="shared" si="19"/>
        <v>0</v>
      </c>
      <c r="H79" s="483">
        <f t="shared" si="19"/>
        <v>0</v>
      </c>
      <c r="I79" s="483">
        <f t="shared" si="19"/>
        <v>0</v>
      </c>
      <c r="J79" s="483">
        <f t="shared" si="19"/>
        <v>0</v>
      </c>
      <c r="K79" s="483">
        <f t="shared" si="19"/>
        <v>0</v>
      </c>
      <c r="L79" s="483">
        <f t="shared" si="19"/>
        <v>0</v>
      </c>
      <c r="M79" s="483">
        <f t="shared" si="19"/>
        <v>0</v>
      </c>
      <c r="N79" s="483">
        <f t="shared" si="19"/>
        <v>0</v>
      </c>
      <c r="O79" s="488"/>
    </row>
    <row r="80" spans="1:15" s="14" customFormat="1">
      <c r="A80" s="72"/>
      <c r="B80" s="480"/>
      <c r="C80" s="487"/>
      <c r="D80" s="71"/>
      <c r="E80" s="483"/>
      <c r="F80" s="483"/>
      <c r="G80" s="483"/>
      <c r="H80" s="483"/>
      <c r="I80" s="483"/>
      <c r="J80" s="483"/>
      <c r="K80" s="483"/>
      <c r="L80" s="483"/>
      <c r="M80" s="483"/>
      <c r="N80" s="483"/>
      <c r="O80" s="488"/>
    </row>
    <row r="81" spans="1:15" s="64" customFormat="1">
      <c r="A81" s="62"/>
      <c r="B81" s="603">
        <f>'1.  LRAMVA Summary'!B38</f>
        <v>0</v>
      </c>
      <c r="C81" s="813">
        <f>'2. LRAMVA Threshold'!M43</f>
        <v>0</v>
      </c>
      <c r="D81" s="46"/>
      <c r="E81" s="46"/>
      <c r="F81" s="46"/>
      <c r="G81" s="46"/>
      <c r="H81" s="46"/>
      <c r="I81" s="46"/>
      <c r="J81" s="46"/>
      <c r="K81" s="46"/>
      <c r="L81" s="46"/>
      <c r="M81" s="46"/>
      <c r="N81" s="46"/>
      <c r="O81" s="69"/>
    </row>
    <row r="82" spans="1:15" s="18" customFormat="1" outlineLevel="1">
      <c r="A82" s="4"/>
      <c r="B82" s="535" t="s">
        <v>512</v>
      </c>
      <c r="C82" s="811"/>
      <c r="D82" s="46"/>
      <c r="E82" s="46"/>
      <c r="F82" s="46"/>
      <c r="G82" s="46"/>
      <c r="H82" s="46"/>
      <c r="I82" s="46"/>
      <c r="J82" s="46"/>
      <c r="K82" s="46"/>
      <c r="L82" s="46"/>
      <c r="M82" s="46"/>
      <c r="N82" s="46"/>
      <c r="O82" s="69"/>
    </row>
    <row r="83" spans="1:15" s="18" customFormat="1" outlineLevel="1">
      <c r="A83" s="4"/>
      <c r="B83" s="535" t="s">
        <v>513</v>
      </c>
      <c r="C83" s="811"/>
      <c r="D83" s="46"/>
      <c r="E83" s="46"/>
      <c r="F83" s="46"/>
      <c r="G83" s="46"/>
      <c r="H83" s="46"/>
      <c r="I83" s="46"/>
      <c r="J83" s="46"/>
      <c r="K83" s="46"/>
      <c r="L83" s="46"/>
      <c r="M83" s="46"/>
      <c r="N83" s="46"/>
      <c r="O83" s="69"/>
    </row>
    <row r="84" spans="1:15" s="18" customFormat="1" outlineLevel="1">
      <c r="A84" s="4"/>
      <c r="B84" s="535" t="s">
        <v>490</v>
      </c>
      <c r="C84" s="811"/>
      <c r="D84" s="46"/>
      <c r="E84" s="46"/>
      <c r="F84" s="46"/>
      <c r="G84" s="46"/>
      <c r="H84" s="46"/>
      <c r="I84" s="46"/>
      <c r="J84" s="46"/>
      <c r="K84" s="46"/>
      <c r="L84" s="46"/>
      <c r="M84" s="46"/>
      <c r="N84" s="46"/>
      <c r="O84" s="69"/>
    </row>
    <row r="85" spans="1:15" s="18" customFormat="1">
      <c r="A85" s="4"/>
      <c r="B85" s="535" t="s">
        <v>514</v>
      </c>
      <c r="C85" s="814"/>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1" t="s">
        <v>515</v>
      </c>
      <c r="C86" s="487"/>
      <c r="D86" s="71"/>
      <c r="E86" s="483">
        <f t="shared" ref="E86:N86" si="21">ROUND(SUM(D85*E16+E85*E17)/12,4)</f>
        <v>0</v>
      </c>
      <c r="F86" s="483">
        <f t="shared" si="21"/>
        <v>0</v>
      </c>
      <c r="G86" s="483">
        <f t="shared" si="21"/>
        <v>0</v>
      </c>
      <c r="H86" s="483">
        <f t="shared" si="21"/>
        <v>0</v>
      </c>
      <c r="I86" s="483">
        <f t="shared" si="21"/>
        <v>0</v>
      </c>
      <c r="J86" s="483">
        <f t="shared" si="21"/>
        <v>0</v>
      </c>
      <c r="K86" s="483">
        <f t="shared" si="21"/>
        <v>0</v>
      </c>
      <c r="L86" s="483">
        <f t="shared" si="21"/>
        <v>0</v>
      </c>
      <c r="M86" s="483">
        <f t="shared" si="21"/>
        <v>0</v>
      </c>
      <c r="N86" s="483">
        <f t="shared" si="21"/>
        <v>0</v>
      </c>
      <c r="O86" s="488"/>
    </row>
    <row r="87" spans="1:15" s="14" customFormat="1">
      <c r="A87" s="72"/>
      <c r="B87" s="480"/>
      <c r="C87" s="487"/>
      <c r="D87" s="71"/>
      <c r="E87" s="483"/>
      <c r="F87" s="483"/>
      <c r="G87" s="483"/>
      <c r="H87" s="483"/>
      <c r="I87" s="483"/>
      <c r="J87" s="483"/>
      <c r="K87" s="483"/>
      <c r="L87" s="483"/>
      <c r="M87" s="483"/>
      <c r="N87" s="483"/>
      <c r="O87" s="488"/>
    </row>
    <row r="88" spans="1:15" s="64" customFormat="1">
      <c r="A88" s="62"/>
      <c r="B88" s="603">
        <f>'1.  LRAMVA Summary'!B39</f>
        <v>0</v>
      </c>
      <c r="C88" s="813">
        <f>'2. LRAMVA Threshold'!N43</f>
        <v>0</v>
      </c>
      <c r="D88" s="46"/>
      <c r="E88" s="46"/>
      <c r="F88" s="46"/>
      <c r="G88" s="46"/>
      <c r="H88" s="46"/>
      <c r="I88" s="46"/>
      <c r="J88" s="46"/>
      <c r="K88" s="46"/>
      <c r="L88" s="46"/>
      <c r="M88" s="46"/>
      <c r="N88" s="46"/>
      <c r="O88" s="69"/>
    </row>
    <row r="89" spans="1:15" s="18" customFormat="1" outlineLevel="1">
      <c r="A89" s="4"/>
      <c r="B89" s="535" t="s">
        <v>512</v>
      </c>
      <c r="C89" s="811"/>
      <c r="D89" s="46"/>
      <c r="E89" s="46"/>
      <c r="F89" s="46"/>
      <c r="G89" s="46"/>
      <c r="H89" s="46"/>
      <c r="I89" s="46"/>
      <c r="J89" s="46"/>
      <c r="K89" s="46"/>
      <c r="L89" s="46"/>
      <c r="M89" s="46"/>
      <c r="N89" s="46"/>
      <c r="O89" s="69"/>
    </row>
    <row r="90" spans="1:15" s="18" customFormat="1" outlineLevel="1">
      <c r="A90" s="4"/>
      <c r="B90" s="535" t="s">
        <v>513</v>
      </c>
      <c r="C90" s="811"/>
      <c r="D90" s="46"/>
      <c r="E90" s="46"/>
      <c r="F90" s="46"/>
      <c r="G90" s="46"/>
      <c r="H90" s="46"/>
      <c r="I90" s="46"/>
      <c r="J90" s="46"/>
      <c r="K90" s="46"/>
      <c r="L90" s="46"/>
      <c r="M90" s="46"/>
      <c r="N90" s="46"/>
      <c r="O90" s="69"/>
    </row>
    <row r="91" spans="1:15" s="18" customFormat="1" outlineLevel="1">
      <c r="A91" s="4"/>
      <c r="B91" s="535" t="s">
        <v>490</v>
      </c>
      <c r="C91" s="811"/>
      <c r="D91" s="46"/>
      <c r="E91" s="46"/>
      <c r="F91" s="46"/>
      <c r="G91" s="46"/>
      <c r="H91" s="46"/>
      <c r="I91" s="46"/>
      <c r="J91" s="46"/>
      <c r="K91" s="46"/>
      <c r="L91" s="46"/>
      <c r="M91" s="46"/>
      <c r="N91" s="46"/>
      <c r="O91" s="69"/>
    </row>
    <row r="92" spans="1:15" s="18" customFormat="1">
      <c r="A92" s="4"/>
      <c r="B92" s="535" t="s">
        <v>514</v>
      </c>
      <c r="C92" s="814"/>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1" t="s">
        <v>515</v>
      </c>
      <c r="C93" s="487"/>
      <c r="D93" s="71"/>
      <c r="E93" s="483">
        <f t="shared" ref="E93:N93" si="23">ROUND(SUM(D92*E16+E92*E17)/12,4)</f>
        <v>0</v>
      </c>
      <c r="F93" s="483">
        <f t="shared" si="23"/>
        <v>0</v>
      </c>
      <c r="G93" s="483">
        <f t="shared" si="23"/>
        <v>0</v>
      </c>
      <c r="H93" s="483">
        <f t="shared" si="23"/>
        <v>0</v>
      </c>
      <c r="I93" s="483">
        <f t="shared" si="23"/>
        <v>0</v>
      </c>
      <c r="J93" s="483">
        <f t="shared" si="23"/>
        <v>0</v>
      </c>
      <c r="K93" s="483">
        <f t="shared" si="23"/>
        <v>0</v>
      </c>
      <c r="L93" s="483">
        <f t="shared" si="23"/>
        <v>0</v>
      </c>
      <c r="M93" s="483">
        <f t="shared" si="23"/>
        <v>0</v>
      </c>
      <c r="N93" s="483">
        <f t="shared" si="23"/>
        <v>0</v>
      </c>
      <c r="O93" s="488"/>
    </row>
    <row r="94" spans="1:15" s="14" customFormat="1">
      <c r="A94" s="72"/>
      <c r="B94" s="480"/>
      <c r="C94" s="487"/>
      <c r="D94" s="71"/>
      <c r="E94" s="483"/>
      <c r="F94" s="483"/>
      <c r="G94" s="483"/>
      <c r="H94" s="483"/>
      <c r="I94" s="483"/>
      <c r="J94" s="483"/>
      <c r="K94" s="483"/>
      <c r="L94" s="483"/>
      <c r="M94" s="483"/>
      <c r="N94" s="483"/>
      <c r="O94" s="488"/>
    </row>
    <row r="95" spans="1:15" s="64" customFormat="1">
      <c r="A95" s="62"/>
      <c r="B95" s="603">
        <f>'1.  LRAMVA Summary'!B40</f>
        <v>0</v>
      </c>
      <c r="C95" s="813">
        <f>'2. LRAMVA Threshold'!O43</f>
        <v>0</v>
      </c>
      <c r="D95" s="46"/>
      <c r="E95" s="46"/>
      <c r="F95" s="46"/>
      <c r="G95" s="46"/>
      <c r="H95" s="46"/>
      <c r="I95" s="46"/>
      <c r="J95" s="46"/>
      <c r="K95" s="46"/>
      <c r="L95" s="46"/>
      <c r="M95" s="46"/>
      <c r="N95" s="46"/>
      <c r="O95" s="69"/>
    </row>
    <row r="96" spans="1:15" s="18" customFormat="1" outlineLevel="1">
      <c r="A96" s="4"/>
      <c r="B96" s="535" t="s">
        <v>512</v>
      </c>
      <c r="C96" s="811"/>
      <c r="D96" s="46"/>
      <c r="E96" s="46"/>
      <c r="F96" s="46"/>
      <c r="G96" s="46"/>
      <c r="H96" s="46"/>
      <c r="I96" s="46"/>
      <c r="J96" s="46"/>
      <c r="K96" s="46"/>
      <c r="L96" s="46"/>
      <c r="M96" s="46"/>
      <c r="N96" s="46"/>
      <c r="O96" s="69"/>
    </row>
    <row r="97" spans="1:15" s="18" customFormat="1" outlineLevel="1">
      <c r="A97" s="4"/>
      <c r="B97" s="535" t="s">
        <v>513</v>
      </c>
      <c r="C97" s="811"/>
      <c r="D97" s="46"/>
      <c r="E97" s="46"/>
      <c r="F97" s="46"/>
      <c r="G97" s="46"/>
      <c r="H97" s="46"/>
      <c r="I97" s="46"/>
      <c r="J97" s="46"/>
      <c r="K97" s="46"/>
      <c r="L97" s="46"/>
      <c r="M97" s="46"/>
      <c r="N97" s="46"/>
      <c r="O97" s="69"/>
    </row>
    <row r="98" spans="1:15" s="18" customFormat="1" outlineLevel="1">
      <c r="A98" s="4"/>
      <c r="B98" s="535" t="s">
        <v>490</v>
      </c>
      <c r="C98" s="811"/>
      <c r="D98" s="46"/>
      <c r="E98" s="46"/>
      <c r="F98" s="46"/>
      <c r="G98" s="46"/>
      <c r="H98" s="46"/>
      <c r="I98" s="46"/>
      <c r="J98" s="46"/>
      <c r="K98" s="46"/>
      <c r="L98" s="46"/>
      <c r="M98" s="46"/>
      <c r="N98" s="46"/>
      <c r="O98" s="69"/>
    </row>
    <row r="99" spans="1:15" s="18" customFormat="1">
      <c r="A99" s="4"/>
      <c r="B99" s="535" t="s">
        <v>514</v>
      </c>
      <c r="C99" s="814"/>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1" t="s">
        <v>515</v>
      </c>
      <c r="C100" s="487"/>
      <c r="D100" s="71"/>
      <c r="E100" s="483">
        <f t="shared" ref="E100:N100" si="25">ROUND(SUM(D99*E16+E99*E17)/12,4)</f>
        <v>0</v>
      </c>
      <c r="F100" s="483">
        <f t="shared" si="25"/>
        <v>0</v>
      </c>
      <c r="G100" s="483">
        <f t="shared" si="25"/>
        <v>0</v>
      </c>
      <c r="H100" s="483">
        <f t="shared" si="25"/>
        <v>0</v>
      </c>
      <c r="I100" s="483">
        <f t="shared" si="25"/>
        <v>0</v>
      </c>
      <c r="J100" s="483">
        <f t="shared" si="25"/>
        <v>0</v>
      </c>
      <c r="K100" s="483">
        <f t="shared" si="25"/>
        <v>0</v>
      </c>
      <c r="L100" s="483">
        <f t="shared" si="25"/>
        <v>0</v>
      </c>
      <c r="M100" s="483">
        <f t="shared" si="25"/>
        <v>0</v>
      </c>
      <c r="N100" s="483">
        <f t="shared" si="25"/>
        <v>0</v>
      </c>
      <c r="O100" s="488"/>
    </row>
    <row r="101" spans="1:15" s="14" customFormat="1">
      <c r="A101" s="72"/>
      <c r="B101" s="480"/>
      <c r="C101" s="487"/>
      <c r="D101" s="71"/>
      <c r="E101" s="483"/>
      <c r="F101" s="483"/>
      <c r="G101" s="483"/>
      <c r="H101" s="483"/>
      <c r="I101" s="483"/>
      <c r="J101" s="483"/>
      <c r="K101" s="483"/>
      <c r="L101" s="483"/>
      <c r="M101" s="483"/>
      <c r="N101" s="483"/>
      <c r="O101" s="488"/>
    </row>
    <row r="102" spans="1:15" s="64" customFormat="1">
      <c r="A102" s="62"/>
      <c r="B102" s="603">
        <f>'1.  LRAMVA Summary'!B41</f>
        <v>0</v>
      </c>
      <c r="C102" s="813">
        <f>'2. LRAMVA Threshold'!P43</f>
        <v>0</v>
      </c>
      <c r="D102" s="46"/>
      <c r="E102" s="46"/>
      <c r="F102" s="46"/>
      <c r="G102" s="46"/>
      <c r="H102" s="46"/>
      <c r="I102" s="46"/>
      <c r="J102" s="46"/>
      <c r="K102" s="46"/>
      <c r="L102" s="46"/>
      <c r="M102" s="46"/>
      <c r="N102" s="46"/>
      <c r="O102" s="69"/>
    </row>
    <row r="103" spans="1:15" s="18" customFormat="1" outlineLevel="1">
      <c r="A103" s="4"/>
      <c r="B103" s="535" t="s">
        <v>512</v>
      </c>
      <c r="C103" s="811"/>
      <c r="D103" s="46"/>
      <c r="E103" s="46"/>
      <c r="F103" s="46"/>
      <c r="G103" s="46"/>
      <c r="H103" s="46"/>
      <c r="I103" s="46"/>
      <c r="J103" s="46"/>
      <c r="K103" s="46"/>
      <c r="L103" s="46"/>
      <c r="M103" s="46"/>
      <c r="N103" s="46"/>
      <c r="O103" s="69"/>
    </row>
    <row r="104" spans="1:15" s="18" customFormat="1" outlineLevel="1">
      <c r="A104" s="4"/>
      <c r="B104" s="535" t="s">
        <v>513</v>
      </c>
      <c r="C104" s="811"/>
      <c r="D104" s="46"/>
      <c r="E104" s="46"/>
      <c r="F104" s="46"/>
      <c r="G104" s="46"/>
      <c r="H104" s="46"/>
      <c r="I104" s="46"/>
      <c r="J104" s="46"/>
      <c r="K104" s="46"/>
      <c r="L104" s="46"/>
      <c r="M104" s="46"/>
      <c r="N104" s="46"/>
      <c r="O104" s="69"/>
    </row>
    <row r="105" spans="1:15" s="18" customFormat="1" outlineLevel="1">
      <c r="A105" s="4"/>
      <c r="B105" s="535" t="s">
        <v>490</v>
      </c>
      <c r="C105" s="811"/>
      <c r="D105" s="46"/>
      <c r="E105" s="46"/>
      <c r="F105" s="46"/>
      <c r="G105" s="46"/>
      <c r="H105" s="46"/>
      <c r="I105" s="46"/>
      <c r="J105" s="46"/>
      <c r="K105" s="46"/>
      <c r="L105" s="46"/>
      <c r="M105" s="46"/>
      <c r="N105" s="46"/>
      <c r="O105" s="69"/>
    </row>
    <row r="106" spans="1:15" s="18" customFormat="1">
      <c r="A106" s="4"/>
      <c r="B106" s="535" t="s">
        <v>514</v>
      </c>
      <c r="C106" s="814"/>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1" t="s">
        <v>515</v>
      </c>
      <c r="C107" s="487"/>
      <c r="D107" s="71"/>
      <c r="E107" s="483">
        <f t="shared" ref="E107:N107" si="27">ROUND(SUM(D106*E16+E106*E17)/12,4)</f>
        <v>0</v>
      </c>
      <c r="F107" s="483">
        <f t="shared" si="27"/>
        <v>0</v>
      </c>
      <c r="G107" s="483">
        <f t="shared" si="27"/>
        <v>0</v>
      </c>
      <c r="H107" s="483">
        <f t="shared" si="27"/>
        <v>0</v>
      </c>
      <c r="I107" s="483">
        <f t="shared" si="27"/>
        <v>0</v>
      </c>
      <c r="J107" s="483">
        <f t="shared" si="27"/>
        <v>0</v>
      </c>
      <c r="K107" s="483">
        <f t="shared" si="27"/>
        <v>0</v>
      </c>
      <c r="L107" s="483">
        <f t="shared" si="27"/>
        <v>0</v>
      </c>
      <c r="M107" s="483">
        <f t="shared" si="27"/>
        <v>0</v>
      </c>
      <c r="N107" s="483">
        <f t="shared" si="27"/>
        <v>0</v>
      </c>
      <c r="O107" s="488"/>
    </row>
    <row r="108" spans="1:15" s="14" customFormat="1">
      <c r="A108" s="72"/>
      <c r="B108" s="480"/>
      <c r="C108" s="487"/>
      <c r="D108" s="71"/>
      <c r="E108" s="483"/>
      <c r="F108" s="483"/>
      <c r="G108" s="483"/>
      <c r="H108" s="483"/>
      <c r="I108" s="483"/>
      <c r="J108" s="483"/>
      <c r="K108" s="483"/>
      <c r="L108" s="483"/>
      <c r="M108" s="483"/>
      <c r="N108" s="483"/>
      <c r="O108" s="488"/>
    </row>
    <row r="109" spans="1:15" s="64" customFormat="1">
      <c r="A109" s="62"/>
      <c r="B109" s="603">
        <f>'1.  LRAMVA Summary'!B42</f>
        <v>0</v>
      </c>
      <c r="C109" s="813">
        <f>'2. LRAMVA Threshold'!Q43</f>
        <v>0</v>
      </c>
      <c r="D109" s="46"/>
      <c r="E109" s="46"/>
      <c r="F109" s="46"/>
      <c r="G109" s="46"/>
      <c r="H109" s="46"/>
      <c r="I109" s="46"/>
      <c r="J109" s="46"/>
      <c r="K109" s="46"/>
      <c r="L109" s="46"/>
      <c r="M109" s="46"/>
      <c r="N109" s="46"/>
      <c r="O109" s="69"/>
    </row>
    <row r="110" spans="1:15" s="18" customFormat="1" outlineLevel="1">
      <c r="A110" s="4"/>
      <c r="B110" s="535" t="s">
        <v>512</v>
      </c>
      <c r="C110" s="811"/>
      <c r="D110" s="46"/>
      <c r="E110" s="46"/>
      <c r="F110" s="46"/>
      <c r="G110" s="46"/>
      <c r="H110" s="46"/>
      <c r="I110" s="46"/>
      <c r="J110" s="46"/>
      <c r="K110" s="46"/>
      <c r="L110" s="46"/>
      <c r="M110" s="46"/>
      <c r="N110" s="46"/>
      <c r="O110" s="69"/>
    </row>
    <row r="111" spans="1:15" s="18" customFormat="1" outlineLevel="1">
      <c r="A111" s="4"/>
      <c r="B111" s="535" t="s">
        <v>513</v>
      </c>
      <c r="C111" s="811"/>
      <c r="D111" s="46"/>
      <c r="E111" s="46"/>
      <c r="F111" s="46"/>
      <c r="G111" s="46"/>
      <c r="H111" s="46"/>
      <c r="I111" s="46"/>
      <c r="J111" s="46"/>
      <c r="K111" s="46"/>
      <c r="L111" s="46"/>
      <c r="M111" s="46"/>
      <c r="N111" s="46"/>
      <c r="O111" s="69"/>
    </row>
    <row r="112" spans="1:15" s="18" customFormat="1" outlineLevel="1">
      <c r="A112" s="4"/>
      <c r="B112" s="535" t="s">
        <v>490</v>
      </c>
      <c r="C112" s="811"/>
      <c r="D112" s="46"/>
      <c r="E112" s="46"/>
      <c r="F112" s="46"/>
      <c r="G112" s="46"/>
      <c r="H112" s="46"/>
      <c r="I112" s="46"/>
      <c r="J112" s="46"/>
      <c r="K112" s="46"/>
      <c r="L112" s="46"/>
      <c r="M112" s="46"/>
      <c r="N112" s="46"/>
      <c r="O112" s="69"/>
    </row>
    <row r="113" spans="1:17" s="18" customFormat="1">
      <c r="A113" s="4"/>
      <c r="B113" s="535" t="s">
        <v>514</v>
      </c>
      <c r="C113" s="814"/>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1" t="s">
        <v>515</v>
      </c>
      <c r="C114" s="487"/>
      <c r="D114" s="71"/>
      <c r="E114" s="483">
        <f t="shared" ref="E114:N114" si="29">ROUND(SUM(D113*E16+E113*E17)/12,4)</f>
        <v>0</v>
      </c>
      <c r="F114" s="483">
        <f t="shared" si="29"/>
        <v>0</v>
      </c>
      <c r="G114" s="483">
        <f t="shared" si="29"/>
        <v>0</v>
      </c>
      <c r="H114" s="483">
        <f t="shared" si="29"/>
        <v>0</v>
      </c>
      <c r="I114" s="483">
        <f t="shared" si="29"/>
        <v>0</v>
      </c>
      <c r="J114" s="483">
        <f t="shared" si="29"/>
        <v>0</v>
      </c>
      <c r="K114" s="483">
        <f t="shared" si="29"/>
        <v>0</v>
      </c>
      <c r="L114" s="483">
        <f t="shared" si="29"/>
        <v>0</v>
      </c>
      <c r="M114" s="483">
        <f t="shared" si="29"/>
        <v>0</v>
      </c>
      <c r="N114" s="483">
        <f t="shared" si="29"/>
        <v>0</v>
      </c>
      <c r="O114" s="488"/>
    </row>
    <row r="115" spans="1:17" s="70" customFormat="1" ht="14.25">
      <c r="A115" s="72"/>
      <c r="B115" s="74"/>
      <c r="C115" s="81"/>
      <c r="D115" s="75"/>
      <c r="E115" s="75"/>
      <c r="F115" s="75"/>
      <c r="G115" s="75"/>
      <c r="H115" s="75"/>
      <c r="I115" s="75"/>
      <c r="J115" s="75"/>
      <c r="K115" s="494"/>
      <c r="L115" s="495"/>
      <c r="M115" s="495"/>
      <c r="N115" s="495"/>
      <c r="O115" s="496"/>
    </row>
    <row r="116" spans="1:17" s="3" customFormat="1" ht="21" customHeight="1">
      <c r="A116" s="4"/>
      <c r="B116" s="497" t="s">
        <v>615</v>
      </c>
      <c r="C116" s="98"/>
      <c r="D116" s="498"/>
      <c r="E116" s="498"/>
      <c r="F116" s="498"/>
      <c r="G116" s="498"/>
      <c r="H116" s="498"/>
      <c r="I116" s="498"/>
      <c r="J116" s="498"/>
      <c r="K116" s="498"/>
      <c r="L116" s="498"/>
      <c r="M116" s="498"/>
      <c r="N116" s="498"/>
      <c r="O116" s="498"/>
    </row>
    <row r="119" spans="1:17" ht="15.75">
      <c r="B119" s="118" t="s">
        <v>484</v>
      </c>
      <c r="J119" s="18"/>
    </row>
    <row r="120" spans="1:17" s="14" customFormat="1" ht="75.75" customHeight="1">
      <c r="A120" s="72"/>
      <c r="B120" s="818" t="s">
        <v>676</v>
      </c>
      <c r="C120" s="818"/>
      <c r="D120" s="818"/>
      <c r="E120" s="818"/>
      <c r="F120" s="818"/>
      <c r="G120" s="818"/>
      <c r="H120" s="818"/>
      <c r="I120" s="818"/>
      <c r="J120" s="818"/>
      <c r="K120" s="818"/>
      <c r="L120" s="818"/>
      <c r="M120" s="818"/>
      <c r="N120" s="818"/>
      <c r="O120" s="818"/>
      <c r="P120" s="818"/>
    </row>
    <row r="121" spans="1:17" s="18" customFormat="1" ht="9" customHeight="1">
      <c r="A121" s="4"/>
      <c r="B121" s="118"/>
      <c r="C121" s="78"/>
    </row>
    <row r="122" spans="1:17" ht="63.75" customHeight="1">
      <c r="B122" s="244" t="s">
        <v>234</v>
      </c>
      <c r="C122" s="244" t="str">
        <f>'1.  LRAMVA Summary'!D52</f>
        <v xml:space="preserve">Residential  </v>
      </c>
      <c r="D122" s="244" t="str">
        <f>'1.  LRAMVA Summary'!E52</f>
        <v>GS&lt;50</v>
      </c>
      <c r="E122" s="244" t="str">
        <f>'1.  LRAMVA Summary'!F52</f>
        <v>GS 50 to 4999</v>
      </c>
      <c r="F122" s="244" t="str">
        <f>'1.  LRAMVA Summary'!G52</f>
        <v xml:space="preserve">Street Lighting </v>
      </c>
      <c r="G122" s="244" t="str">
        <f>'1.  LRAMVA Summary'!H52</f>
        <v/>
      </c>
      <c r="H122" s="244" t="str">
        <f>'1.  LRAMVA Summary'!I52</f>
        <v/>
      </c>
      <c r="I122" s="244" t="str">
        <f>'1.  LRAMVA Summary'!J52</f>
        <v xml:space="preserve">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4"/>
      <c r="C123" s="585" t="str">
        <f>'1.  LRAMVA Summary'!D53</f>
        <v>kWh</v>
      </c>
      <c r="D123" s="585" t="str">
        <f>'1.  LRAMVA Summary'!E53</f>
        <v>kWh</v>
      </c>
      <c r="E123" s="585" t="str">
        <f>'1.  LRAMVA Summary'!F53</f>
        <v>kW</v>
      </c>
      <c r="F123" s="585" t="str">
        <f>'1.  LRAMVA Summary'!G53</f>
        <v xml:space="preserve">kWh </v>
      </c>
      <c r="G123" s="585">
        <f>'1.  LRAMVA Summary'!H53</f>
        <v>0</v>
      </c>
      <c r="H123" s="585">
        <f>'1.  LRAMVA Summary'!I53</f>
        <v>0</v>
      </c>
      <c r="I123" s="585">
        <f>'1.  LRAMVA Summary'!J53</f>
        <v>0</v>
      </c>
      <c r="J123" s="585">
        <f>'1.  LRAMVA Summary'!K53</f>
        <v>0</v>
      </c>
      <c r="K123" s="585">
        <f>'1.  LRAMVA Summary'!L53</f>
        <v>0</v>
      </c>
      <c r="L123" s="585">
        <f>'1.  LRAMVA Summary'!M53</f>
        <v>0</v>
      </c>
      <c r="M123" s="585">
        <f>'1.  LRAMVA Summary'!N53</f>
        <v>0</v>
      </c>
      <c r="N123" s="585">
        <f>'1.  LRAMVA Summary'!O53</f>
        <v>0</v>
      </c>
      <c r="O123" s="585">
        <f>'1.  LRAMVA Summary'!P53</f>
        <v>0</v>
      </c>
      <c r="P123" s="586">
        <f>'1.  LRAMVA Summary'!Q53</f>
        <v>0</v>
      </c>
    </row>
    <row r="124" spans="1:17">
      <c r="B124" s="499">
        <v>2011</v>
      </c>
      <c r="C124" s="680">
        <f t="shared" ref="C124:C129" si="30">HLOOKUP(B124,$E$15:$O$114,9,FALSE)</f>
        <v>0</v>
      </c>
      <c r="D124" s="681">
        <f>HLOOKUP(B124,$E$15:$O$114,16,FALSE)</f>
        <v>0</v>
      </c>
      <c r="E124" s="682">
        <f>HLOOKUP(B124,$E$15:$O$114,23,FALSE)</f>
        <v>0</v>
      </c>
      <c r="F124" s="681">
        <f>HLOOKUP(B124,$E$15:$O$114,30,FALSE)</f>
        <v>0</v>
      </c>
      <c r="G124" s="682">
        <f>HLOOKUP(B124,$E$15:$O$114,37,FALSE)</f>
        <v>0</v>
      </c>
      <c r="H124" s="681">
        <f>HLOOKUP(B124,$E$15:$O$114,44,FALSE)</f>
        <v>0</v>
      </c>
      <c r="I124" s="682">
        <f>HLOOKUP(B124,$E$15:$O$114,51,FALSE)</f>
        <v>0</v>
      </c>
      <c r="J124" s="682">
        <f>HLOOKUP(B124,$E$15:$O$114,58,FALSE)</f>
        <v>0</v>
      </c>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0">
        <v>2012</v>
      </c>
      <c r="C125" s="683">
        <f t="shared" si="30"/>
        <v>0</v>
      </c>
      <c r="D125" s="684">
        <f>HLOOKUP(B125,$E$15:$O$114,16,FALSE)</f>
        <v>0</v>
      </c>
      <c r="E125" s="685">
        <f>HLOOKUP(B125,$E$15:$O$114,23,FALSE)</f>
        <v>0</v>
      </c>
      <c r="F125" s="684">
        <f>HLOOKUP(B125,$E$15:$O$114,30,FALSE)</f>
        <v>0</v>
      </c>
      <c r="G125" s="685">
        <f>HLOOKUP(B125,$E$15:$O$114,37,FALSE)</f>
        <v>0</v>
      </c>
      <c r="H125" s="684">
        <f>HLOOKUP(B125,$E$15:$O$114,44,FALSE)</f>
        <v>0</v>
      </c>
      <c r="I125" s="685">
        <f>HLOOKUP(B125,$E$15:$O$114,51,FALSE)</f>
        <v>0</v>
      </c>
      <c r="J125" s="685">
        <f>HLOOKUP(B125,$E$15:$O$114,58,FALSE)</f>
        <v>0</v>
      </c>
      <c r="K125" s="685">
        <f>HLOOKUP(B125,$E$15:$O$114,65,FALSE)</f>
        <v>0</v>
      </c>
      <c r="L125" s="685">
        <f>HLOOKUP(B125,$E$15:$O$114,72,FALSE)</f>
        <v>0</v>
      </c>
      <c r="M125" s="685">
        <f>HLOOKUP(B125,$E$15:$O$114,79,FALSE)</f>
        <v>0</v>
      </c>
      <c r="N125" s="685">
        <f>HLOOKUP(B125,$E$15:$O$114,86,FALSE)</f>
        <v>0</v>
      </c>
      <c r="O125" s="685">
        <f>HLOOKUP(B125,$E$15:$O$114,93,FALSE)</f>
        <v>0</v>
      </c>
      <c r="P125" s="685">
        <f t="shared" ref="P125:P133" si="31">HLOOKUP(B125,$E$15:$O$114,100,FALSE)</f>
        <v>0</v>
      </c>
    </row>
    <row r="126" spans="1:17">
      <c r="B126" s="500">
        <v>2013</v>
      </c>
      <c r="C126" s="683">
        <f t="shared" si="30"/>
        <v>0</v>
      </c>
      <c r="D126" s="684">
        <f t="shared" ref="D126:D133" si="32">HLOOKUP(B126,$E$15:$O$114,16,FALSE)</f>
        <v>0</v>
      </c>
      <c r="E126" s="685">
        <f t="shared" ref="E126:E133" si="33">HLOOKUP(B126,$E$15:$O$114,23,FALSE)</f>
        <v>0</v>
      </c>
      <c r="F126" s="684">
        <f t="shared" ref="F126:F133" si="34">HLOOKUP(B126,$E$15:$O$114,30,FALSE)</f>
        <v>0</v>
      </c>
      <c r="G126" s="685">
        <f t="shared" ref="G126:G132" si="35">HLOOKUP(B126,$E$15:$O$114,37,FALSE)</f>
        <v>0</v>
      </c>
      <c r="H126" s="684">
        <f t="shared" ref="H126:H133" si="36">HLOOKUP(B126,$E$15:$O$114,44,FALSE)</f>
        <v>0</v>
      </c>
      <c r="I126" s="685">
        <f t="shared" ref="I126:I133" si="37">HLOOKUP(B126,$E$15:$O$114,51,FALSE)</f>
        <v>0</v>
      </c>
      <c r="J126" s="685">
        <f t="shared" ref="J126:J133" si="38">HLOOKUP(B126,$E$15:$O$114,58,FALSE)</f>
        <v>0</v>
      </c>
      <c r="K126" s="685">
        <f t="shared" ref="K126:K133" si="39">HLOOKUP(B126,$E$15:$O$114,65,FALSE)</f>
        <v>0</v>
      </c>
      <c r="L126" s="685">
        <f>HLOOKUP(B126,$E$15:$O$114,72,FALSE)</f>
        <v>0</v>
      </c>
      <c r="M126" s="685">
        <f t="shared" ref="M126:M133" si="40">HLOOKUP(B126,$E$15:$O$114,79,FALSE)</f>
        <v>0</v>
      </c>
      <c r="N126" s="685">
        <f t="shared" ref="N126:N133" si="41">HLOOKUP(B126,$E$15:$O$114,86,FALSE)</f>
        <v>0</v>
      </c>
      <c r="O126" s="685">
        <f t="shared" ref="O126:O133" si="42">HLOOKUP(B126,$E$15:$O$114,93,FALSE)</f>
        <v>0</v>
      </c>
      <c r="P126" s="685">
        <f t="shared" si="31"/>
        <v>0</v>
      </c>
    </row>
    <row r="127" spans="1:17">
      <c r="B127" s="500">
        <v>2014</v>
      </c>
      <c r="C127" s="683">
        <f t="shared" si="30"/>
        <v>0</v>
      </c>
      <c r="D127" s="684">
        <f>HLOOKUP(B127,$E$15:$O$114,16,FALSE)</f>
        <v>0</v>
      </c>
      <c r="E127" s="685">
        <f>HLOOKUP(B127,$E$15:$O$114,23,FALSE)</f>
        <v>0</v>
      </c>
      <c r="F127" s="684">
        <f>HLOOKUP(B127,$E$15:$O$114,30,FALSE)</f>
        <v>0</v>
      </c>
      <c r="G127" s="685">
        <f>HLOOKUP(B127,$E$15:$O$114,37,FALSE)</f>
        <v>0</v>
      </c>
      <c r="H127" s="684">
        <f>HLOOKUP(B127,$E$15:$O$114,44,FALSE)</f>
        <v>0</v>
      </c>
      <c r="I127" s="685">
        <f>HLOOKUP(B127,$E$15:$O$114,51,FALSE)</f>
        <v>0</v>
      </c>
      <c r="J127" s="685">
        <f>HLOOKUP(B127,$E$15:$O$114,58,FALSE)</f>
        <v>0</v>
      </c>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0">
        <v>2015</v>
      </c>
      <c r="C128" s="683">
        <f t="shared" si="30"/>
        <v>0</v>
      </c>
      <c r="D128" s="684">
        <f t="shared" si="32"/>
        <v>0</v>
      </c>
      <c r="E128" s="685">
        <f t="shared" si="33"/>
        <v>0</v>
      </c>
      <c r="F128" s="684">
        <f t="shared" si="34"/>
        <v>0</v>
      </c>
      <c r="G128" s="685">
        <f t="shared" si="35"/>
        <v>0</v>
      </c>
      <c r="H128" s="684">
        <f t="shared" si="36"/>
        <v>0</v>
      </c>
      <c r="I128" s="685">
        <f t="shared" si="37"/>
        <v>0</v>
      </c>
      <c r="J128" s="685">
        <f t="shared" si="38"/>
        <v>0</v>
      </c>
      <c r="K128" s="685">
        <f t="shared" si="39"/>
        <v>0</v>
      </c>
      <c r="L128" s="685">
        <f t="shared" ref="L128:L133" si="43">HLOOKUP(B128,$E$15:$O$114,72,FALSE)</f>
        <v>0</v>
      </c>
      <c r="M128" s="685">
        <f t="shared" si="40"/>
        <v>0</v>
      </c>
      <c r="N128" s="685">
        <f t="shared" si="41"/>
        <v>0</v>
      </c>
      <c r="O128" s="685">
        <f t="shared" si="42"/>
        <v>0</v>
      </c>
      <c r="P128" s="685">
        <f t="shared" si="31"/>
        <v>0</v>
      </c>
    </row>
    <row r="129" spans="2:16">
      <c r="B129" s="500">
        <v>2016</v>
      </c>
      <c r="C129" s="683">
        <f t="shared" si="30"/>
        <v>6.8999999999999999E-3</v>
      </c>
      <c r="D129" s="684">
        <f t="shared" si="32"/>
        <v>6.4000000000000003E-3</v>
      </c>
      <c r="E129" s="685">
        <f t="shared" si="33"/>
        <v>1.4885999999999999</v>
      </c>
      <c r="F129" s="684">
        <f t="shared" si="34"/>
        <v>10.041</v>
      </c>
      <c r="G129" s="685">
        <f t="shared" si="35"/>
        <v>0</v>
      </c>
      <c r="H129" s="684">
        <f t="shared" si="36"/>
        <v>0</v>
      </c>
      <c r="I129" s="685">
        <f t="shared" si="37"/>
        <v>0</v>
      </c>
      <c r="J129" s="685">
        <f t="shared" si="38"/>
        <v>0</v>
      </c>
      <c r="K129" s="685">
        <f t="shared" si="39"/>
        <v>0</v>
      </c>
      <c r="L129" s="685">
        <f t="shared" si="43"/>
        <v>0</v>
      </c>
      <c r="M129" s="685">
        <f t="shared" si="40"/>
        <v>0</v>
      </c>
      <c r="N129" s="685">
        <f t="shared" si="41"/>
        <v>0</v>
      </c>
      <c r="O129" s="685">
        <f t="shared" si="42"/>
        <v>0</v>
      </c>
      <c r="P129" s="685">
        <f t="shared" si="31"/>
        <v>0</v>
      </c>
    </row>
    <row r="130" spans="2:16">
      <c r="B130" s="500">
        <v>2017</v>
      </c>
      <c r="C130" s="683">
        <f>HLOOKUP(B130,$E$15:$O$114,9,FALSE)</f>
        <v>8.5000000000000006E-3</v>
      </c>
      <c r="D130" s="684">
        <f t="shared" si="32"/>
        <v>6.3E-3</v>
      </c>
      <c r="E130" s="685">
        <f t="shared" si="33"/>
        <v>3.2422</v>
      </c>
      <c r="F130" s="684">
        <f t="shared" si="34"/>
        <v>11.8316</v>
      </c>
      <c r="G130" s="685">
        <f t="shared" si="35"/>
        <v>0</v>
      </c>
      <c r="H130" s="684">
        <f t="shared" si="36"/>
        <v>0</v>
      </c>
      <c r="I130" s="685">
        <f t="shared" si="37"/>
        <v>0</v>
      </c>
      <c r="J130" s="685">
        <f t="shared" si="38"/>
        <v>0</v>
      </c>
      <c r="K130" s="685">
        <f t="shared" si="39"/>
        <v>0</v>
      </c>
      <c r="L130" s="685">
        <f t="shared" si="43"/>
        <v>0</v>
      </c>
      <c r="M130" s="685">
        <f t="shared" si="40"/>
        <v>0</v>
      </c>
      <c r="N130" s="685">
        <f t="shared" si="41"/>
        <v>0</v>
      </c>
      <c r="O130" s="685">
        <f t="shared" si="42"/>
        <v>0</v>
      </c>
      <c r="P130" s="685">
        <f t="shared" si="31"/>
        <v>0</v>
      </c>
    </row>
    <row r="131" spans="2:16">
      <c r="B131" s="500">
        <v>2018</v>
      </c>
      <c r="C131" s="683">
        <f t="shared" ref="C131:C133" si="44">HLOOKUP(B131,$E$15:$O$114,9,FALSE)</f>
        <v>5.0000000000000001E-3</v>
      </c>
      <c r="D131" s="684">
        <f t="shared" si="32"/>
        <v>4.7000000000000002E-3</v>
      </c>
      <c r="E131" s="685">
        <f t="shared" si="33"/>
        <v>3.7692999999999999</v>
      </c>
      <c r="F131" s="684">
        <f t="shared" si="34"/>
        <v>10.278</v>
      </c>
      <c r="G131" s="685">
        <f t="shared" si="35"/>
        <v>0</v>
      </c>
      <c r="H131" s="684">
        <f t="shared" si="36"/>
        <v>0</v>
      </c>
      <c r="I131" s="685">
        <f t="shared" si="37"/>
        <v>0</v>
      </c>
      <c r="J131" s="685">
        <f t="shared" si="38"/>
        <v>0</v>
      </c>
      <c r="K131" s="685">
        <f t="shared" si="39"/>
        <v>0</v>
      </c>
      <c r="L131" s="685">
        <f t="shared" si="43"/>
        <v>0</v>
      </c>
      <c r="M131" s="685">
        <f t="shared" si="40"/>
        <v>0</v>
      </c>
      <c r="N131" s="685">
        <f t="shared" si="41"/>
        <v>0</v>
      </c>
      <c r="O131" s="685">
        <f t="shared" si="42"/>
        <v>0</v>
      </c>
      <c r="P131" s="685">
        <f t="shared" si="31"/>
        <v>0</v>
      </c>
    </row>
    <row r="132" spans="2:16">
      <c r="B132" s="500">
        <v>2019</v>
      </c>
      <c r="C132" s="683">
        <f t="shared" si="44"/>
        <v>1.2999999999999999E-3</v>
      </c>
      <c r="D132" s="684">
        <f t="shared" si="32"/>
        <v>4.7000000000000002E-3</v>
      </c>
      <c r="E132" s="685">
        <f t="shared" si="33"/>
        <v>3.8069999999999999</v>
      </c>
      <c r="F132" s="684">
        <f t="shared" si="34"/>
        <v>10.380800000000001</v>
      </c>
      <c r="G132" s="685">
        <f t="shared" si="35"/>
        <v>0</v>
      </c>
      <c r="H132" s="684">
        <f t="shared" si="36"/>
        <v>0</v>
      </c>
      <c r="I132" s="685">
        <f t="shared" si="37"/>
        <v>0</v>
      </c>
      <c r="J132" s="685">
        <f t="shared" si="38"/>
        <v>0</v>
      </c>
      <c r="K132" s="685">
        <f t="shared" si="39"/>
        <v>0</v>
      </c>
      <c r="L132" s="685">
        <f t="shared" si="43"/>
        <v>0</v>
      </c>
      <c r="M132" s="685">
        <f t="shared" si="40"/>
        <v>0</v>
      </c>
      <c r="N132" s="685">
        <f t="shared" si="41"/>
        <v>0</v>
      </c>
      <c r="O132" s="685">
        <f t="shared" si="42"/>
        <v>0</v>
      </c>
      <c r="P132" s="685">
        <f t="shared" si="31"/>
        <v>0</v>
      </c>
    </row>
    <row r="133" spans="2:16" hidden="1">
      <c r="B133" s="501">
        <v>2020</v>
      </c>
      <c r="C133" s="686">
        <f t="shared" si="44"/>
        <v>0</v>
      </c>
      <c r="D133" s="687">
        <f t="shared" si="32"/>
        <v>4.7999999999999996E-3</v>
      </c>
      <c r="E133" s="688">
        <f t="shared" si="33"/>
        <v>3.8597000000000001</v>
      </c>
      <c r="F133" s="687">
        <f t="shared" si="34"/>
        <v>10.5246</v>
      </c>
      <c r="G133" s="688">
        <f>HLOOKUP(B133,$E$15:$O$114,37,FALSE)</f>
        <v>0</v>
      </c>
      <c r="H133" s="687">
        <f t="shared" si="36"/>
        <v>0</v>
      </c>
      <c r="I133" s="688">
        <f t="shared" si="37"/>
        <v>0</v>
      </c>
      <c r="J133" s="688">
        <f t="shared" si="38"/>
        <v>0</v>
      </c>
      <c r="K133" s="688">
        <f t="shared" si="39"/>
        <v>0</v>
      </c>
      <c r="L133" s="688">
        <f t="shared" si="43"/>
        <v>0</v>
      </c>
      <c r="M133" s="688">
        <f t="shared" si="40"/>
        <v>0</v>
      </c>
      <c r="N133" s="688">
        <f t="shared" si="41"/>
        <v>0</v>
      </c>
      <c r="O133" s="688">
        <f t="shared" si="42"/>
        <v>0</v>
      </c>
      <c r="P133" s="688">
        <f t="shared" si="31"/>
        <v>0</v>
      </c>
    </row>
    <row r="134" spans="2:16" ht="18.75" customHeight="1">
      <c r="B134" s="497" t="s">
        <v>632</v>
      </c>
      <c r="C134" s="597"/>
      <c r="D134" s="598"/>
      <c r="E134" s="599"/>
      <c r="F134" s="598"/>
      <c r="G134" s="598"/>
      <c r="H134" s="598"/>
      <c r="I134" s="598"/>
      <c r="J134" s="598"/>
      <c r="K134" s="598"/>
      <c r="L134" s="598"/>
      <c r="M134" s="598"/>
      <c r="N134" s="598"/>
      <c r="O134" s="598"/>
      <c r="P134" s="598"/>
    </row>
    <row r="136" spans="2:16">
      <c r="B136" s="591" t="s">
        <v>527</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4:X18"/>
  <sheetViews>
    <sheetView zoomScale="90" zoomScaleNormal="90" workbookViewId="0">
      <selection activeCell="B18" sqref="B18:X18"/>
    </sheetView>
  </sheetViews>
  <sheetFormatPr defaultColWidth="9" defaultRowHeight="15"/>
  <cols>
    <col min="1" max="16384" width="9" style="12"/>
  </cols>
  <sheetData>
    <row r="14" spans="2:24" ht="15.75">
      <c r="B14" s="587" t="s">
        <v>505</v>
      </c>
    </row>
    <row r="15" spans="2:24" ht="15.75">
      <c r="B15" s="587"/>
    </row>
    <row r="16" spans="2:24" s="667" customFormat="1" ht="28.5" customHeight="1">
      <c r="B16" s="819" t="s">
        <v>635</v>
      </c>
      <c r="C16" s="819"/>
      <c r="D16" s="819"/>
      <c r="E16" s="819"/>
      <c r="F16" s="819"/>
      <c r="G16" s="819"/>
      <c r="H16" s="819"/>
      <c r="I16" s="819"/>
      <c r="J16" s="819"/>
      <c r="K16" s="819"/>
      <c r="L16" s="819"/>
      <c r="M16" s="819"/>
      <c r="N16" s="819"/>
      <c r="O16" s="819"/>
      <c r="P16" s="819"/>
      <c r="Q16" s="819"/>
      <c r="R16" s="819"/>
      <c r="S16" s="819"/>
      <c r="T16" s="819"/>
      <c r="U16" s="819"/>
      <c r="V16" s="819"/>
      <c r="W16" s="819"/>
      <c r="X16" s="819"/>
    </row>
    <row r="17" spans="2:24" s="667" customFormat="1">
      <c r="B17" s="756"/>
      <c r="C17" s="756"/>
      <c r="D17" s="756"/>
      <c r="E17" s="756"/>
      <c r="F17" s="756"/>
      <c r="G17" s="756"/>
      <c r="H17" s="756"/>
      <c r="I17" s="756"/>
      <c r="J17" s="756"/>
      <c r="K17" s="756"/>
      <c r="L17" s="756"/>
      <c r="M17" s="756"/>
      <c r="N17" s="756"/>
      <c r="O17" s="756"/>
      <c r="P17" s="756"/>
      <c r="Q17" s="756"/>
      <c r="R17" s="756"/>
      <c r="S17" s="756"/>
      <c r="T17" s="756"/>
      <c r="U17" s="756"/>
      <c r="V17" s="756"/>
      <c r="W17" s="756"/>
      <c r="X17" s="756"/>
    </row>
    <row r="18" spans="2:24" ht="36" customHeight="1">
      <c r="B18" s="820" t="s">
        <v>759</v>
      </c>
      <c r="C18" s="820"/>
      <c r="D18" s="820"/>
      <c r="E18" s="820"/>
      <c r="F18" s="820"/>
      <c r="G18" s="820"/>
      <c r="H18" s="820"/>
      <c r="I18" s="820"/>
      <c r="J18" s="820"/>
      <c r="K18" s="820"/>
      <c r="L18" s="820"/>
      <c r="M18" s="820"/>
      <c r="N18" s="820"/>
      <c r="O18" s="820"/>
      <c r="P18" s="820"/>
      <c r="Q18" s="820"/>
      <c r="R18" s="820"/>
      <c r="S18" s="820"/>
      <c r="T18" s="820"/>
      <c r="U18" s="820"/>
      <c r="V18" s="820"/>
      <c r="W18" s="820"/>
      <c r="X18" s="820"/>
    </row>
  </sheetData>
  <mergeCells count="2">
    <mergeCell ref="B16:X16"/>
    <mergeCell ref="B18:X1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Jennifer Wiens</cp:lastModifiedBy>
  <cp:lastPrinted>2017-05-24T00:43:43Z</cp:lastPrinted>
  <dcterms:created xsi:type="dcterms:W3CDTF">2012-03-05T18:56:04Z</dcterms:created>
  <dcterms:modified xsi:type="dcterms:W3CDTF">2022-02-23T16:05:20Z</dcterms:modified>
</cp:coreProperties>
</file>