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T:\5. TESI UTILITIES\ORPC\ORPC COS 2022 - Aug 31\Settlement Agreement\"/>
    </mc:Choice>
  </mc:AlternateContent>
  <xr:revisionPtr revIDLastSave="0" documentId="8_{478C31B7-FFCF-43C6-B653-30BA436A4AF2}" xr6:coauthVersionLast="47" xr6:coauthVersionMax="47" xr10:uidLastSave="{00000000-0000-0000-0000-000000000000}"/>
  <bookViews>
    <workbookView xWindow="-120" yWindow="-120" windowWidth="57840" windowHeight="15720" tabRatio="874"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40" i="79" l="1"/>
  <c r="E840" i="79"/>
  <c r="O685" i="79"/>
  <c r="O673" i="79"/>
  <c r="O856" i="79" s="1"/>
  <c r="W670" i="79"/>
  <c r="O670" i="79"/>
  <c r="W657" i="79"/>
  <c r="V657" i="79"/>
  <c r="U657" i="79"/>
  <c r="O657" i="79"/>
  <c r="O654" i="79"/>
  <c r="E673" i="79"/>
  <c r="F673" i="79" s="1"/>
  <c r="G673" i="79" s="1"/>
  <c r="H673" i="79" s="1"/>
  <c r="I673" i="79" s="1"/>
  <c r="J673" i="79" s="1"/>
  <c r="K673" i="79" s="1"/>
  <c r="L673" i="79" s="1"/>
  <c r="M673" i="79" s="1"/>
  <c r="X673" i="79" s="1"/>
  <c r="E670" i="79"/>
  <c r="F670" i="79" s="1"/>
  <c r="G670" i="79" s="1"/>
  <c r="H670" i="79" s="1"/>
  <c r="I670" i="79" s="1"/>
  <c r="J670" i="79" s="1"/>
  <c r="K670" i="79" s="1"/>
  <c r="L670" i="79" s="1"/>
  <c r="M670" i="79" s="1"/>
  <c r="X670" i="79" s="1"/>
  <c r="E657" i="79"/>
  <c r="F657" i="79" s="1"/>
  <c r="G657" i="79" s="1"/>
  <c r="H657" i="79" s="1"/>
  <c r="I657" i="79" s="1"/>
  <c r="J657" i="79" s="1"/>
  <c r="K657" i="79" s="1"/>
  <c r="L657" i="79" s="1"/>
  <c r="M657" i="79" s="1"/>
  <c r="X657" i="79" s="1"/>
  <c r="E654" i="79"/>
  <c r="P654" i="79" s="1"/>
  <c r="P673" i="79" l="1"/>
  <c r="F654" i="79"/>
  <c r="Q673" i="79"/>
  <c r="Q670" i="79"/>
  <c r="Q657" i="79"/>
  <c r="S670" i="79"/>
  <c r="U673" i="79"/>
  <c r="R657" i="79"/>
  <c r="T670" i="79"/>
  <c r="V673" i="79"/>
  <c r="P670" i="79"/>
  <c r="R673" i="79"/>
  <c r="E685" i="79"/>
  <c r="S673" i="79"/>
  <c r="P657" i="79"/>
  <c r="R670" i="79"/>
  <c r="T673" i="79"/>
  <c r="S657" i="79"/>
  <c r="U670" i="79"/>
  <c r="W673" i="79"/>
  <c r="E856" i="79"/>
  <c r="T657" i="79"/>
  <c r="V670" i="79"/>
  <c r="O22" i="45"/>
  <c r="O29" i="45"/>
  <c r="O36" i="45"/>
  <c r="O43" i="45"/>
  <c r="O50" i="45"/>
  <c r="O57" i="45"/>
  <c r="F685" i="79" l="1"/>
  <c r="P685" i="79"/>
  <c r="G654" i="79"/>
  <c r="Q654" i="79"/>
  <c r="P856" i="79"/>
  <c r="G19" i="44"/>
  <c r="G16" i="44" s="1"/>
  <c r="F19" i="44"/>
  <c r="F16" i="44" s="1"/>
  <c r="H654" i="79" l="1"/>
  <c r="R654" i="79"/>
  <c r="G685" i="79"/>
  <c r="Q685" i="79"/>
  <c r="H685" i="79" l="1"/>
  <c r="R685" i="79"/>
  <c r="I654" i="79"/>
  <c r="S654" i="79"/>
  <c r="J654" i="79" l="1"/>
  <c r="T654" i="79"/>
  <c r="I685" i="79"/>
  <c r="S685" i="79"/>
  <c r="AM953" i="79"/>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J685" i="79" l="1"/>
  <c r="T685" i="79"/>
  <c r="K654" i="79"/>
  <c r="U654" i="79"/>
  <c r="H168" i="47"/>
  <c r="H166" i="47"/>
  <c r="H167" i="47"/>
  <c r="H165" i="47"/>
  <c r="H161" i="47"/>
  <c r="H160" i="47"/>
  <c r="H159" i="47"/>
  <c r="H158" i="47"/>
  <c r="H157" i="47"/>
  <c r="H156" i="47"/>
  <c r="H155" i="47"/>
  <c r="H154" i="47"/>
  <c r="H153" i="47"/>
  <c r="L654" i="79" l="1"/>
  <c r="V654" i="79"/>
  <c r="K685" i="79"/>
  <c r="U685" i="79"/>
  <c r="P27" i="85"/>
  <c r="P49" i="85" s="1"/>
  <c r="C28" i="85" s="1"/>
  <c r="K27" i="85"/>
  <c r="K49" i="85" s="1"/>
  <c r="C27" i="85" s="1"/>
  <c r="L685" i="79" l="1"/>
  <c r="V685" i="79"/>
  <c r="M654" i="79"/>
  <c r="X654" i="79" s="1"/>
  <c r="W654" i="79"/>
  <c r="D28" i="85"/>
  <c r="F28" i="85" s="1"/>
  <c r="F39" i="85" s="1"/>
  <c r="M685" i="79" l="1"/>
  <c r="X685" i="79" s="1"/>
  <c r="W685" i="79"/>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42" i="44"/>
  <c r="K123" i="45"/>
  <c r="O28" i="44"/>
  <c r="H130" i="47"/>
  <c r="H131" i="47"/>
  <c r="H129" i="47"/>
  <c r="L53" i="44" l="1"/>
  <c r="K53"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F53" i="44"/>
  <c r="F50" i="44"/>
  <c r="E53" i="44"/>
  <c r="E50" i="44"/>
  <c r="J53"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AA127" i="46" l="1"/>
  <c r="AB135" i="46"/>
  <c r="O30" i="45"/>
  <c r="O44" i="45"/>
  <c r="O58" i="45"/>
  <c r="O51" i="45"/>
  <c r="O23" i="45"/>
  <c r="O37" i="45"/>
  <c r="N23" i="45"/>
  <c r="C133" i="45" s="1"/>
  <c r="N79" i="45"/>
  <c r="N107" i="45"/>
  <c r="O133" i="45" s="1"/>
  <c r="N114" i="45"/>
  <c r="N93" i="45"/>
  <c r="N100" i="45"/>
  <c r="N65" i="45"/>
  <c r="N58" i="45"/>
  <c r="N37" i="45"/>
  <c r="N51" i="45"/>
  <c r="N44" i="45"/>
  <c r="N30"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Y1113" i="79"/>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1125" i="79"/>
  <c r="Y1123" i="79"/>
  <c r="Y1119" i="79"/>
  <c r="Y522" i="46"/>
  <c r="D64" i="43" s="1"/>
  <c r="AD522" i="46"/>
  <c r="I64" i="43" s="1"/>
  <c r="Y1117"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7" i="79" l="1"/>
  <c r="AK565" i="79"/>
  <c r="AK571" i="79"/>
  <c r="AK569" i="79"/>
  <c r="AK570" i="79"/>
  <c r="AK566" i="79"/>
  <c r="AK568" i="79"/>
  <c r="Y1124" i="79"/>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C10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1121" i="79"/>
  <c r="AM1117" i="79"/>
  <c r="AM1118" i="79"/>
  <c r="AM1114" i="79"/>
  <c r="AM1116" i="79"/>
  <c r="AM1115" i="79"/>
  <c r="AM1119" i="79"/>
  <c r="AM1120" i="79"/>
  <c r="AM1122" i="79"/>
  <c r="AM1123" i="79"/>
  <c r="AM1125" i="79"/>
  <c r="L104" i="43" s="1"/>
  <c r="R82" i="43"/>
  <c r="AM383" i="79"/>
  <c r="S56" i="47"/>
  <c r="P39" i="47"/>
  <c r="R54" i="43"/>
  <c r="M45" i="47"/>
  <c r="V39" i="47"/>
  <c r="R30" i="47"/>
  <c r="N51"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936" i="79"/>
  <c r="AM755" i="79"/>
  <c r="AM939" i="79"/>
  <c r="AM938" i="79"/>
  <c r="AM757" i="79"/>
  <c r="D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1124" i="79" l="1"/>
  <c r="AM1126" i="79" s="1"/>
  <c r="E29" i="43"/>
  <c r="O232" i="47"/>
  <c r="E41" i="43"/>
  <c r="R81" i="43"/>
  <c r="E30" i="43"/>
  <c r="E37" i="43"/>
  <c r="E42" i="43"/>
  <c r="R78" i="43"/>
  <c r="E35" i="43"/>
  <c r="E39" i="43"/>
  <c r="E40" i="43"/>
  <c r="E33" i="43"/>
  <c r="K182" i="47"/>
  <c r="E32" i="43"/>
  <c r="H20" i="43"/>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<sst xmlns="http://schemas.openxmlformats.org/spreadsheetml/2006/main" count="3122" uniqueCount="767">
  <si>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</si>
  <si>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</si>
  <si>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</si>
  <si>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</si>
  <si>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</si>
  <si>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</si>
  <si>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</si>
  <si>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</si>
  <si>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</si>
  <si>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</si>
  <si>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</si>
  <si>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</si>
  <si>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</si>
  <si>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</si>
  <si>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</si>
  <si>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</si>
  <si>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</si>
  <si>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</si>
  <si>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</si>
  <si>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</si>
  <si>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</si>
  <si>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</si>
  <si>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</si>
  <si>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</si>
  <si>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</si>
  <si>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</si>
  <si>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</si>
  <si>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</si>
  <si>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</si>
  <si>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</si>
  <si>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</si>
  <si>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</si>
  <si>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</si>
  <si>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</si>
  <si>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</si>
  <si>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</si>
  <si>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</si>
  <si>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</si>
  <si>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</si>
  <si>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</si>
  <si>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</si>
  <si>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</si>
  <si>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</si>
  <si>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</si>
  <si>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</si>
  <si>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</si>
  <si>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</si>
  <si>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</si>
  <si>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</si>
  <si>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</si>
  <si>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</si>
  <si>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</si>
  <si>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</si>
  <si>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</si>
  <si>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</si>
  <si>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</si>
  <si>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</si>
  <si>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</si>
  <si>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</si>
  <si>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</si>
  <si>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</si>
  <si>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</si>
  <si>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</si>
  <si>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</si>
  <si>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</si>
  <si>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</si>
  <si>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</si>
  <si>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</si>
  <si>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</si>
  <si>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</si>
  <si>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</si>
  <si>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</si>
  <si>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</si>
  <si>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</si>
  <si>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</si>
  <si>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</si>
  <si>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</si>
  <si>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</si>
  <si>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</si>
  <si>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</si>
  <si>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</si>
  <si>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</si>
  <si>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</si>
  <si>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</si>
  <si>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</si>
  <si>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</si>
  <si>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</si>
  <si>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</si>
  <si>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</si>
  <si>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</si>
  <si>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</si>
  <si>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</si>
  <si>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</si>
  <si>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</si>
  <si>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</si>
  <si>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</si>
  <si>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</si>
  <si>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</si>
  <si>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</si>
  <si>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</si>
  <si>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</si>
  <si>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</si>
  <si>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</si>
  <si>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</si>
  <si>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</si>
  <si>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</si>
  <si>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</si>
  <si>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</si>
  <si>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</si>
  <si>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</si>
  <si>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</si>
  <si>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</si>
  <si>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</si>
  <si>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</si>
  <si>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</si>
  <si>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</si>
  <si>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</si>
  <si>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</si>
  <si>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</si>
  <si>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</si>
  <si>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</si>
  <si>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</si>
  <si>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</si>
  <si>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</si>
  <si>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</si>
  <si>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</si>
  <si>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</si>
  <si>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</si>
  <si>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</si>
  <si>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</si>
  <si>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</si>
  <si>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</si>
  <si>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</si>
  <si>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</si>
  <si>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</si>
  <si>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</si>
  <si>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</si>
  <si>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</si>
  <si>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</si>
  <si>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</si>
  <si>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</si>
  <si>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</si>
  <si>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</si>
  <si>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</si>
  <si>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</si>
  <si>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</si>
  <si>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</si>
  <si>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</si>
  <si>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</si>
  <si>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</si>
  <si>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</si>
  <si>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</si>
  <si>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</si>
  <si>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</si>
  <si>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</si>
  <si>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</si>
  <si>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</si>
  <si>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</si>
  <si>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</si>
  <si>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</si>
  <si>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</si>
  <si>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</si>
  <si>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</si>
  <si>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</si>
  <si>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</si>
  <si>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</si>
  <si>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</si>
  <si>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</si>
  <si>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</si>
  <si>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</si>
  <si>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</si>
  <si>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</si>
  <si>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</si>
  <si>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</si>
  <si>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</si>
  <si>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</si>
  <si>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</si>
  <si>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</si>
  <si>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</si>
  <si>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</si>
  <si>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</si>
  <si>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</si>
  <si>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</si>
  <si>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</si>
  <si>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</si>
  <si>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</si>
  <si>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</si>
  <si>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</si>
  <si>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</si>
  <si>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</si>
  <si>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</si>
  <si>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</si>
  <si>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</si>
  <si>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</si>
  <si>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</si>
  <si>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</si>
  <si>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</si>
  <si>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</si>
  <si>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</si>
  <si>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</si>
  <si>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</si>
  <si>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</si>
  <si>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</si>
  <si>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</si>
  <si>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</si>
  <si>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</si>
  <si>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</si>
  <si>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</si>
  <si>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</si>
  <si>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</si>
  <si>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</si>
  <si>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</si>
  <si>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</si>
  <si>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</si>
  <si>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</si>
  <si>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</si>
  <si>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</si>
  <si>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</si>
  <si>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</si>
  <si>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</si>
  <si>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</si>
  <si>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</si>
  <si>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</si>
  <si>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</si>
  <si>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</si>
  <si>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</si>
  <si>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</si>
  <si>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</si>
  <si>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</si>
  <si>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</si>
  <si>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</si>
  <si>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</si>
  <si>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</si>
  <si>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</si>
  <si>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</si>
  <si>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</si>
  <si>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</si>
  <si>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</si>
  <si>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</si>
  <si>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</si>
  <si>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</si>
  <si>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</si>
  <si>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</si>
  <si>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</si>
  <si>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</si>
  <si>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</si>
  <si>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</si>
  <si>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</si>
  <si>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</si>
  <si>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</si>
  <si>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</si>
  <si>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</si>
  <si>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</si>
  <si>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</si>
  <si>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</si>
  <si>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</si>
  <si>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</si>
  <si>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</si>
  <si>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</si>
  <si>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</si>
  <si>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</si>
  <si>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</si>
  <si>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</si>
  <si>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</si>
  <si>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</si>
  <si>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</si>
  <si>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</si>
  <si>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</si>
  <si>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</si>
  <si>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</si>
  <si>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</si>
  <si>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</si>
  <si>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</si>
  <si>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</si>
  <si>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</si>
  <si>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</si>
  <si>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</si>
  <si>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</si>
  <si>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</si>
  <si>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</si>
  <si>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</si>
  <si>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</si>
  <si>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</si>
  <si>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</si>
  <si>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</si>
  <si>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</si>
  <si>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</si>
  <si>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</si>
  <si>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</si>
  <si>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</si>
  <si>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</si>
  <si>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</si>
  <si>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</si>
  <si>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</si>
  <si>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</si>
  <si>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</si>
  <si>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</si>
  <si>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</si>
  <si>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</si>
  <si>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</si>
  <si>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</si>
  <si>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</si>
  <si>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</si>
  <si>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</si>
  <si>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</si>
  <si>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</si>
  <si>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</si>
  <si>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</si>
  <si>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</si>
  <si>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</si>
  <si>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</si>
  <si>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</si>
  <si>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</si>
  <si>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</si>
  <si>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</si>
  <si>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</si>
  <si>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</si>
  <si>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</si>
  <si>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</si>
  <si>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</si>
  <si>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</si>
  <si>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</si>
  <si>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</si>
  <si>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</si>
  <si>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</si>
  <si>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</si>
  <si>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</si>
  <si>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</si>
  <si>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</si>
  <si>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</si>
  <si>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</si>
  <si>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</si>
  <si>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</si>
  <si>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</si>
  <si>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</si>
  <si>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</si>
  <si>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</si>
  <si>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</si>
  <si>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</si>
  <si>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</si>
  <si>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</si>
  <si>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</si>
  <si>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</si>
  <si>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</si>
  <si>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</si>
  <si>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</si>
  <si>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</si>
  <si>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</si>
  <si>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</si>
  <si>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</si>
  <si>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</si>
  <si>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</si>
  <si>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</si>
  <si>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</si>
  <si>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</si>
  <si>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</si>
  <si>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</si>
  <si>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</si>
  <si>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</si>
  <si>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</si>
  <si>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</si>
  <si>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</si>
  <si>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</si>
  <si>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</si>
  <si>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</si>
  <si>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</si>
  <si>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</si>
  <si>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</si>
  <si>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</si>
  <si>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</si>
  <si>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</si>
  <si>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</si>
  <si>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</si>
  <si>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</si>
  <si>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</si>
  <si>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</si>
  <si>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</si>
  <si>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</si>
  <si>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</si>
  <si>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</si>
  <si>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</si>
  <si>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</si>
  <si>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</si>
  <si>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</si>
  <si>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</si>
  <si>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</si>
  <si>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</si>
  <si>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</si>
  <si>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</si>
  <si>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</si>
  <si>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</si>
  <si>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</si>
  <si>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</si>
  <si>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</si>
  <si>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</si>
  <si>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</si>
  <si>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</si>
  <si>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</si>
  <si>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</si>
  <si>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</si>
  <si>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</si>
  <si>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</si>
  <si>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</si>
  <si>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</si>
  <si>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</si>
  <si>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</si>
  <si>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</si>
  <si>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</si>
  <si>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</si>
  <si>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</si>
  <si>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</si>
  <si>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</si>
  <si>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</si>
  <si>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</si>
  <si>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</si>
  <si>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</si>
  <si>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</si>
  <si>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</si>
  <si>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</si>
  <si>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</si>
  <si>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</si>
  <si>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</si>
  <si>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</si>
  <si>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</si>
  <si>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</si>
  <si>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</si>
  <si>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</si>
  <si>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</si>
  <si>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</si>
  <si>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</si>
  <si>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</si>
  <si>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</si>
  <si>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</si>
  <si>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</si>
  <si>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</si>
  <si>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</si>
  <si>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</si>
  <si>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</si>
  <si>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</si>
  <si>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</si>
  <si>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</si>
  <si>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</si>
  <si>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</si>
  <si>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</si>
  <si>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</si>
  <si>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</si>
  <si>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</si>
  <si>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</si>
  <si>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</si>
  <si>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</si>
  <si>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</si>
  <si>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</si>
  <si>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</si>
  <si>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</si>
  <si>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</si>
  <si>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</si>
  <si>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</si>
  <si>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</si>
  <si>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</si>
  <si>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</si>
  <si>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</si>
  <si>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</si>
  <si>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</si>
  <si>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</si>
  <si>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</si>
  <si>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</si>
  <si>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</si>
  <si>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</si>
  <si>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</si>
  <si>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</si>
  <si>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</si>
  <si>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</si>
  <si>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</si>
  <si>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</si>
  <si>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</si>
  <si>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</si>
  <si>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</si>
  <si>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</si>
  <si>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</si>
  <si>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</si>
  <si>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</si>
  <si>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</si>
  <si>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</si>
  <si>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</si>
  <si>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</si>
  <si>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</si>
  <si>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</si>
  <si>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</si>
  <si>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</si>
  <si>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</si>
  <si>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</si>
  <si>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</si>
  <si>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</si>
  <si>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</si>
  <si>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</si>
  <si>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</si>
  <si>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</si>
  <si>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</si>
  <si>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</si>
  <si>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</si>
  <si>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</si>
  <si>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</si>
  <si>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</si>
  <si>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</si>
  <si>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</si>
  <si>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</si>
  <si>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</si>
  <si>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</si>
  <si>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</si>
  <si>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</si>
  <si>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</si>
  <si>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</si>
  <si>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</si>
  <si>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</si>
  <si>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</si>
  <si>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</si>
  <si>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</si>
  <si>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</si>
  <si>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</si>
  <si>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</si>
  <si>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</si>
  <si>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</si>
  <si>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</si>
  <si>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</si>
  <si>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</si>
  <si>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</si>
  <si>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</si>
  <si>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</si>
  <si>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</si>
  <si>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</si>
  <si>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</si>
  <si>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</si>
  <si>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</si>
  <si>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</si>
  <si>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</si>
  <si>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</si>
  <si>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</si>
  <si>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</si>
  <si>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</si>
  <si>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</si>
  <si>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</si>
  <si>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</si>
  <si>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</si>
  <si>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</si>
  <si>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</si>
  <si>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</si>
  <si>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</si>
  <si>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</si>
  <si>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</si>
  <si>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</si>
  <si>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</si>
  <si>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</si>
  <si>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</si>
  <si>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</si>
  <si>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</si>
  <si>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</si>
  <si>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</si>
  <si>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</si>
  <si>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</si>
  <si>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</si>
  <si>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</si>
  <si>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</si>
  <si>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</si>
  <si>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</si>
  <si>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</si>
  <si>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</si>
  <si>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</si>
  <si>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</si>
  <si>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</si>
  <si>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</si>
  <si>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</si>
  <si>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</si>
  <si>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</si>
  <si>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</si>
  <si>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</si>
  <si>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</si>
  <si>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</si>
  <si>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</si>
  <si>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</si>
  <si>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</si>
  <si>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</si>
  <si>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</si>
  <si>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</si>
  <si>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</si>
  <si>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</si>
  <si>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</si>
  <si>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</si>
  <si>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</si>
  <si>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</si>
  <si>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</si>
  <si>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</si>
  <si>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</si>
  <si>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</si>
  <si>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</si>
  <si>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</si>
  <si>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</si>
  <si>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</si>
  <si>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</si>
  <si>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</si>
  <si>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</si>
  <si>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</si>
  <si>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</si>
  <si>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</si>
  <si>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</si>
  <si>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</si>
  <si>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</si>
  <si>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</si>
  <si>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</si>
  <si>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</si>
  <si>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</si>
  <si>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</si>
  <si>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</si>
  <si>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</si>
  <si>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</si>
  <si>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</si>
  <si>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</si>
  <si>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</si>
  <si>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</si>
  <si>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</si>
  <si>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</si>
  <si>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</si>
  <si>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</si>
  <si>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</si>
  <si>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</si>
  <si>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</si>
  <si>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</si>
  <si>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</si>
  <si>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</si>
  <si>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</si>
  <si>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</si>
  <si>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</si>
  <si>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</si>
  <si>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</si>
  <si>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</si>
  <si>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</si>
  <si>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</si>
  <si>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</si>
  <si>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</si>
  <si>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</si>
  <si>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</si>
  <si>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</si>
  <si>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</si>
  <si>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</si>
  <si>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</si>
  <si>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</si>
  <si>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</si>
  <si>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</si>
  <si>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</si>
  <si>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</si>
  <si>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</si>
  <si>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</si>
  <si>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</si>
  <si>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</si>
  <si>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</si>
  <si>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</si>
  <si>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</si>
  <si>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</si>
  <si>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</si>
  <si>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</si>
  <si>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</si>
  <si>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</si>
  <si>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</si>
  <si>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</si>
  <si>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</si>
  <si>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</si>
  <si>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</si>
  <si>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</si>
  <si>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</si>
  <si>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</si>
  <si>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</si>
  <si>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</si>
  <si>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</si>
  <si>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</si>
  <si>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</si>
  <si>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</si>
  <si>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</si>
  <si>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</si>
  <si>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</si>
  <si>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</si>
  <si>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</si>
  <si>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</si>
  <si>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</si>
  <si>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</si>
  <si>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</si>
  <si>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</si>
  <si>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</si>
  <si>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</si>
  <si>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</si>
  <si>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</si>
  <si>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</si>
  <si>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</si>
  <si>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</si>
  <si>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</si>
  <si>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</si>
  <si>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</si>
  <si>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</si>
  <si>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</si>
  <si>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</si>
  <si>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</si>
  <si>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</si>
  <si>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</si>
  <si>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</si>
  <si>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</si>
  <si>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</si>
  <si>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</si>
  <si>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</si>
  <si>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</si>
  <si>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</si>
  <si>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</si>
  <si>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</si>
  <si>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</si>
  <si>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</si>
  <si>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</si>
  <si>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</si>
  <si>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</si>
  <si>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</si>
  <si>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</si>
  <si>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</si>
  <si>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</si>
  <si>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</si>
  <si>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</si>
  <si>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</si>
  <si>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</si>
  <si>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</si>
  <si>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</si>
  <si>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</si>
  <si>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</si>
  <si>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</si>
  <si>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</si>
  <si>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</si>
  <si>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</si>
  <si>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</si>
  <si>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</si>
  <si>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</si>
  <si>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</si>
  <si>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</si>
  <si>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</si>
  <si>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</si>
  <si>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</si>
  <si>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</si>
  <si>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</si>
  <si>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</si>
  <si>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</si>
  <si>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</si>
  <si>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</si>
  <si>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</si>
  <si>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</si>
  <si>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</si>
  <si>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</si>
  <si>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</si>
  <si>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</si>
  <si>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</si>
  <si>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GS 50-4999</t>
  </si>
  <si>
    <t>Sentinel Lights</t>
  </si>
  <si>
    <t>USL</t>
  </si>
  <si>
    <t>KW</t>
  </si>
  <si>
    <t>EB-2014-0105</t>
  </si>
  <si>
    <t>EB-2016-0218</t>
  </si>
  <si>
    <t>EB-2017-0070</t>
  </si>
  <si>
    <t>EB-2018-0063</t>
  </si>
  <si>
    <t>EB-2019-0063</t>
  </si>
  <si>
    <t>EB-2020-0049</t>
  </si>
  <si>
    <t>Whole Home Pilot Program</t>
  </si>
  <si>
    <t>Save on Energy Business Refrigeration Program</t>
  </si>
  <si>
    <t>2016 COS/IRM Application</t>
  </si>
  <si>
    <t>EB-2021-0052</t>
  </si>
  <si>
    <t>2015-2019 + persistence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</si>
</sst>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FFFF66"/>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 fontId="41" fillId="28" borderId="34" xfId="0" applyNumberFormat="1" applyFont="1" applyFill="1" applyBorder="1" applyAlignment="1" applyProtection="1">
      <alignment horizontal="center"/>
      <protection locked="0"/>
    </xf>
    <xf numFmtId="172" fontId="13" fillId="2" borderId="0" xfId="0" applyNumberFormat="1" applyFont="1" applyFill="1" applyBorder="1" applyAlignment="1">
      <alignment horizontal="center"/>
    </xf>
    <xf numFmtId="0" fontId="91" fillId="94" borderId="0" xfId="0" applyFont="1" applyFill="1" applyBorder="1" applyAlignment="1" applyProtection="1">
      <alignment vertical="top" wrapText="1"/>
      <protection locked="0"/>
    </xf>
    <xf numFmtId="0" fontId="91" fillId="95" borderId="0" xfId="0" applyFont="1" applyFill="1" applyBorder="1" applyAlignment="1" applyProtection="1">
      <alignment vertical="top" wrapText="1"/>
      <protection locked="0"/>
    </xf>
    <xf numFmtId="0" fontId="0" fillId="2" borderId="0" xfId="0" applyFill="1" applyAlignment="1" applyProtection="1">
      <protection locked="0"/>
    </xf>
    <xf numFmtId="0" fontId="48" fillId="2" borderId="0" xfId="0" applyFont="1" applyFill="1" applyAlignment="1" applyProtection="1">
      <protection locked="0"/>
    </xf>
    <xf numFmtId="0" fontId="91" fillId="2" borderId="0" xfId="0" applyFont="1" applyFill="1" applyBorder="1" applyAlignment="1" applyProtection="1">
      <alignment wrapText="1"/>
      <protection locked="0"/>
    </xf>
    <xf numFmtId="0" fontId="41" fillId="2" borderId="0" xfId="0" applyFont="1" applyFill="1" applyAlignment="1" applyProtection="1">
      <protection locked="0"/>
    </xf>
    <xf numFmtId="9" fontId="45" fillId="28" borderId="0" xfId="72" applyFont="1" applyFill="1" applyBorder="1" applyAlignment="1"/>
    <xf numFmtId="10" fontId="34" fillId="2" borderId="0" xfId="0" applyNumberFormat="1" applyFont="1" applyFill="1" applyBorder="1" applyAlignment="1" applyProtection="1">
      <protection locked="0"/>
    </xf>
    <xf numFmtId="0" fontId="52" fillId="26" borderId="98" xfId="0" applyNumberFormat="1" applyFont="1" applyFill="1" applyBorder="1" applyAlignment="1" applyProtection="1">
      <alignment wrapText="1"/>
      <protection locked="0"/>
    </xf>
    <xf numFmtId="3" fontId="45" fillId="2" borderId="0" xfId="0" applyNumberFormat="1" applyFont="1" applyFill="1" applyBorder="1" applyAlignment="1" applyProtection="1">
      <protection locked="0"/>
    </xf>
    <xf numFmtId="10" fontId="41" fillId="28" borderId="0" xfId="0" applyNumberFormat="1" applyFont="1" applyFill="1" applyBorder="1" applyAlignment="1" applyProtection="1">
      <protection locked="0"/>
    </xf>
    <xf numFmtId="10" fontId="210" fillId="2" borderId="0" xfId="0" applyNumberFormat="1" applyFont="1" applyFill="1" applyBorder="1" applyAlignment="1" applyProtection="1"/>
    <xf numFmtId="10" fontId="41" fillId="2" borderId="0" xfId="0" applyNumberFormat="1" applyFont="1" applyFill="1" applyBorder="1" applyAlignment="1" applyProtection="1">
      <protection locked="0"/>
    </xf>
    <xf numFmtId="10" fontId="45" fillId="2" borderId="0" xfId="0" applyNumberFormat="1" applyFont="1" applyFill="1" applyBorder="1" applyAlignment="1" applyProtection="1">
      <protection locked="0"/>
    </xf>
    <xf numFmtId="10" fontId="49" fillId="2" borderId="0" xfId="0" applyNumberFormat="1" applyFont="1" applyFill="1" applyBorder="1" applyAlignment="1" applyProtection="1">
      <protection locked="0"/>
    </xf>
    <xf numFmtId="10" fontId="41" fillId="28" borderId="0" xfId="72" applyNumberFormat="1" applyFont="1" applyFill="1" applyBorder="1" applyAlignment="1" applyProtection="1">
      <protection locked="0"/>
    </xf>
    <xf numFmtId="10" fontId="41" fillId="2" borderId="0" xfId="72" applyNumberFormat="1" applyFont="1" applyFill="1" applyBorder="1" applyAlignment="1" applyProtection="1">
      <protection locked="0"/>
    </xf>
    <xf numFmtId="10" fontId="34" fillId="28" borderId="0" xfId="0" applyNumberFormat="1" applyFont="1" applyFill="1" applyBorder="1" applyAlignment="1" applyProtection="1">
      <protection locked="0"/>
    </xf>
    <xf numFmtId="9" fontId="41" fillId="2" borderId="0" xfId="0" applyNumberFormat="1" applyFont="1" applyFill="1" applyBorder="1" applyAlignment="1" applyProtection="1">
      <protection locked="0"/>
    </xf>
    <xf numFmtId="3" fontId="42" fillId="2" borderId="40" xfId="0" applyNumberFormat="1" applyFont="1" applyFill="1" applyBorder="1" applyAlignment="1" applyProtection="1">
      <protection locked="0"/>
    </xf>
    <xf numFmtId="3" fontId="42" fillId="2" borderId="53" xfId="0" applyNumberFormat="1" applyFont="1" applyFill="1" applyBorder="1" applyAlignment="1" applyProtection="1">
      <protection locked="0"/>
    </xf>
    <xf numFmtId="3" fontId="8" fillId="2" borderId="96" xfId="0" applyNumberFormat="1" applyFont="1" applyFill="1" applyBorder="1" applyAlignment="1" applyProtection="1">
      <protection locked="0"/>
    </xf>
    <xf numFmtId="282" fontId="45" fillId="2" borderId="0" xfId="0" applyNumberFormat="1" applyFont="1" applyFill="1" applyBorder="1" applyAlignment="1" applyProtection="1">
      <protection locked="0"/>
    </xf>
    <xf numFmtId="169" fontId="45" fillId="2" borderId="0" xfId="71" applyNumberFormat="1" applyFont="1" applyFill="1" applyBorder="1" applyAlignment="1" applyProtection="1">
      <protection locked="0"/>
    </xf>
    <xf numFmtId="169" fontId="8" fillId="2" borderId="0" xfId="71" applyNumberFormat="1" applyFont="1" applyFill="1" applyBorder="1" applyAlignment="1" applyProtection="1">
      <protection locked="0"/>
    </xf>
    <xf numFmtId="169" fontId="8" fillId="2" borderId="0" xfId="0" applyNumberFormat="1" applyFont="1" applyFill="1" applyBorder="1" applyAlignment="1" applyProtection="1">
      <protection locked="0"/>
    </xf>
    <xf numFmtId="283" fontId="8" fillId="2" borderId="0" xfId="70" applyNumberFormat="1" applyFont="1" applyFill="1" applyBorder="1" applyAlignment="1" applyProtection="1">
      <protection locked="0"/>
    </xf>
    <xf numFmtId="168" fontId="8" fillId="2" borderId="0" xfId="0" applyNumberFormat="1" applyFont="1" applyFill="1" applyBorder="1" applyAlignment="1" applyProtection="1">
      <protection locked="0"/>
    </xf>
    <xf numFmtId="3" fontId="45" fillId="2" borderId="5" xfId="0" applyNumberFormat="1" applyFont="1" applyFill="1" applyBorder="1" applyAlignment="1" applyProtection="1">
      <protection locked="0"/>
    </xf>
    <xf numFmtId="0" fontId="41" fillId="28" borderId="0" xfId="0" applyFont="1" applyFill="1" applyAlignment="1" applyProtection="1">
      <protection locked="0"/>
    </xf>
    <xf numFmtId="168" fontId="8" fillId="2" borderId="5" xfId="0" applyNumberFormat="1" applyFont="1" applyFill="1" applyBorder="1" applyAlignment="1" applyProtection="1">
      <protection locked="0"/>
    </xf>
    <xf numFmtId="0" fontId="0" fillId="2" borderId="0" xfId="0" applyFill="1" applyAlignment="1" applyProtection="1">
      <alignment horizontal="center" vertical="center"/>
      <protection locked="0"/>
    </xf>
    <xf numFmtId="0" fontId="91" fillId="2" borderId="0" xfId="0" applyFont="1" applyFill="1" applyBorder="1" applyAlignment="1" applyProtection="1">
      <alignment horizontal="center" vertical="center" wrapText="1"/>
      <protection locked="0"/>
    </xf>
    <xf numFmtId="9" fontId="45" fillId="28" borderId="0" xfId="72" applyFont="1" applyFill="1" applyBorder="1" applyAlignment="1">
      <alignment horizontal="center" vertical="center"/>
    </xf>
    <xf numFmtId="9" fontId="45" fillId="95" borderId="0" xfId="72" applyFont="1" applyFill="1" applyBorder="1" applyAlignment="1">
      <alignment horizontal="center" vertical="center"/>
    </xf>
    <xf numFmtId="10" fontId="41" fillId="95" borderId="0" xfId="0" applyNumberFormat="1" applyFont="1" applyFill="1" applyBorder="1" applyAlignment="1" applyProtection="1">
      <alignment horizontal="center" vertical="center"/>
      <protection locked="0"/>
    </xf>
    <xf numFmtId="10" fontId="41" fillId="95" borderId="0" xfId="72"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wrapText="1"/>
      <protection locked="0"/>
    </xf>
    <xf numFmtId="0" fontId="52" fillId="26" borderId="131" xfId="0" applyNumberFormat="1" applyFont="1" applyFill="1" applyBorder="1" applyAlignment="1" applyProtection="1">
      <alignment wrapText="1"/>
      <protection locked="0"/>
    </xf>
    <xf numFmtId="0" fontId="52" fillId="26" borderId="132" xfId="0" applyNumberFormat="1" applyFont="1" applyFill="1" applyBorder="1" applyAlignment="1" applyProtection="1">
      <alignment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5752"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9358" y="134471"/>
          <a:ext cx="19326678"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946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A10" sqref="A10:XFD10"/>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94" t="s">
        <v>174</v>
      </c>
      <c r="C3" s="794"/>
    </row>
    <row r="4" spans="1:3" ht="11.25" customHeight="1"/>
    <row r="5" spans="1:3" s="30" customFormat="1" ht="25.5" customHeight="1">
      <c r="B5" s="60" t="s">
        <v>420</v>
      </c>
      <c r="C5" s="60" t="s">
        <v>173</v>
      </c>
    </row>
    <row r="6" spans="1:3" s="175" customFormat="1" ht="48" customHeight="1">
      <c r="A6" s="240"/>
      <c r="B6" s="616" t="s">
        <v>170</v>
      </c>
      <c r="C6" s="669" t="s">
        <v>599</v>
      </c>
    </row>
    <row r="7" spans="1:3" s="175" customFormat="1" ht="21" customHeight="1">
      <c r="A7" s="240"/>
      <c r="B7" s="610" t="s">
        <v>552</v>
      </c>
      <c r="C7" s="670" t="s">
        <v>611</v>
      </c>
    </row>
    <row r="8" spans="1:3" s="175" customFormat="1" ht="32.25" customHeight="1">
      <c r="B8" s="610" t="s">
        <v>367</v>
      </c>
      <c r="C8" s="671" t="s">
        <v>600</v>
      </c>
    </row>
    <row r="9" spans="1:3" s="175" customFormat="1" ht="27.75" customHeight="1">
      <c r="B9" s="610" t="s">
        <v>169</v>
      </c>
      <c r="C9" s="671" t="s">
        <v>601</v>
      </c>
    </row>
    <row r="10" spans="1:3" s="175" customFormat="1" ht="26.25" customHeight="1">
      <c r="B10" s="625" t="s">
        <v>368</v>
      </c>
      <c r="C10" s="673" t="s">
        <v>602</v>
      </c>
    </row>
    <row r="11" spans="1:3" s="175" customFormat="1" ht="39.75" customHeight="1">
      <c r="B11" s="610" t="s">
        <v>369</v>
      </c>
      <c r="C11" s="671" t="s">
        <v>603</v>
      </c>
    </row>
    <row r="12" spans="1:3" s="175" customFormat="1" ht="18" customHeight="1">
      <c r="B12" s="610" t="s">
        <v>370</v>
      </c>
      <c r="C12" s="671" t="s">
        <v>604</v>
      </c>
    </row>
    <row r="13" spans="1:3" s="175" customFormat="1" ht="13.5" customHeight="1">
      <c r="B13" s="610"/>
      <c r="C13" s="672"/>
    </row>
    <row r="14" spans="1:3" s="175" customFormat="1" ht="18" customHeight="1">
      <c r="B14" s="610" t="s">
        <v>663</v>
      </c>
      <c r="C14" s="670" t="s">
        <v>661</v>
      </c>
    </row>
    <row r="15" spans="1:3" s="175" customFormat="1" ht="8.25" customHeight="1">
      <c r="B15" s="610"/>
      <c r="C15" s="672"/>
    </row>
    <row r="16" spans="1:3" s="175" customFormat="1" ht="33" customHeight="1">
      <c r="B16" s="674" t="s">
        <v>598</v>
      </c>
      <c r="C16" s="675" t="s">
        <v>662</v>
      </c>
    </row>
    <row r="17" spans="2:2" s="102" customFormat="1" ht="15.75">
      <c r="B17" s="175"/>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8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5"/>
  <cols>
    <col min="1" max="1" width="9" style="12"/>
    <col min="2" max="2" width="37" style="702" customWidth="1"/>
    <col min="3" max="3" width="9" style="10"/>
    <col min="4" max="16384" width="9" style="12"/>
  </cols>
  <sheetData>
    <row r="16" spans="2:21" ht="26.25" customHeight="1">
      <c r="B16" s="703" t="s">
        <v>561</v>
      </c>
      <c r="C16" s="801" t="s">
        <v>505</v>
      </c>
      <c r="D16" s="802"/>
      <c r="E16" s="802"/>
      <c r="F16" s="802"/>
      <c r="G16" s="802"/>
      <c r="H16" s="802"/>
      <c r="I16" s="802"/>
      <c r="J16" s="802"/>
      <c r="K16" s="802"/>
      <c r="L16" s="802"/>
      <c r="M16" s="802"/>
      <c r="N16" s="802"/>
      <c r="O16" s="802"/>
      <c r="P16" s="802"/>
      <c r="Q16" s="802"/>
      <c r="R16" s="802"/>
      <c r="S16" s="802"/>
      <c r="T16" s="802"/>
      <c r="U16" s="802"/>
    </row>
    <row r="17" spans="2:21" ht="55.5" customHeight="1">
      <c r="B17" s="704" t="s">
        <v>632</v>
      </c>
      <c r="C17" s="803" t="s">
        <v>736</v>
      </c>
      <c r="D17" s="803"/>
      <c r="E17" s="803"/>
      <c r="F17" s="803"/>
      <c r="G17" s="803"/>
      <c r="H17" s="803"/>
      <c r="I17" s="803"/>
      <c r="J17" s="803"/>
      <c r="K17" s="803"/>
      <c r="L17" s="803"/>
      <c r="M17" s="803"/>
      <c r="N17" s="803"/>
      <c r="O17" s="803"/>
      <c r="P17" s="803"/>
      <c r="Q17" s="803"/>
      <c r="R17" s="803"/>
      <c r="S17" s="803"/>
      <c r="T17" s="803"/>
      <c r="U17" s="804"/>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636</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633</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97" t="s">
        <v>634</v>
      </c>
      <c r="D23" s="797"/>
      <c r="E23" s="797"/>
      <c r="F23" s="797"/>
      <c r="G23" s="797"/>
      <c r="H23" s="797"/>
      <c r="I23" s="797"/>
      <c r="J23" s="797"/>
      <c r="K23" s="797"/>
      <c r="L23" s="797"/>
      <c r="M23" s="797"/>
      <c r="N23" s="797"/>
      <c r="O23" s="797"/>
      <c r="P23" s="797"/>
      <c r="Q23" s="797"/>
      <c r="R23" s="797"/>
      <c r="S23" s="797"/>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637</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97" t="s">
        <v>635</v>
      </c>
      <c r="D27" s="797"/>
      <c r="E27" s="797"/>
      <c r="F27" s="797"/>
      <c r="G27" s="797"/>
      <c r="H27" s="797"/>
      <c r="I27" s="797"/>
      <c r="J27" s="797"/>
      <c r="K27" s="797"/>
      <c r="L27" s="797"/>
      <c r="M27" s="797"/>
      <c r="N27" s="797"/>
      <c r="O27" s="797"/>
      <c r="P27" s="797"/>
      <c r="Q27" s="797"/>
      <c r="R27" s="797"/>
      <c r="S27" s="797"/>
      <c r="T27" s="797"/>
      <c r="U27" s="798"/>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97" t="s">
        <v>638</v>
      </c>
      <c r="D29" s="797"/>
      <c r="E29" s="797"/>
      <c r="F29" s="797"/>
      <c r="G29" s="797"/>
      <c r="H29" s="797"/>
      <c r="I29" s="797"/>
      <c r="J29" s="797"/>
      <c r="K29" s="797"/>
      <c r="L29" s="797"/>
      <c r="M29" s="797"/>
      <c r="N29" s="797"/>
      <c r="O29" s="797"/>
      <c r="P29" s="797"/>
      <c r="Q29" s="797"/>
      <c r="R29" s="797"/>
      <c r="S29" s="797"/>
      <c r="T29" s="797"/>
      <c r="U29" s="798"/>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639</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640</v>
      </c>
      <c r="C33" s="805" t="s">
        <v>641</v>
      </c>
      <c r="D33" s="805"/>
      <c r="E33" s="805"/>
      <c r="F33" s="805"/>
      <c r="G33" s="805"/>
      <c r="H33" s="805"/>
      <c r="I33" s="805"/>
      <c r="J33" s="805"/>
      <c r="K33" s="805"/>
      <c r="L33" s="805"/>
      <c r="M33" s="805"/>
      <c r="N33" s="805"/>
      <c r="O33" s="805"/>
      <c r="P33" s="805"/>
      <c r="Q33" s="805"/>
      <c r="R33" s="805"/>
      <c r="S33" s="805"/>
      <c r="T33" s="805"/>
      <c r="U33" s="806"/>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642</v>
      </c>
      <c r="C35" s="718" t="s">
        <v>643</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644</v>
      </c>
      <c r="C37" s="799" t="s">
        <v>645</v>
      </c>
      <c r="D37" s="799"/>
      <c r="E37" s="799"/>
      <c r="F37" s="799"/>
      <c r="G37" s="799"/>
      <c r="H37" s="799"/>
      <c r="I37" s="799"/>
      <c r="J37" s="799"/>
      <c r="K37" s="799"/>
      <c r="L37" s="799"/>
      <c r="M37" s="799"/>
      <c r="N37" s="799"/>
      <c r="O37" s="799"/>
      <c r="P37" s="799"/>
      <c r="Q37" s="799"/>
      <c r="R37" s="799"/>
      <c r="S37" s="799"/>
      <c r="T37" s="799"/>
      <c r="U37" s="800"/>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646</v>
      </c>
      <c r="C39" s="720" t="s">
        <v>647</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c r="B41" s="721"/>
      <c r="C41" s="715"/>
      <c r="D41" s="715"/>
      <c r="E41" s="715"/>
      <c r="F41" s="715"/>
      <c r="G41" s="715"/>
      <c r="H41" s="715"/>
      <c r="I41" s="715"/>
      <c r="J41" s="715"/>
      <c r="K41" s="715"/>
      <c r="L41" s="715"/>
      <c r="M41" s="715"/>
      <c r="N41" s="715"/>
      <c r="O41" s="715"/>
      <c r="P41" s="715"/>
      <c r="Q41" s="715"/>
      <c r="R41" s="715"/>
      <c r="S41" s="715"/>
      <c r="T41" s="715"/>
      <c r="U41" s="716"/>
    </row>
    <row r="42" spans="2:21" ht="15.75">
      <c r="B42" s="717" t="s">
        <v>648</v>
      </c>
      <c r="C42" s="718" t="s">
        <v>649</v>
      </c>
      <c r="D42" s="707"/>
      <c r="E42" s="707"/>
      <c r="F42" s="707"/>
      <c r="G42" s="707"/>
      <c r="H42" s="707"/>
      <c r="I42" s="707"/>
      <c r="J42" s="707"/>
      <c r="K42" s="707"/>
      <c r="L42" s="707"/>
      <c r="M42" s="707"/>
      <c r="N42" s="707"/>
      <c r="O42" s="707"/>
      <c r="P42" s="707"/>
      <c r="Q42" s="707"/>
      <c r="R42" s="707"/>
      <c r="S42" s="707"/>
      <c r="T42" s="707"/>
      <c r="U42" s="708"/>
    </row>
    <row r="43" spans="2:21">
      <c r="B43" s="722"/>
      <c r="C43" s="707"/>
      <c r="D43" s="707"/>
      <c r="E43" s="707"/>
      <c r="F43" s="707"/>
      <c r="G43" s="707"/>
      <c r="H43" s="707"/>
      <c r="I43" s="707"/>
      <c r="J43" s="707"/>
      <c r="K43" s="707"/>
      <c r="L43" s="707"/>
      <c r="M43" s="707"/>
      <c r="N43" s="707"/>
      <c r="O43" s="707"/>
      <c r="P43" s="707"/>
      <c r="Q43" s="707"/>
      <c r="R43" s="707"/>
      <c r="S43" s="707"/>
      <c r="T43" s="707"/>
      <c r="U43" s="708"/>
    </row>
    <row r="44" spans="2:21" ht="36" customHeight="1">
      <c r="B44" s="722"/>
      <c r="C44" s="795" t="s">
        <v>665</v>
      </c>
      <c r="D44" s="795"/>
      <c r="E44" s="795"/>
      <c r="F44" s="795"/>
      <c r="G44" s="795"/>
      <c r="H44" s="795"/>
      <c r="I44" s="795"/>
      <c r="J44" s="795"/>
      <c r="K44" s="795"/>
      <c r="L44" s="795"/>
      <c r="M44" s="795"/>
      <c r="N44" s="795"/>
      <c r="O44" s="795"/>
      <c r="P44" s="795"/>
      <c r="Q44" s="795"/>
      <c r="R44" s="795"/>
      <c r="S44" s="795"/>
      <c r="T44" s="795"/>
      <c r="U44" s="796"/>
    </row>
    <row r="45" spans="2:21">
      <c r="B45" s="722"/>
      <c r="C45" s="723"/>
      <c r="D45" s="707"/>
      <c r="E45" s="707"/>
      <c r="F45" s="707"/>
      <c r="G45" s="707"/>
      <c r="H45" s="707"/>
      <c r="I45" s="707"/>
      <c r="J45" s="707"/>
      <c r="K45" s="707"/>
      <c r="L45" s="707"/>
      <c r="M45" s="707"/>
      <c r="N45" s="707"/>
      <c r="O45" s="707"/>
      <c r="P45" s="707"/>
      <c r="Q45" s="707"/>
      <c r="R45" s="707"/>
      <c r="S45" s="707"/>
      <c r="T45" s="707"/>
      <c r="U45" s="708"/>
    </row>
    <row r="46" spans="2:21" ht="35.25" customHeight="1">
      <c r="B46" s="722"/>
      <c r="C46" s="795" t="s">
        <v>650</v>
      </c>
      <c r="D46" s="795"/>
      <c r="E46" s="795"/>
      <c r="F46" s="795"/>
      <c r="G46" s="795"/>
      <c r="H46" s="795"/>
      <c r="I46" s="795"/>
      <c r="J46" s="795"/>
      <c r="K46" s="795"/>
      <c r="L46" s="795"/>
      <c r="M46" s="795"/>
      <c r="N46" s="795"/>
      <c r="O46" s="795"/>
      <c r="P46" s="795"/>
      <c r="Q46" s="795"/>
      <c r="R46" s="795"/>
      <c r="S46" s="795"/>
      <c r="T46" s="795"/>
      <c r="U46" s="796"/>
    </row>
    <row r="47" spans="2:21">
      <c r="B47" s="722"/>
      <c r="C47" s="723"/>
      <c r="D47" s="707"/>
      <c r="E47" s="707"/>
      <c r="F47" s="707"/>
      <c r="G47" s="707"/>
      <c r="H47" s="707"/>
      <c r="I47" s="707"/>
      <c r="J47" s="707"/>
      <c r="K47" s="707"/>
      <c r="L47" s="707"/>
      <c r="M47" s="707"/>
      <c r="N47" s="707"/>
      <c r="O47" s="707"/>
      <c r="P47" s="707"/>
      <c r="Q47" s="707"/>
      <c r="R47" s="707"/>
      <c r="S47" s="707"/>
      <c r="T47" s="707"/>
      <c r="U47" s="708"/>
    </row>
    <row r="48" spans="2:21" ht="40.5" customHeight="1">
      <c r="B48" s="722"/>
      <c r="C48" s="795" t="s">
        <v>651</v>
      </c>
      <c r="D48" s="795"/>
      <c r="E48" s="795"/>
      <c r="F48" s="795"/>
      <c r="G48" s="795"/>
      <c r="H48" s="795"/>
      <c r="I48" s="795"/>
      <c r="J48" s="795"/>
      <c r="K48" s="795"/>
      <c r="L48" s="795"/>
      <c r="M48" s="795"/>
      <c r="N48" s="795"/>
      <c r="O48" s="795"/>
      <c r="P48" s="795"/>
      <c r="Q48" s="795"/>
      <c r="R48" s="795"/>
      <c r="S48" s="795"/>
      <c r="T48" s="795"/>
      <c r="U48" s="796"/>
    </row>
    <row r="49" spans="2:21">
      <c r="B49" s="722"/>
      <c r="C49" s="723"/>
      <c r="D49" s="707"/>
      <c r="E49" s="707"/>
      <c r="F49" s="707"/>
      <c r="G49" s="707"/>
      <c r="H49" s="707"/>
      <c r="I49" s="707"/>
      <c r="J49" s="707"/>
      <c r="K49" s="707"/>
      <c r="L49" s="707"/>
      <c r="M49" s="707"/>
      <c r="N49" s="707"/>
      <c r="O49" s="707"/>
      <c r="P49" s="707"/>
      <c r="Q49" s="707"/>
      <c r="R49" s="707"/>
      <c r="S49" s="707"/>
      <c r="T49" s="707"/>
      <c r="U49" s="708"/>
    </row>
    <row r="50" spans="2:21" ht="30" customHeight="1">
      <c r="B50" s="722"/>
      <c r="C50" s="795" t="s">
        <v>652</v>
      </c>
      <c r="D50" s="795"/>
      <c r="E50" s="795"/>
      <c r="F50" s="795"/>
      <c r="G50" s="795"/>
      <c r="H50" s="795"/>
      <c r="I50" s="795"/>
      <c r="J50" s="795"/>
      <c r="K50" s="795"/>
      <c r="L50" s="795"/>
      <c r="M50" s="795"/>
      <c r="N50" s="795"/>
      <c r="O50" s="795"/>
      <c r="P50" s="795"/>
      <c r="Q50" s="795"/>
      <c r="R50" s="795"/>
      <c r="S50" s="795"/>
      <c r="T50" s="795"/>
      <c r="U50" s="796"/>
    </row>
    <row r="51" spans="2:21" ht="15.75">
      <c r="B51" s="722"/>
      <c r="C51" s="706"/>
      <c r="D51" s="707"/>
      <c r="E51" s="707"/>
      <c r="F51" s="707"/>
      <c r="G51" s="707"/>
      <c r="H51" s="707"/>
      <c r="I51" s="707"/>
      <c r="J51" s="707"/>
      <c r="K51" s="707"/>
      <c r="L51" s="707"/>
      <c r="M51" s="707"/>
      <c r="N51" s="707"/>
      <c r="O51" s="707"/>
      <c r="P51" s="707"/>
      <c r="Q51" s="707"/>
      <c r="R51" s="707"/>
      <c r="S51" s="707"/>
      <c r="T51" s="707"/>
      <c r="U51" s="708"/>
    </row>
    <row r="52" spans="2:21" ht="31.5" customHeight="1">
      <c r="B52" s="722"/>
      <c r="C52" s="797" t="s">
        <v>664</v>
      </c>
      <c r="D52" s="797"/>
      <c r="E52" s="797"/>
      <c r="F52" s="797"/>
      <c r="G52" s="797"/>
      <c r="H52" s="797"/>
      <c r="I52" s="797"/>
      <c r="J52" s="797"/>
      <c r="K52" s="797"/>
      <c r="L52" s="797"/>
      <c r="M52" s="797"/>
      <c r="N52" s="797"/>
      <c r="O52" s="797"/>
      <c r="P52" s="797"/>
      <c r="Q52" s="797"/>
      <c r="R52" s="797"/>
      <c r="S52" s="797"/>
      <c r="T52" s="797"/>
      <c r="U52" s="798"/>
    </row>
    <row r="53" spans="2:21">
      <c r="B53" s="719"/>
      <c r="C53" s="711"/>
      <c r="D53" s="711"/>
      <c r="E53" s="711"/>
      <c r="F53" s="711"/>
      <c r="G53" s="711"/>
      <c r="H53" s="711"/>
      <c r="I53" s="711"/>
      <c r="J53" s="711"/>
      <c r="K53" s="711"/>
      <c r="L53" s="711"/>
      <c r="M53" s="711"/>
      <c r="N53" s="711"/>
      <c r="O53" s="711"/>
      <c r="P53" s="711"/>
      <c r="Q53" s="711"/>
      <c r="R53" s="711"/>
      <c r="S53" s="711"/>
      <c r="T53" s="711"/>
      <c r="U53" s="712"/>
    </row>
    <row r="54" spans="2:21" ht="48" customHeight="1">
      <c r="B54" s="704" t="s">
        <v>653</v>
      </c>
      <c r="C54" s="799" t="s">
        <v>654</v>
      </c>
      <c r="D54" s="799"/>
      <c r="E54" s="799"/>
      <c r="F54" s="799"/>
      <c r="G54" s="799"/>
      <c r="H54" s="799"/>
      <c r="I54" s="799"/>
      <c r="J54" s="799"/>
      <c r="K54" s="799"/>
      <c r="L54" s="799"/>
      <c r="M54" s="799"/>
      <c r="N54" s="799"/>
      <c r="O54" s="799"/>
      <c r="P54" s="799"/>
      <c r="Q54" s="799"/>
      <c r="R54" s="799"/>
      <c r="S54" s="799"/>
      <c r="T54" s="799"/>
      <c r="U54" s="800"/>
    </row>
    <row r="55" spans="2:21">
      <c r="B55" s="719"/>
      <c r="C55" s="711"/>
      <c r="D55" s="711"/>
      <c r="E55" s="711"/>
      <c r="F55" s="711"/>
      <c r="G55" s="711"/>
      <c r="H55" s="711"/>
      <c r="I55" s="711"/>
      <c r="J55" s="711"/>
      <c r="K55" s="711"/>
      <c r="L55" s="711"/>
      <c r="M55" s="711"/>
      <c r="N55" s="711"/>
      <c r="O55" s="711"/>
      <c r="P55" s="711"/>
      <c r="Q55" s="711"/>
      <c r="R55" s="711"/>
      <c r="S55" s="711"/>
      <c r="T55" s="711"/>
      <c r="U55" s="712"/>
    </row>
    <row r="56" spans="2:21" ht="34.5" customHeight="1">
      <c r="B56" s="704" t="s">
        <v>655</v>
      </c>
      <c r="C56" s="799" t="s">
        <v>656</v>
      </c>
      <c r="D56" s="799"/>
      <c r="E56" s="799"/>
      <c r="F56" s="799"/>
      <c r="G56" s="799"/>
      <c r="H56" s="799"/>
      <c r="I56" s="799"/>
      <c r="J56" s="799"/>
      <c r="K56" s="799"/>
      <c r="L56" s="799"/>
      <c r="M56" s="799"/>
      <c r="N56" s="799"/>
      <c r="O56" s="799"/>
      <c r="P56" s="799"/>
      <c r="Q56" s="799"/>
      <c r="R56" s="799"/>
      <c r="S56" s="799"/>
      <c r="T56" s="799"/>
      <c r="U56" s="800"/>
    </row>
    <row r="57" spans="2:21">
      <c r="B57" s="724"/>
      <c r="C57" s="711"/>
      <c r="D57" s="711"/>
      <c r="E57" s="711"/>
      <c r="F57" s="711"/>
      <c r="G57" s="711"/>
      <c r="H57" s="711"/>
      <c r="I57" s="711"/>
      <c r="J57" s="711"/>
      <c r="K57" s="711"/>
      <c r="L57" s="711"/>
      <c r="M57" s="711"/>
      <c r="N57" s="711"/>
      <c r="O57" s="711"/>
      <c r="P57" s="711"/>
      <c r="Q57" s="711"/>
      <c r="R57" s="711"/>
      <c r="S57" s="711"/>
      <c r="T57" s="711"/>
      <c r="U57" s="712"/>
    </row>
    <row r="58" spans="2:21" ht="30.75" customHeight="1">
      <c r="B58" s="713" t="s">
        <v>657</v>
      </c>
      <c r="C58" s="725" t="s">
        <v>658</v>
      </c>
      <c r="D58" s="726"/>
      <c r="E58" s="726"/>
      <c r="F58" s="726"/>
      <c r="G58" s="726"/>
      <c r="H58" s="726"/>
      <c r="I58" s="726"/>
      <c r="J58" s="726"/>
      <c r="K58" s="726"/>
      <c r="L58" s="726"/>
      <c r="M58" s="726"/>
      <c r="N58" s="726"/>
      <c r="O58" s="726"/>
      <c r="P58" s="726"/>
      <c r="Q58" s="726"/>
      <c r="R58" s="726"/>
      <c r="S58" s="726"/>
      <c r="T58" s="726"/>
      <c r="U58" s="727"/>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08" t="s">
        <v>731</v>
      </c>
      <c r="C3" s="809"/>
      <c r="D3" s="809"/>
      <c r="E3" s="809"/>
      <c r="F3" s="810"/>
      <c r="G3" s="121"/>
    </row>
    <row r="4" spans="2:20" ht="16.5" customHeight="1">
      <c r="B4" s="811"/>
      <c r="C4" s="812"/>
      <c r="D4" s="812"/>
      <c r="E4" s="812"/>
      <c r="F4" s="813"/>
      <c r="G4" s="121"/>
    </row>
    <row r="5" spans="2:20" ht="71.25" customHeight="1">
      <c r="B5" s="811"/>
      <c r="C5" s="812"/>
      <c r="D5" s="812"/>
      <c r="E5" s="812"/>
      <c r="F5" s="813"/>
      <c r="G5" s="121"/>
    </row>
    <row r="6" spans="2:20" ht="21.75" customHeight="1">
      <c r="B6" s="814"/>
      <c r="C6" s="815"/>
      <c r="D6" s="815"/>
      <c r="E6" s="815"/>
      <c r="F6" s="816"/>
      <c r="G6" s="121"/>
    </row>
    <row r="8" spans="2:20" ht="21">
      <c r="B8" s="807" t="s">
        <v>481</v>
      </c>
      <c r="C8" s="807"/>
      <c r="D8" s="807"/>
      <c r="E8" s="807"/>
      <c r="F8" s="807"/>
      <c r="G8" s="807"/>
    </row>
    <row r="9" spans="2:20" ht="24.75" customHeight="1" thickBot="1">
      <c r="B9" s="113"/>
      <c r="C9" s="113"/>
      <c r="D9" s="113"/>
      <c r="E9" s="113"/>
      <c r="F9" s="113"/>
      <c r="G9" s="118"/>
    </row>
    <row r="10" spans="2:20" ht="27.75" customHeight="1" thickBot="1">
      <c r="B10" s="116" t="s">
        <v>171</v>
      </c>
      <c r="C10" s="101" t="s">
        <v>406</v>
      </c>
      <c r="D10" s="113"/>
      <c r="E10" s="113"/>
      <c r="F10" s="113"/>
      <c r="G10" s="118"/>
    </row>
    <row r="11" spans="2:20">
      <c r="B11" s="113"/>
      <c r="C11" s="113"/>
      <c r="D11" s="113"/>
      <c r="E11" s="113"/>
      <c r="F11" s="113"/>
      <c r="G11" s="118"/>
    </row>
    <row r="12" spans="2:20" s="9" customFormat="1" ht="31.5" customHeight="1" thickBot="1">
      <c r="B12" s="82" t="s">
        <v>590</v>
      </c>
      <c r="G12" s="28"/>
      <c r="L12" s="33"/>
      <c r="M12" s="33"/>
      <c r="N12" s="33"/>
      <c r="O12" s="33"/>
      <c r="P12" s="33"/>
      <c r="Q12" s="68"/>
      <c r="S12" s="8"/>
      <c r="T12" s="8"/>
    </row>
    <row r="13" spans="2:20" s="9" customFormat="1" ht="26.25" customHeight="1" thickBot="1">
      <c r="B13" s="101"/>
      <c r="C13" s="123" t="s">
        <v>627</v>
      </c>
      <c r="G13" s="108"/>
      <c r="L13" s="33"/>
      <c r="M13" s="33"/>
      <c r="N13" s="33"/>
      <c r="O13" s="33"/>
      <c r="P13" s="33"/>
      <c r="Q13" s="68"/>
      <c r="S13" s="8"/>
      <c r="T13" s="8"/>
    </row>
    <row r="14" spans="2:20" s="9" customFormat="1" ht="26.25" customHeight="1" thickBot="1">
      <c r="B14" s="101"/>
      <c r="C14" s="171" t="s">
        <v>622</v>
      </c>
      <c r="G14" s="122"/>
      <c r="L14" s="33"/>
      <c r="M14" s="33"/>
      <c r="N14" s="33"/>
      <c r="O14" s="33"/>
      <c r="P14" s="33"/>
      <c r="Q14" s="68"/>
      <c r="S14" s="8"/>
      <c r="T14" s="8"/>
    </row>
    <row r="15" spans="2:20" s="9" customFormat="1" ht="26.25" customHeight="1" thickBot="1">
      <c r="B15" s="101"/>
      <c r="C15" s="171" t="s">
        <v>623</v>
      </c>
      <c r="G15" s="122"/>
      <c r="L15" s="33"/>
      <c r="M15" s="33"/>
      <c r="N15" s="33"/>
      <c r="O15" s="33"/>
      <c r="P15" s="33"/>
      <c r="Q15" s="68"/>
      <c r="S15" s="8"/>
      <c r="T15" s="8"/>
    </row>
    <row r="16" spans="2:20" s="9" customFormat="1" ht="26.25" customHeight="1" thickBot="1">
      <c r="B16" s="101"/>
      <c r="C16" s="171" t="s">
        <v>624</v>
      </c>
      <c r="G16" s="122"/>
      <c r="L16" s="33"/>
      <c r="M16" s="33"/>
      <c r="N16" s="33"/>
      <c r="O16" s="33"/>
      <c r="P16" s="33"/>
      <c r="Q16" s="68"/>
      <c r="S16" s="8"/>
      <c r="T16" s="8"/>
    </row>
    <row r="17" spans="2:20" s="9" customFormat="1" ht="26.25" customHeight="1" thickBot="1">
      <c r="B17" s="101"/>
      <c r="C17" s="123" t="s">
        <v>625</v>
      </c>
      <c r="G17" s="108"/>
      <c r="L17" s="33"/>
      <c r="M17" s="33"/>
      <c r="N17" s="33"/>
      <c r="O17" s="33"/>
      <c r="P17" s="33"/>
      <c r="Q17" s="68"/>
      <c r="S17" s="8"/>
      <c r="T17" s="8"/>
    </row>
    <row r="18" spans="2:20" s="9" customFormat="1" ht="26.25" customHeight="1" thickBot="1">
      <c r="B18" s="101"/>
      <c r="C18" s="123" t="s">
        <v>626</v>
      </c>
      <c r="G18" s="122"/>
      <c r="L18" s="33"/>
      <c r="M18" s="33"/>
      <c r="N18" s="33"/>
      <c r="O18" s="33"/>
      <c r="P18" s="33"/>
      <c r="Q18" s="68"/>
      <c r="S18" s="8"/>
      <c r="T18" s="8"/>
    </row>
    <row r="19" spans="2:20" s="58" customFormat="1" ht="25.5" customHeight="1">
      <c r="D19" s="96"/>
      <c r="E19" s="96"/>
      <c r="F19" s="96"/>
      <c r="G19" s="96"/>
      <c r="J19" s="12"/>
      <c r="K19" s="12"/>
      <c r="S19" s="59"/>
      <c r="T19" s="59"/>
    </row>
    <row r="20" spans="2:20" s="17" customFormat="1" ht="39" customHeight="1">
      <c r="B20" s="242" t="s">
        <v>540</v>
      </c>
      <c r="C20" s="242" t="s">
        <v>471</v>
      </c>
      <c r="D20" s="242" t="s">
        <v>447</v>
      </c>
      <c r="E20" s="242" t="s">
        <v>439</v>
      </c>
      <c r="F20" s="242" t="s">
        <v>553</v>
      </c>
      <c r="G20" s="40"/>
      <c r="M20" s="25"/>
      <c r="T20" s="25"/>
    </row>
    <row r="21" spans="2:20" s="102" customFormat="1" ht="50.45" customHeight="1">
      <c r="B21" s="645" t="s">
        <v>543</v>
      </c>
      <c r="C21" s="651" t="s">
        <v>437</v>
      </c>
      <c r="D21" s="654" t="s">
        <v>443</v>
      </c>
      <c r="E21" s="658" t="s">
        <v>589</v>
      </c>
      <c r="F21" s="654" t="s">
        <v>448</v>
      </c>
      <c r="G21" s="173"/>
      <c r="M21" s="643"/>
      <c r="T21" s="643"/>
    </row>
    <row r="22" spans="2:20" s="102" customFormat="1" ht="47.45" customHeight="1">
      <c r="B22" s="646" t="s">
        <v>458</v>
      </c>
      <c r="C22" s="652" t="s">
        <v>438</v>
      </c>
      <c r="D22" s="655" t="s">
        <v>444</v>
      </c>
      <c r="E22" s="659" t="s">
        <v>589</v>
      </c>
      <c r="F22" s="655" t="s">
        <v>448</v>
      </c>
      <c r="G22" s="173"/>
      <c r="M22" s="643"/>
      <c r="T22" s="643"/>
    </row>
    <row r="23" spans="2:20" s="102" customFormat="1" ht="45.6" customHeight="1">
      <c r="B23" s="646" t="s">
        <v>455</v>
      </c>
      <c r="C23" s="652" t="s">
        <v>438</v>
      </c>
      <c r="D23" s="655" t="s">
        <v>445</v>
      </c>
      <c r="E23" s="659" t="s">
        <v>589</v>
      </c>
      <c r="F23" s="655" t="s">
        <v>448</v>
      </c>
      <c r="G23" s="173"/>
      <c r="M23" s="643"/>
      <c r="T23" s="643"/>
    </row>
    <row r="24" spans="2:20" s="102" customFormat="1" ht="32.25" customHeight="1">
      <c r="B24" s="647" t="s">
        <v>456</v>
      </c>
      <c r="C24" s="652" t="s">
        <v>437</v>
      </c>
      <c r="D24" s="655" t="s">
        <v>446</v>
      </c>
      <c r="E24" s="660" t="s">
        <v>606</v>
      </c>
      <c r="F24" s="663"/>
      <c r="G24" s="173"/>
      <c r="M24" s="643"/>
      <c r="T24" s="643"/>
    </row>
    <row r="25" spans="2:20" s="102" customFormat="1" ht="30.75" customHeight="1">
      <c r="B25" s="648" t="s">
        <v>541</v>
      </c>
      <c r="C25" s="652" t="s">
        <v>437</v>
      </c>
      <c r="D25" s="655"/>
      <c r="E25" s="660"/>
      <c r="F25" s="663"/>
      <c r="G25" s="173"/>
      <c r="M25" s="643"/>
      <c r="T25" s="643"/>
    </row>
    <row r="26" spans="2:20" s="102" customFormat="1" ht="32.25" customHeight="1">
      <c r="B26" s="649" t="s">
        <v>542</v>
      </c>
      <c r="C26" s="652" t="s">
        <v>437</v>
      </c>
      <c r="D26" s="656" t="s">
        <v>538</v>
      </c>
      <c r="E26" s="660"/>
      <c r="F26" s="663"/>
      <c r="G26" s="173"/>
      <c r="M26" s="643"/>
      <c r="T26" s="643"/>
    </row>
    <row r="27" spans="2:20" s="102" customFormat="1" ht="27" customHeight="1">
      <c r="B27" s="647" t="s">
        <v>457</v>
      </c>
      <c r="C27" s="652" t="s">
        <v>440</v>
      </c>
      <c r="D27" s="655" t="s">
        <v>482</v>
      </c>
      <c r="E27" s="660" t="s">
        <v>459</v>
      </c>
      <c r="F27" s="663"/>
      <c r="G27" s="173"/>
      <c r="M27" s="643"/>
      <c r="T27" s="643"/>
    </row>
    <row r="28" spans="2:20" s="102" customFormat="1" ht="27" customHeight="1">
      <c r="B28" s="649" t="s">
        <v>452</v>
      </c>
      <c r="C28" s="652" t="s">
        <v>437</v>
      </c>
      <c r="D28" s="655"/>
      <c r="E28" s="660"/>
      <c r="F28" s="655" t="s">
        <v>407</v>
      </c>
      <c r="G28" s="173"/>
      <c r="M28" s="643"/>
      <c r="T28" s="643"/>
    </row>
    <row r="29" spans="2:20" s="102" customFormat="1" ht="32.25" customHeight="1">
      <c r="B29" s="647" t="s">
        <v>207</v>
      </c>
      <c r="C29" s="652" t="s">
        <v>442</v>
      </c>
      <c r="D29" s="655" t="s">
        <v>555</v>
      </c>
      <c r="E29" s="661"/>
      <c r="F29" s="655" t="s">
        <v>554</v>
      </c>
      <c r="G29" s="644"/>
      <c r="M29" s="643"/>
    </row>
    <row r="30" spans="2:20" s="102" customFormat="1" ht="27.75" customHeight="1">
      <c r="B30" s="650" t="s">
        <v>539</v>
      </c>
      <c r="C30" s="653" t="s">
        <v>441</v>
      </c>
      <c r="D30" s="657"/>
      <c r="E30" s="662"/>
      <c r="F30" s="657"/>
      <c r="G30" s="644"/>
      <c r="M30" s="643"/>
    </row>
    <row r="31" spans="2:20" s="102" customFormat="1" ht="23.25" customHeight="1">
      <c r="C31" s="174"/>
      <c r="D31" s="174"/>
      <c r="E31" s="174"/>
      <c r="G31" s="644"/>
      <c r="M31" s="643"/>
    </row>
    <row r="32" spans="2:20" s="17" customFormat="1">
      <c r="B32" s="174"/>
      <c r="C32" s="172"/>
      <c r="D32" s="172"/>
      <c r="E32" s="172"/>
      <c r="G32" s="162"/>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19" t="s">
        <v>234</v>
      </c>
      <c r="D1" s="8" t="s">
        <v>415</v>
      </c>
      <c r="E1" s="119" t="s">
        <v>450</v>
      </c>
      <c r="F1" s="119" t="s">
        <v>549</v>
      </c>
      <c r="G1" s="119" t="s">
        <v>572</v>
      </c>
      <c r="H1" s="119" t="s">
        <v>583</v>
      </c>
    </row>
    <row r="2" spans="1:8">
      <c r="A2" s="12" t="s">
        <v>29</v>
      </c>
      <c r="B2" s="12" t="s">
        <v>27</v>
      </c>
      <c r="C2" s="10">
        <v>2006</v>
      </c>
      <c r="D2" s="12" t="s">
        <v>416</v>
      </c>
      <c r="E2" s="10">
        <f>'2. LRAMVA Threshold'!D9</f>
        <v>2016</v>
      </c>
      <c r="F2" s="26" t="s">
        <v>170</v>
      </c>
      <c r="G2" s="12" t="s">
        <v>573</v>
      </c>
      <c r="H2" s="12" t="s">
        <v>591</v>
      </c>
    </row>
    <row r="3" spans="1:8">
      <c r="A3" s="12" t="s">
        <v>371</v>
      </c>
      <c r="B3" s="12" t="s">
        <v>27</v>
      </c>
      <c r="C3" s="10">
        <v>2007</v>
      </c>
      <c r="D3" s="12" t="s">
        <v>417</v>
      </c>
      <c r="E3" s="10">
        <f>'2. LRAMVA Threshold'!D24</f>
        <v>0</v>
      </c>
      <c r="F3" s="12" t="s">
        <v>550</v>
      </c>
      <c r="G3" s="12" t="s">
        <v>574</v>
      </c>
      <c r="H3" s="12" t="s">
        <v>584</v>
      </c>
    </row>
    <row r="4" spans="1:8">
      <c r="A4" s="12" t="s">
        <v>372</v>
      </c>
      <c r="B4" s="12" t="s">
        <v>28</v>
      </c>
      <c r="C4" s="10">
        <v>2008</v>
      </c>
      <c r="D4" s="12" t="s">
        <v>418</v>
      </c>
      <c r="F4" s="12" t="s">
        <v>169</v>
      </c>
      <c r="G4" s="12" t="s">
        <v>575</v>
      </c>
    </row>
    <row r="5" spans="1:8">
      <c r="A5" s="12" t="s">
        <v>373</v>
      </c>
      <c r="B5" s="12" t="s">
        <v>28</v>
      </c>
      <c r="C5" s="10">
        <v>2009</v>
      </c>
      <c r="F5" s="12" t="s">
        <v>368</v>
      </c>
      <c r="G5" s="12" t="s">
        <v>576</v>
      </c>
    </row>
    <row r="6" spans="1:8">
      <c r="A6" s="12" t="s">
        <v>374</v>
      </c>
      <c r="B6" s="12" t="s">
        <v>28</v>
      </c>
      <c r="C6" s="10">
        <v>2010</v>
      </c>
      <c r="F6" s="12" t="s">
        <v>369</v>
      </c>
      <c r="G6" s="12" t="s">
        <v>577</v>
      </c>
    </row>
    <row r="7" spans="1:8">
      <c r="A7" s="12" t="s">
        <v>375</v>
      </c>
      <c r="B7" s="12" t="s">
        <v>28</v>
      </c>
      <c r="C7" s="10">
        <v>2011</v>
      </c>
      <c r="F7" s="12" t="s">
        <v>370</v>
      </c>
      <c r="G7" s="12" t="s">
        <v>578</v>
      </c>
    </row>
    <row r="8" spans="1:8">
      <c r="A8" s="12" t="s">
        <v>376</v>
      </c>
      <c r="B8" s="12" t="s">
        <v>28</v>
      </c>
      <c r="C8" s="10">
        <v>2012</v>
      </c>
      <c r="F8" s="12" t="s">
        <v>558</v>
      </c>
      <c r="G8" s="12" t="s">
        <v>579</v>
      </c>
    </row>
    <row r="9" spans="1:8">
      <c r="A9" s="12" t="s">
        <v>377</v>
      </c>
      <c r="B9" s="12" t="s">
        <v>28</v>
      </c>
      <c r="C9" s="10">
        <v>2013</v>
      </c>
      <c r="G9" s="12" t="s">
        <v>580</v>
      </c>
    </row>
    <row r="10" spans="1:8">
      <c r="A10" s="12" t="s">
        <v>378</v>
      </c>
      <c r="B10" s="12" t="s">
        <v>28</v>
      </c>
      <c r="C10" s="10">
        <v>2014</v>
      </c>
      <c r="G10" s="12" t="s">
        <v>581</v>
      </c>
    </row>
    <row r="11" spans="1:8">
      <c r="A11" s="12" t="s">
        <v>379</v>
      </c>
      <c r="B11" s="12" t="s">
        <v>28</v>
      </c>
      <c r="C11" s="10">
        <v>2015</v>
      </c>
      <c r="G11" s="12" t="s">
        <v>582</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80" zoomScaleNormal="80" workbookViewId="0">
      <selection activeCell="AA8" sqref="AA8"/>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2" t="s">
        <v>171</v>
      </c>
      <c r="C4" s="125" t="s">
        <v>175</v>
      </c>
      <c r="E4" s="9"/>
      <c r="T4" s="9"/>
      <c r="V4" s="8"/>
    </row>
    <row r="5" spans="2:22" ht="26.25" customHeight="1" thickBot="1">
      <c r="C5" s="128" t="s">
        <v>172</v>
      </c>
      <c r="E5" s="9"/>
      <c r="T5" s="9"/>
      <c r="V5" s="8"/>
    </row>
    <row r="6" spans="2:22" ht="27" customHeight="1" thickBot="1">
      <c r="B6" s="82"/>
      <c r="C6" s="567" t="s">
        <v>551</v>
      </c>
      <c r="D6" s="17"/>
      <c r="E6" s="9"/>
      <c r="T6" s="9"/>
      <c r="V6" s="8"/>
    </row>
    <row r="7" spans="2:22" ht="21" customHeight="1">
      <c r="B7" s="535"/>
      <c r="C7" s="17"/>
      <c r="D7" s="17"/>
      <c r="E7" s="9"/>
      <c r="T7" s="9"/>
      <c r="V7" s="8"/>
    </row>
    <row r="8" spans="2:22" ht="24.75" customHeight="1">
      <c r="B8" s="116" t="s">
        <v>239</v>
      </c>
      <c r="C8" s="188"/>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5"/>
      <c r="U12" s="185"/>
    </row>
    <row r="13" spans="2:22" s="32" customFormat="1" ht="22.5" customHeight="1" thickBot="1">
      <c r="B13" s="184" t="s">
        <v>508</v>
      </c>
      <c r="C13" s="17"/>
      <c r="F13" s="184" t="s">
        <v>509</v>
      </c>
      <c r="G13" s="36"/>
      <c r="H13" s="31"/>
      <c r="I13" s="9"/>
      <c r="J13" s="183" t="s">
        <v>506</v>
      </c>
      <c r="N13" s="102"/>
      <c r="P13" s="9"/>
      <c r="Q13" s="186"/>
      <c r="R13" s="42"/>
      <c r="T13" s="185"/>
      <c r="U13" s="185"/>
    </row>
    <row r="14" spans="2:22" ht="29.25" customHeight="1" thickBot="1">
      <c r="B14" s="123" t="s">
        <v>547</v>
      </c>
      <c r="D14" s="540" t="s">
        <v>756</v>
      </c>
      <c r="E14" s="129"/>
      <c r="F14" s="123" t="s">
        <v>548</v>
      </c>
      <c r="H14" s="540" t="s">
        <v>765</v>
      </c>
      <c r="J14" s="123" t="s">
        <v>515</v>
      </c>
      <c r="L14" s="131"/>
      <c r="N14" s="102"/>
      <c r="Q14" s="98"/>
      <c r="R14" s="95"/>
    </row>
    <row r="15" spans="2:22" ht="26.25" customHeight="1" thickBot="1">
      <c r="B15" s="123" t="s">
        <v>424</v>
      </c>
      <c r="C15" s="105"/>
      <c r="D15" s="540" t="s">
        <v>764</v>
      </c>
      <c r="F15" s="123" t="s">
        <v>414</v>
      </c>
      <c r="G15" s="126"/>
      <c r="H15" s="540" t="s">
        <v>765</v>
      </c>
      <c r="I15" s="17"/>
      <c r="J15" s="123" t="s">
        <v>516</v>
      </c>
      <c r="L15" s="131"/>
      <c r="M15" s="102"/>
      <c r="Q15" s="107"/>
      <c r="R15" s="95"/>
    </row>
    <row r="16" spans="2:22" ht="28.5" customHeight="1" thickBot="1">
      <c r="B16" s="123" t="s">
        <v>454</v>
      </c>
      <c r="C16" s="105"/>
      <c r="D16" s="541" t="s">
        <v>180</v>
      </c>
      <c r="E16" s="102"/>
      <c r="F16" s="123" t="s">
        <v>434</v>
      </c>
      <c r="G16" s="124"/>
      <c r="H16" s="541" t="s">
        <v>766</v>
      </c>
      <c r="I16" s="102"/>
      <c r="K16" s="194"/>
      <c r="L16" s="194"/>
      <c r="M16" s="194"/>
      <c r="N16" s="194"/>
      <c r="Q16" s="114"/>
      <c r="R16" s="95"/>
    </row>
    <row r="17" spans="1:21" ht="29.25" customHeight="1">
      <c r="B17" s="123" t="s">
        <v>421</v>
      </c>
      <c r="C17" s="105"/>
      <c r="D17" s="731">
        <v>114214</v>
      </c>
      <c r="E17" s="120"/>
      <c r="F17" s="738" t="s">
        <v>668</v>
      </c>
      <c r="G17" s="194"/>
      <c r="H17" s="732">
        <v>1</v>
      </c>
      <c r="I17" s="17"/>
      <c r="M17" s="194"/>
      <c r="N17" s="194"/>
      <c r="P17" s="98"/>
      <c r="Q17" s="98"/>
      <c r="R17" s="95"/>
    </row>
    <row r="18" spans="1:21" s="28" customFormat="1" ht="29.25" customHeight="1">
      <c r="B18" s="123"/>
      <c r="C18" s="733"/>
      <c r="D18" s="730"/>
      <c r="E18" s="734"/>
      <c r="F18" s="729"/>
      <c r="G18" s="735"/>
      <c r="H18" s="736"/>
      <c r="I18" s="162"/>
      <c r="M18" s="735"/>
      <c r="N18" s="735"/>
      <c r="P18" s="735"/>
      <c r="Q18" s="735"/>
      <c r="R18" s="737"/>
      <c r="T18" s="37"/>
      <c r="U18" s="37"/>
    </row>
    <row r="19" spans="1:21" ht="27.75" customHeight="1" thickBot="1">
      <c r="E19" s="9"/>
      <c r="F19" s="123" t="s">
        <v>435</v>
      </c>
      <c r="G19" s="601" t="s">
        <v>363</v>
      </c>
      <c r="H19" s="241">
        <f>SUM(R54,R57,R60,R63,R66,R69,R72,R75,R78,R81)</f>
        <v>308269.62804788887</v>
      </c>
      <c r="I19" s="17"/>
      <c r="J19" s="114"/>
      <c r="K19" s="114"/>
      <c r="L19" s="114"/>
      <c r="M19" s="114"/>
      <c r="N19" s="114"/>
      <c r="P19" s="114"/>
      <c r="Q19" s="114"/>
      <c r="R19" s="95"/>
    </row>
    <row r="20" spans="1:21" ht="27.75" customHeight="1" thickBot="1">
      <c r="E20" s="9"/>
      <c r="F20" s="123" t="s">
        <v>436</v>
      </c>
      <c r="G20" s="601" t="s">
        <v>364</v>
      </c>
      <c r="H20" s="130">
        <f>-SUM(R55,R58,R61,R64,R67,R70,R73,R76,R79,R82)</f>
        <v>136666.32183054279</v>
      </c>
      <c r="I20" s="17"/>
      <c r="J20" s="114"/>
      <c r="P20" s="114"/>
      <c r="Q20" s="114"/>
      <c r="R20" s="95"/>
    </row>
    <row r="21" spans="1:21" ht="27.75" customHeight="1" thickBot="1">
      <c r="C21" s="32"/>
      <c r="D21" s="32"/>
      <c r="E21" s="32"/>
      <c r="F21" s="123" t="s">
        <v>408</v>
      </c>
      <c r="G21" s="601" t="s">
        <v>365</v>
      </c>
      <c r="H21" s="187">
        <f>R84</f>
        <v>6183.1952980400629</v>
      </c>
      <c r="I21" s="102"/>
      <c r="P21" s="114"/>
      <c r="Q21" s="114"/>
      <c r="R21" s="95"/>
    </row>
    <row r="22" spans="1:21" ht="27.75" customHeight="1">
      <c r="C22" s="32"/>
      <c r="D22" s="32"/>
      <c r="E22" s="32"/>
      <c r="F22" s="123" t="s">
        <v>510</v>
      </c>
      <c r="G22" s="601" t="s">
        <v>449</v>
      </c>
      <c r="H22" s="187">
        <f>H19-H20+H21</f>
        <v>177786.50151538613</v>
      </c>
      <c r="I22" s="102"/>
      <c r="P22" s="194"/>
      <c r="Q22" s="194"/>
      <c r="R22" s="95"/>
    </row>
    <row r="23" spans="1:21" ht="22.5" customHeight="1">
      <c r="A23" s="28"/>
      <c r="E23" s="9"/>
    </row>
    <row r="24" spans="1:21" ht="13.5" customHeight="1">
      <c r="A24" s="28"/>
      <c r="B24" s="117" t="s">
        <v>419</v>
      </c>
      <c r="C24" s="35"/>
      <c r="E24" s="9"/>
    </row>
    <row r="25" spans="1:21" ht="13.5" customHeight="1">
      <c r="A25" s="28"/>
      <c r="B25" s="117"/>
      <c r="C25" s="35"/>
      <c r="E25" s="9"/>
    </row>
    <row r="26" spans="1:21" ht="108" customHeight="1">
      <c r="A26" s="28"/>
      <c r="B26" s="819" t="s">
        <v>675</v>
      </c>
      <c r="C26" s="819"/>
      <c r="D26" s="819"/>
      <c r="E26" s="819"/>
      <c r="F26" s="819"/>
      <c r="G26" s="819"/>
    </row>
    <row r="27" spans="1:21" ht="14.25" customHeight="1">
      <c r="A27" s="28"/>
      <c r="B27" s="546"/>
      <c r="C27" s="546"/>
      <c r="D27" s="536"/>
      <c r="E27" s="536"/>
      <c r="F27" s="536"/>
      <c r="G27" s="546"/>
    </row>
    <row r="28" spans="1:21" s="17" customFormat="1" ht="27" customHeight="1">
      <c r="B28" s="822" t="s">
        <v>507</v>
      </c>
      <c r="C28" s="823"/>
      <c r="D28" s="132" t="s">
        <v>41</v>
      </c>
      <c r="E28" s="133" t="s">
        <v>666</v>
      </c>
      <c r="F28" s="133" t="s">
        <v>408</v>
      </c>
      <c r="G28" s="134" t="s">
        <v>409</v>
      </c>
      <c r="T28" s="135"/>
      <c r="U28" s="135"/>
    </row>
    <row r="29" spans="1:21" ht="20.25" customHeight="1">
      <c r="B29" s="817" t="s">
        <v>29</v>
      </c>
      <c r="C29" s="818"/>
      <c r="D29" s="636" t="s">
        <v>27</v>
      </c>
      <c r="E29" s="137">
        <f>SUM(D54:D82)</f>
        <v>26175.976938525208</v>
      </c>
      <c r="F29" s="138">
        <f>D84</f>
        <v>1313.5895552006771</v>
      </c>
      <c r="G29" s="137">
        <f>E29+F29</f>
        <v>27489.566493725884</v>
      </c>
    </row>
    <row r="30" spans="1:21" ht="20.25" customHeight="1">
      <c r="B30" s="817" t="s">
        <v>371</v>
      </c>
      <c r="C30" s="818"/>
      <c r="D30" s="636" t="s">
        <v>27</v>
      </c>
      <c r="E30" s="139">
        <f>SUM(E54:E82)</f>
        <v>131234.59080867114</v>
      </c>
      <c r="F30" s="140">
        <f>E84</f>
        <v>4698.3622260839238</v>
      </c>
      <c r="G30" s="139">
        <f>E30+F30</f>
        <v>135932.95303475508</v>
      </c>
    </row>
    <row r="31" spans="1:21" ht="20.25" customHeight="1">
      <c r="B31" s="817" t="s">
        <v>752</v>
      </c>
      <c r="C31" s="818"/>
      <c r="D31" s="636" t="s">
        <v>755</v>
      </c>
      <c r="E31" s="139">
        <f>SUM(F54:F82)</f>
        <v>14464.23861135032</v>
      </c>
      <c r="F31" s="140">
        <f>F84</f>
        <v>181.82068765476782</v>
      </c>
      <c r="G31" s="139">
        <f>E31+F31</f>
        <v>14646.059299005088</v>
      </c>
    </row>
    <row r="32" spans="1:21" ht="20.25" customHeight="1">
      <c r="B32" s="817" t="s">
        <v>753</v>
      </c>
      <c r="C32" s="818"/>
      <c r="D32" s="636" t="s">
        <v>755</v>
      </c>
      <c r="E32" s="139">
        <f>SUM(G54:G82)</f>
        <v>-140.09154120062183</v>
      </c>
      <c r="F32" s="140">
        <f>G84</f>
        <v>-5.4506795272213946</v>
      </c>
      <c r="G32" s="139">
        <f>E32+F32</f>
        <v>-145.54222072784322</v>
      </c>
    </row>
    <row r="33" spans="2:22" ht="20.25" customHeight="1">
      <c r="B33" s="817" t="s">
        <v>31</v>
      </c>
      <c r="C33" s="818"/>
      <c r="D33" s="636" t="s">
        <v>755</v>
      </c>
      <c r="E33" s="139">
        <f>SUM(H54:H82)</f>
        <v>0</v>
      </c>
      <c r="F33" s="140">
        <f>H84</f>
        <v>0</v>
      </c>
      <c r="G33" s="139">
        <f>E33+F33</f>
        <v>0</v>
      </c>
    </row>
    <row r="34" spans="2:22" ht="20.25" customHeight="1">
      <c r="B34" s="817" t="s">
        <v>754</v>
      </c>
      <c r="C34" s="818"/>
      <c r="D34" s="636" t="s">
        <v>27</v>
      </c>
      <c r="E34" s="139">
        <f>SUM(I54:I82)</f>
        <v>-131.40860000000001</v>
      </c>
      <c r="F34" s="140">
        <f>I84</f>
        <v>-5.1264913720833345</v>
      </c>
      <c r="G34" s="139">
        <f t="shared" ref="G34" si="0">E34+F34</f>
        <v>-136.53509137208334</v>
      </c>
    </row>
    <row r="35" spans="2:22" ht="20.25" customHeight="1">
      <c r="B35" s="817"/>
      <c r="C35" s="818"/>
      <c r="D35" s="636"/>
      <c r="E35" s="139">
        <f>SUM(J54:J82)</f>
        <v>0</v>
      </c>
      <c r="F35" s="140">
        <f>J84</f>
        <v>0</v>
      </c>
      <c r="G35" s="139">
        <f>E35+F35</f>
        <v>0</v>
      </c>
    </row>
    <row r="36" spans="2:22" ht="20.25" customHeight="1">
      <c r="B36" s="817"/>
      <c r="C36" s="818"/>
      <c r="D36" s="636"/>
      <c r="E36" s="139">
        <f>SUM(K54:K82)</f>
        <v>0</v>
      </c>
      <c r="F36" s="140">
        <f>K84</f>
        <v>0</v>
      </c>
      <c r="G36" s="139">
        <f t="shared" ref="G36:G39" si="1">E36+F36</f>
        <v>0</v>
      </c>
    </row>
    <row r="37" spans="2:22" ht="20.25" customHeight="1">
      <c r="B37" s="817"/>
      <c r="C37" s="818"/>
      <c r="D37" s="636"/>
      <c r="E37" s="139">
        <f>SUM(L54:L82)</f>
        <v>0</v>
      </c>
      <c r="F37" s="140">
        <f>L84</f>
        <v>0</v>
      </c>
      <c r="G37" s="139">
        <f t="shared" si="1"/>
        <v>0</v>
      </c>
    </row>
    <row r="38" spans="2:22" ht="20.25" customHeight="1">
      <c r="B38" s="817"/>
      <c r="C38" s="818"/>
      <c r="D38" s="636"/>
      <c r="E38" s="139">
        <f>SUM(M54:M82)</f>
        <v>0</v>
      </c>
      <c r="F38" s="140">
        <f>M84</f>
        <v>0</v>
      </c>
      <c r="G38" s="139">
        <f t="shared" si="1"/>
        <v>0</v>
      </c>
    </row>
    <row r="39" spans="2:22" ht="20.25" customHeight="1">
      <c r="B39" s="817"/>
      <c r="C39" s="818"/>
      <c r="D39" s="636"/>
      <c r="E39" s="139">
        <f>SUM(N54:N82)</f>
        <v>0</v>
      </c>
      <c r="F39" s="140">
        <f>N84</f>
        <v>0</v>
      </c>
      <c r="G39" s="139">
        <f t="shared" si="1"/>
        <v>0</v>
      </c>
    </row>
    <row r="40" spans="2:22" ht="20.25" customHeight="1">
      <c r="B40" s="817"/>
      <c r="C40" s="818"/>
      <c r="D40" s="636"/>
      <c r="E40" s="139">
        <f>SUM(O54:O82)</f>
        <v>0</v>
      </c>
      <c r="F40" s="140">
        <f>O84</f>
        <v>0</v>
      </c>
      <c r="G40" s="139">
        <f>E40+F40</f>
        <v>0</v>
      </c>
    </row>
    <row r="41" spans="2:22" ht="20.25" customHeight="1">
      <c r="B41" s="817"/>
      <c r="C41" s="818"/>
      <c r="D41" s="636"/>
      <c r="E41" s="139">
        <f>SUM(P54:P82)</f>
        <v>0</v>
      </c>
      <c r="F41" s="140">
        <f>P84</f>
        <v>0</v>
      </c>
      <c r="G41" s="139">
        <f>E41+F41</f>
        <v>0</v>
      </c>
    </row>
    <row r="42" spans="2:22" ht="20.25" customHeight="1">
      <c r="B42" s="817"/>
      <c r="C42" s="818"/>
      <c r="D42" s="637"/>
      <c r="E42" s="141">
        <f>SUM(Q54:Q82)</f>
        <v>0</v>
      </c>
      <c r="F42" s="142">
        <f>Q84</f>
        <v>0</v>
      </c>
      <c r="G42" s="141">
        <f>E42+F42</f>
        <v>0</v>
      </c>
    </row>
    <row r="43" spans="2:22" s="8" customFormat="1" ht="21" customHeight="1">
      <c r="B43" s="820" t="s">
        <v>26</v>
      </c>
      <c r="C43" s="821"/>
      <c r="D43" s="136"/>
      <c r="E43" s="143">
        <f>SUM(E29:E42)</f>
        <v>171603.30621734608</v>
      </c>
      <c r="F43" s="143">
        <f>SUM(F29:F42)</f>
        <v>6183.1952980400629</v>
      </c>
      <c r="G43" s="143">
        <f>SUM(G29:G42)</f>
        <v>177786.5015153861</v>
      </c>
      <c r="H43" s="199"/>
    </row>
    <row r="44" spans="2:22" ht="18" customHeight="1">
      <c r="D44" s="93"/>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460</v>
      </c>
      <c r="C46" s="31"/>
      <c r="D46" s="31"/>
      <c r="E46" s="595"/>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819" t="s">
        <v>609</v>
      </c>
      <c r="C48" s="819"/>
      <c r="D48" s="819"/>
      <c r="E48" s="819"/>
      <c r="F48" s="819"/>
      <c r="G48" s="819"/>
      <c r="H48" s="819"/>
      <c r="I48" s="819"/>
      <c r="J48" s="819"/>
      <c r="K48" s="819"/>
      <c r="L48" s="819"/>
      <c r="M48" s="615"/>
      <c r="N48" s="104"/>
      <c r="O48" s="104"/>
      <c r="P48" s="104"/>
      <c r="Q48" s="104"/>
      <c r="R48" s="104"/>
      <c r="T48" s="37"/>
      <c r="U48" s="19"/>
      <c r="V48" s="38"/>
    </row>
    <row r="49" spans="2:22" s="28" customFormat="1" ht="41.1" customHeight="1">
      <c r="B49" s="819" t="s">
        <v>562</v>
      </c>
      <c r="C49" s="819"/>
      <c r="D49" s="819"/>
      <c r="E49" s="819"/>
      <c r="F49" s="819"/>
      <c r="G49" s="819"/>
      <c r="H49" s="819"/>
      <c r="I49" s="819"/>
      <c r="J49" s="819"/>
      <c r="K49" s="819"/>
      <c r="L49" s="819"/>
      <c r="M49" s="615"/>
      <c r="N49" s="104"/>
      <c r="O49" s="104"/>
      <c r="P49" s="104"/>
      <c r="Q49" s="104"/>
      <c r="R49" s="104"/>
      <c r="T49" s="37"/>
      <c r="U49" s="19"/>
      <c r="V49" s="38"/>
    </row>
    <row r="50" spans="2:22" s="28" customFormat="1" ht="18" customHeight="1">
      <c r="B50" s="819" t="s">
        <v>674</v>
      </c>
      <c r="C50" s="819"/>
      <c r="D50" s="819"/>
      <c r="E50" s="819"/>
      <c r="F50" s="819"/>
      <c r="G50" s="819"/>
      <c r="H50" s="819"/>
      <c r="I50" s="819"/>
      <c r="J50" s="819"/>
      <c r="K50" s="819"/>
      <c r="L50" s="819"/>
      <c r="M50" s="615"/>
      <c r="N50" s="104"/>
      <c r="O50" s="104"/>
      <c r="P50" s="104"/>
      <c r="Q50" s="104"/>
      <c r="R50" s="104"/>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4" t="str">
        <f>IF($B29&lt;&gt;"",$B29,"")</f>
        <v>Residential</v>
      </c>
      <c r="E52" s="134" t="str">
        <f>IF($B30&lt;&gt;"",$B30,"")</f>
        <v>GS&lt;50 kW</v>
      </c>
      <c r="F52" s="134" t="str">
        <f>IF($B31&lt;&gt;"",$B31,"")</f>
        <v>GS 50-4999</v>
      </c>
      <c r="G52" s="134" t="str">
        <f>IF($B32&lt;&gt;"",$B32,"")</f>
        <v>Sentinel Lights</v>
      </c>
      <c r="H52" s="134" t="str">
        <f>IF($B33&lt;&gt;"",$B33,"")</f>
        <v>Street Lighting</v>
      </c>
      <c r="I52" s="134" t="str">
        <f>IF($B34&lt;&gt;"",$B34,"")</f>
        <v>USL</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3"/>
      <c r="C53" s="574"/>
      <c r="D53" s="574" t="str">
        <f>D29</f>
        <v>kWh</v>
      </c>
      <c r="E53" s="574" t="str">
        <f>D30</f>
        <v>kWh</v>
      </c>
      <c r="F53" s="574" t="str">
        <f>D31</f>
        <v>KW</v>
      </c>
      <c r="G53" s="574" t="str">
        <f>D32</f>
        <v>KW</v>
      </c>
      <c r="H53" s="574" t="str">
        <f>D33</f>
        <v>KW</v>
      </c>
      <c r="I53" s="574" t="str">
        <f>D34</f>
        <v>kWh</v>
      </c>
      <c r="J53" s="574">
        <f>D35</f>
        <v>0</v>
      </c>
      <c r="K53" s="574">
        <f>D36</f>
        <v>0</v>
      </c>
      <c r="L53" s="574">
        <f>D37</f>
        <v>0</v>
      </c>
      <c r="M53" s="574">
        <f>D38</f>
        <v>0</v>
      </c>
      <c r="N53" s="574">
        <f>D39</f>
        <v>0</v>
      </c>
      <c r="O53" s="574">
        <f>D40</f>
        <v>0</v>
      </c>
      <c r="P53" s="574">
        <f>D41</f>
        <v>0</v>
      </c>
      <c r="Q53" s="574">
        <f>D42</f>
        <v>0</v>
      </c>
      <c r="R53" s="575"/>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3" t="s">
        <v>67</v>
      </c>
      <c r="C56" s="619"/>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3" t="s">
        <v>67</v>
      </c>
      <c r="C59" s="619"/>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3" t="s">
        <v>67</v>
      </c>
      <c r="C62" s="619"/>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3" t="s">
        <v>67</v>
      </c>
      <c r="C65" s="619"/>
      <c r="D65" s="159"/>
      <c r="E65" s="159"/>
      <c r="F65" s="159"/>
      <c r="G65" s="159"/>
      <c r="H65" s="159"/>
      <c r="I65" s="159"/>
      <c r="J65" s="159"/>
      <c r="K65" s="160"/>
      <c r="L65" s="160"/>
      <c r="M65" s="160"/>
      <c r="N65" s="160"/>
      <c r="O65" s="160"/>
      <c r="P65" s="160"/>
      <c r="Q65" s="160"/>
      <c r="R65" s="161"/>
      <c r="U65" s="158"/>
      <c r="V65" s="152"/>
    </row>
    <row r="66" spans="2:22" s="162" customFormat="1">
      <c r="B66" s="153" t="s">
        <v>94</v>
      </c>
      <c r="C66" s="533"/>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23" t="s">
        <v>67</v>
      </c>
      <c r="C68" s="619"/>
      <c r="D68" s="159"/>
      <c r="E68" s="159"/>
      <c r="F68" s="159"/>
      <c r="G68" s="159"/>
      <c r="H68" s="159"/>
      <c r="I68" s="159"/>
      <c r="J68" s="159"/>
      <c r="K68" s="160"/>
      <c r="L68" s="160"/>
      <c r="M68" s="160"/>
      <c r="N68" s="160"/>
      <c r="O68" s="160"/>
      <c r="P68" s="160"/>
      <c r="Q68" s="160"/>
      <c r="R68" s="161"/>
      <c r="U68" s="158"/>
      <c r="V68" s="152"/>
    </row>
    <row r="69" spans="2:22" s="162" customFormat="1">
      <c r="B69" s="153" t="s">
        <v>225</v>
      </c>
      <c r="C69" s="533"/>
      <c r="D69" s="155">
        <f>'5.  2015-2020 LRAM'!Y388</f>
        <v>8615.5095000000001</v>
      </c>
      <c r="E69" s="155">
        <f>'5.  2015-2020 LRAM'!Z388</f>
        <v>12209.418900000001</v>
      </c>
      <c r="F69" s="155">
        <f>'5.  2015-2020 LRAM'!AA388</f>
        <v>2856.8069999999998</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23681.735400000001</v>
      </c>
      <c r="U69" s="151"/>
      <c r="V69" s="152"/>
    </row>
    <row r="70" spans="2:22" s="162" customFormat="1">
      <c r="B70" s="153" t="s">
        <v>224</v>
      </c>
      <c r="C70" s="154"/>
      <c r="D70" s="155">
        <f>-'5.  2015-2020 LRAM'!Y389</f>
        <v>-8962.8889999999992</v>
      </c>
      <c r="E70" s="155">
        <f>-'5.  2015-2020 LRAM'!Z389</f>
        <v>-3871.1358</v>
      </c>
      <c r="F70" s="155">
        <f>-'5.  2015-2020 LRAM'!AA389</f>
        <v>-6481.5626911742283</v>
      </c>
      <c r="G70" s="155">
        <f>-'5.  2015-2020 LRAM'!AB389</f>
        <v>-15.15252727308965</v>
      </c>
      <c r="H70" s="155">
        <f>-'5.  2015-2020 LRAM'!AC389</f>
        <v>0</v>
      </c>
      <c r="I70" s="155">
        <f>-'5.  2015-2020 LRAM'!AD389</f>
        <v>-14.1389</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-19344.878918447321</v>
      </c>
      <c r="S70" s="157"/>
      <c r="U70" s="151"/>
      <c r="V70" s="152"/>
    </row>
    <row r="71" spans="2:22" s="135" customFormat="1">
      <c r="B71" s="623" t="s">
        <v>67</v>
      </c>
      <c r="C71" s="619"/>
      <c r="D71" s="159"/>
      <c r="E71" s="159"/>
      <c r="F71" s="159"/>
      <c r="G71" s="159"/>
      <c r="H71" s="159"/>
      <c r="I71" s="159"/>
      <c r="J71" s="159"/>
      <c r="K71" s="160"/>
      <c r="L71" s="160"/>
      <c r="M71" s="160"/>
      <c r="N71" s="160"/>
      <c r="O71" s="160"/>
      <c r="P71" s="160"/>
      <c r="Q71" s="160"/>
      <c r="R71" s="161"/>
      <c r="U71" s="158"/>
      <c r="V71" s="152"/>
    </row>
    <row r="72" spans="2:22" s="162" customFormat="1">
      <c r="B72" s="153" t="s">
        <v>227</v>
      </c>
      <c r="C72" s="533"/>
      <c r="D72" s="155">
        <f>'5.  2015-2020 LRAM'!Y572</f>
        <v>27513.943500000001</v>
      </c>
      <c r="E72" s="155">
        <f>'5.  2015-2020 LRAM'!Z572</f>
        <v>32520.417300000001</v>
      </c>
      <c r="F72" s="155">
        <f>'5.  2015-2020 LRAM'!AA572</f>
        <v>12672.802800000001</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72707.1636</v>
      </c>
      <c r="U72" s="151"/>
      <c r="V72" s="152"/>
    </row>
    <row r="73" spans="2:22" s="162" customFormat="1">
      <c r="B73" s="153" t="s">
        <v>226</v>
      </c>
      <c r="C73" s="154"/>
      <c r="D73" s="155">
        <f>-'5.  2015-2020 LRAM'!Y573</f>
        <v>-15030.0754</v>
      </c>
      <c r="E73" s="155">
        <f>-'5.  2015-2020 LRAM'!Z573</f>
        <v>-7742.2716</v>
      </c>
      <c r="F73" s="155">
        <f>-'5.  2015-2020 LRAM'!AA573</f>
        <v>-13101.384616814581</v>
      </c>
      <c r="G73" s="155">
        <f>-'5.  2015-2020 LRAM'!AB573</f>
        <v>-30.627999015426315</v>
      </c>
      <c r="H73" s="155">
        <f>-'5.  2015-2020 LRAM'!AC573</f>
        <v>0</v>
      </c>
      <c r="I73" s="155">
        <f>-'5.  2015-2020 LRAM'!AD573</f>
        <v>-29.109500000000001</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-35933.469115830012</v>
      </c>
      <c r="S73" s="157"/>
      <c r="U73" s="151"/>
      <c r="V73" s="152"/>
    </row>
    <row r="74" spans="2:22" s="135" customFormat="1">
      <c r="B74" s="623" t="s">
        <v>67</v>
      </c>
      <c r="C74" s="619"/>
      <c r="D74" s="159"/>
      <c r="E74" s="159"/>
      <c r="F74" s="159"/>
      <c r="G74" s="159"/>
      <c r="H74" s="159"/>
      <c r="I74" s="159"/>
      <c r="J74" s="159"/>
      <c r="K74" s="160"/>
      <c r="L74" s="160"/>
      <c r="M74" s="160"/>
      <c r="N74" s="160"/>
      <c r="O74" s="160"/>
      <c r="P74" s="160"/>
      <c r="Q74" s="160"/>
      <c r="R74" s="161"/>
      <c r="U74" s="158"/>
      <c r="V74" s="152"/>
    </row>
    <row r="75" spans="2:22" s="162" customFormat="1">
      <c r="B75" s="153" t="s">
        <v>229</v>
      </c>
      <c r="C75" s="533"/>
      <c r="D75" s="155">
        <f>'5.  2015-2020 LRAM'!Y756</f>
        <v>19862.472265516848</v>
      </c>
      <c r="E75" s="155">
        <f>'5.  2015-2020 LRAM'!Z756</f>
        <v>40433.553440352502</v>
      </c>
      <c r="F75" s="155">
        <f>'5.  2015-2020 LRAM'!AA756</f>
        <v>19363.530090247947</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79659.555796117304</v>
      </c>
      <c r="U75" s="151"/>
      <c r="V75" s="152"/>
    </row>
    <row r="76" spans="2:22" s="162" customFormat="1" ht="16.5" customHeight="1">
      <c r="B76" s="153" t="s">
        <v>228</v>
      </c>
      <c r="C76" s="154"/>
      <c r="D76" s="155">
        <f>-'5.  2015-2020 LRAM'!Y757</f>
        <v>-10755.4668</v>
      </c>
      <c r="E76" s="155">
        <f>-'5.  2015-2020 LRAM'!Z757</f>
        <v>-7865.1648000000005</v>
      </c>
      <c r="F76" s="155">
        <f>-'5.  2015-2020 LRAM'!AA757</f>
        <v>-13249.465545532399</v>
      </c>
      <c r="G76" s="155">
        <f>-'5.  2015-2020 LRAM'!AB757</f>
        <v>-30.974424167895723</v>
      </c>
      <c r="H76" s="155">
        <f>-'5.  2015-2020 LRAM'!AC757</f>
        <v>0</v>
      </c>
      <c r="I76" s="155">
        <f>-'5.  2015-2020 LRAM'!AD757</f>
        <v>-29.109500000000001</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-31930.181069700295</v>
      </c>
      <c r="S76" s="157"/>
      <c r="U76" s="151"/>
      <c r="V76" s="152"/>
    </row>
    <row r="77" spans="2:22" s="135" customFormat="1">
      <c r="B77" s="623" t="s">
        <v>67</v>
      </c>
      <c r="C77" s="619"/>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f>'5.  2015-2020 LRAM'!Y940</f>
        <v>11137.559873008358</v>
      </c>
      <c r="E78" s="155">
        <f>'5.  2015-2020 LRAM'!Z940</f>
        <v>40728.354176969609</v>
      </c>
      <c r="F78" s="155">
        <f>'5.  2015-2020 LRAM'!AA940</f>
        <v>19576.146325503469</v>
      </c>
      <c r="G78" s="155">
        <f>'5.  2015-2020 LRAM'!AB940</f>
        <v>0</v>
      </c>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71442.060375481436</v>
      </c>
      <c r="U78" s="151"/>
      <c r="V78" s="152"/>
    </row>
    <row r="79" spans="2:22" s="162" customFormat="1">
      <c r="B79" s="153" t="s">
        <v>230</v>
      </c>
      <c r="C79" s="154"/>
      <c r="D79" s="155">
        <f>-'5.  2015-2020 LRAM'!Y941</f>
        <v>-6205.0769999999993</v>
      </c>
      <c r="E79" s="155">
        <f>-'5.  2015-2020 LRAM'!Z941</f>
        <v>-7926.6113999999998</v>
      </c>
      <c r="F79" s="155">
        <f>-'5.  2015-2020 LRAM'!AA941</f>
        <v>-13395.279929422901</v>
      </c>
      <c r="G79" s="155">
        <f>-'5.  2015-2020 LRAM'!AB941</f>
        <v>-31.315404524255591</v>
      </c>
      <c r="H79" s="155">
        <f>-'5.  2015-2020 LRAM'!AC941</f>
        <v>0</v>
      </c>
      <c r="I79" s="155">
        <f>-'5.  2015-2020 LRAM'!AD941</f>
        <v>-29.109500000000001</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-27587.393233947154</v>
      </c>
      <c r="S79" s="157"/>
      <c r="U79" s="151"/>
      <c r="V79" s="152"/>
    </row>
    <row r="80" spans="2:22" s="135" customFormat="1">
      <c r="B80" s="623" t="s">
        <v>67</v>
      </c>
      <c r="C80" s="619"/>
      <c r="D80" s="159"/>
      <c r="E80" s="159"/>
      <c r="F80" s="159"/>
      <c r="G80" s="159"/>
      <c r="H80" s="159"/>
      <c r="I80" s="159"/>
      <c r="J80" s="159"/>
      <c r="K80" s="160"/>
      <c r="L80" s="160"/>
      <c r="M80" s="160"/>
      <c r="N80" s="160"/>
      <c r="O80" s="160"/>
      <c r="P80" s="160"/>
      <c r="Q80" s="160"/>
      <c r="R80" s="161"/>
      <c r="U80" s="158"/>
      <c r="V80" s="152"/>
    </row>
    <row r="81" spans="2:22" s="162" customFormat="1">
      <c r="B81" s="153" t="s">
        <v>233</v>
      </c>
      <c r="C81" s="533"/>
      <c r="D81" s="155">
        <f>'5.  2015-2020 LRAM'!Y1124</f>
        <v>0</v>
      </c>
      <c r="E81" s="155">
        <f>'5.  2015-2020 LRAM'!Z1124</f>
        <v>40858.981791349055</v>
      </c>
      <c r="F81" s="155">
        <f>'5.  2015-2020 LRAM'!AA1124</f>
        <v>19920.131084941047</v>
      </c>
      <c r="G81" s="155">
        <f>'5.  2015-2020 LRAM'!AB1124</f>
        <v>0</v>
      </c>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60779.112876290106</v>
      </c>
      <c r="U81" s="151"/>
      <c r="V81" s="152"/>
    </row>
    <row r="82" spans="2:22" s="162" customFormat="1">
      <c r="B82" s="153" t="s">
        <v>232</v>
      </c>
      <c r="C82" s="154"/>
      <c r="D82" s="155">
        <f>-'5.  2015-2020 LRAM'!Y1125</f>
        <v>0</v>
      </c>
      <c r="E82" s="155">
        <f>-'5.  2015-2020 LRAM'!Z1125</f>
        <v>-8110.9511999999995</v>
      </c>
      <c r="F82" s="155">
        <f>-'5.  2015-2020 LRAM'!AA1125</f>
        <v>-13697.485906398037</v>
      </c>
      <c r="G82" s="155">
        <f>-'5.  2015-2020 LRAM'!AB1125</f>
        <v>-32.021186219954565</v>
      </c>
      <c r="H82" s="155">
        <f>-'5.  2015-2020 LRAM'!AC1125</f>
        <v>0</v>
      </c>
      <c r="I82" s="155">
        <f>-'5.  2015-2020 LRAM'!AD1125</f>
        <v>-29.941199999999998</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-21870.399492617991</v>
      </c>
      <c r="S82" s="157"/>
      <c r="U82" s="151"/>
      <c r="V82" s="152"/>
    </row>
    <row r="83" spans="2:22" s="135" customFormat="1">
      <c r="B83" s="623" t="s">
        <v>67</v>
      </c>
      <c r="C83" s="619"/>
      <c r="D83" s="159"/>
      <c r="E83" s="159"/>
      <c r="F83" s="159"/>
      <c r="G83" s="159"/>
      <c r="H83" s="159"/>
      <c r="I83" s="159"/>
      <c r="J83" s="159"/>
      <c r="K83" s="160"/>
      <c r="L83" s="160"/>
      <c r="M83" s="160"/>
      <c r="N83" s="160"/>
      <c r="O83" s="160"/>
      <c r="P83" s="160"/>
      <c r="Q83" s="160"/>
      <c r="R83" s="161"/>
      <c r="U83" s="158"/>
      <c r="V83" s="152"/>
    </row>
    <row r="84" spans="2:22" s="17" customFormat="1" ht="20.25" customHeight="1">
      <c r="B84" s="620" t="s">
        <v>43</v>
      </c>
      <c r="C84" s="619"/>
      <c r="D84" s="677">
        <f>'6.  Carrying Charges'!I237</f>
        <v>1313.5895552006771</v>
      </c>
      <c r="E84" s="677">
        <f>'6.  Carrying Charges'!J237</f>
        <v>4698.3622260839238</v>
      </c>
      <c r="F84" s="677">
        <f>'6.  Carrying Charges'!K237</f>
        <v>181.82068765476782</v>
      </c>
      <c r="G84" s="677">
        <f>'6.  Carrying Charges'!L237</f>
        <v>-5.4506795272213946</v>
      </c>
      <c r="H84" s="677">
        <f>'6.  Carrying Charges'!M237</f>
        <v>0</v>
      </c>
      <c r="I84" s="677">
        <f>'6.  Carrying Charges'!N237</f>
        <v>-5.1264913720833345</v>
      </c>
      <c r="J84" s="677">
        <f>'6.  Carrying Charges'!O237</f>
        <v>0</v>
      </c>
      <c r="K84" s="677">
        <f>'6.  Carrying Charges'!P237</f>
        <v>0</v>
      </c>
      <c r="L84" s="677">
        <f>'6.  Carrying Charges'!Q237</f>
        <v>0</v>
      </c>
      <c r="M84" s="677">
        <f>'6.  Carrying Charges'!R237</f>
        <v>0</v>
      </c>
      <c r="N84" s="677">
        <f>'6.  Carrying Charges'!S237</f>
        <v>0</v>
      </c>
      <c r="O84" s="677">
        <f>'6.  Carrying Charges'!T237</f>
        <v>0</v>
      </c>
      <c r="P84" s="677">
        <f>'6.  Carrying Charges'!U237</f>
        <v>0</v>
      </c>
      <c r="Q84" s="677">
        <f>'6.  Carrying Charges'!V237</f>
        <v>0</v>
      </c>
      <c r="R84" s="678">
        <f>SUM(D84:Q84)</f>
        <v>6183.1952980400629</v>
      </c>
      <c r="U84" s="151"/>
      <c r="V84" s="152"/>
    </row>
    <row r="85" spans="2:22" s="162" customFormat="1" ht="21.75" customHeight="1">
      <c r="B85" s="621" t="s">
        <v>240</v>
      </c>
      <c r="C85" s="622"/>
      <c r="D85" s="621">
        <f>SUM(D54:D82)+D84</f>
        <v>27489.566493725884</v>
      </c>
      <c r="E85" s="621">
        <f t="shared" ref="E85:P85" si="2">SUM(E54:E82)+E84</f>
        <v>135932.95303475508</v>
      </c>
      <c r="F85" s="621">
        <f t="shared" si="2"/>
        <v>14646.059299005088</v>
      </c>
      <c r="G85" s="621">
        <f t="shared" si="2"/>
        <v>-145.54222072784322</v>
      </c>
      <c r="H85" s="621">
        <f t="shared" si="2"/>
        <v>0</v>
      </c>
      <c r="I85" s="621">
        <f t="shared" si="2"/>
        <v>-136.53509137208334</v>
      </c>
      <c r="J85" s="621">
        <f t="shared" si="2"/>
        <v>0</v>
      </c>
      <c r="K85" s="621">
        <f t="shared" si="2"/>
        <v>0</v>
      </c>
      <c r="L85" s="621">
        <f t="shared" si="2"/>
        <v>0</v>
      </c>
      <c r="M85" s="621">
        <f t="shared" si="2"/>
        <v>0</v>
      </c>
      <c r="N85" s="621">
        <f t="shared" si="2"/>
        <v>0</v>
      </c>
      <c r="O85" s="621">
        <f t="shared" si="2"/>
        <v>0</v>
      </c>
      <c r="P85" s="621">
        <f t="shared" si="2"/>
        <v>0</v>
      </c>
      <c r="Q85" s="621">
        <f>SUM(Q54:Q82)+Q84</f>
        <v>0</v>
      </c>
      <c r="R85" s="621">
        <f>SUM(R54:R82)+R84</f>
        <v>177786.5015153861</v>
      </c>
      <c r="U85" s="151"/>
      <c r="V85" s="152"/>
    </row>
    <row r="86" spans="2:22" ht="20.25" customHeight="1">
      <c r="B86" s="452" t="s">
        <v>536</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5">
      <c r="E88" s="9"/>
    </row>
    <row r="89" spans="2:22" ht="21" hidden="1" customHeight="1">
      <c r="B89" s="117"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09"/>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89" customFormat="1" ht="23.25" hidden="1" customHeight="1">
      <c r="B93" s="197">
        <v>2011</v>
      </c>
      <c r="C93" s="553">
        <f>'4.  2011-2014 LRAM'!AM131</f>
        <v>0</v>
      </c>
      <c r="D93" s="554">
        <f>SUM('4.  2011-2014 LRAM'!Y259:AL259)</f>
        <v>0</v>
      </c>
      <c r="E93" s="554">
        <f>SUM('4.  2011-2014 LRAM'!Y388:AL388)</f>
        <v>0</v>
      </c>
      <c r="F93" s="555">
        <f>SUM('4.  2011-2014 LRAM'!Y517:AL517)</f>
        <v>0</v>
      </c>
      <c r="G93" s="555">
        <f>SUM('5.  2015-2020 LRAM'!Y199:AL199)</f>
        <v>0</v>
      </c>
      <c r="H93" s="554">
        <f>SUM('5.  2015-2020 LRAM'!Y382:AL382)</f>
        <v>0</v>
      </c>
      <c r="I93" s="555">
        <f>SUM('5.  2015-2020 LRAM'!Y565:AL565)</f>
        <v>0</v>
      </c>
      <c r="J93" s="554">
        <f>SUM('5.  2015-2020 LRAM'!Y748:AL748)</f>
        <v>0</v>
      </c>
      <c r="K93" s="554">
        <f>SUM('5.  2015-2020 LRAM'!Y931:AL931)</f>
        <v>0</v>
      </c>
      <c r="L93" s="554">
        <f>SUM('5.  2015-2020 LRAM'!Y1114:AL1114)</f>
        <v>0</v>
      </c>
      <c r="M93" s="554">
        <f>SUM(C93:L93)</f>
        <v>0</v>
      </c>
      <c r="T93" s="196"/>
      <c r="U93" s="196"/>
    </row>
    <row r="94" spans="2:22" s="89" customFormat="1" ht="23.25" hidden="1" customHeight="1">
      <c r="B94" s="197">
        <v>2012</v>
      </c>
      <c r="C94" s="556"/>
      <c r="D94" s="555">
        <f>SUM('4.  2011-2014 LRAM'!Y260:AL260)</f>
        <v>0</v>
      </c>
      <c r="E94" s="554">
        <f>SUM('4.  2011-2014 LRAM'!Y389:AL389)</f>
        <v>0</v>
      </c>
      <c r="F94" s="555">
        <f>SUM('4.  2011-2014 LRAM'!Y518:AL518)</f>
        <v>0</v>
      </c>
      <c r="G94" s="555">
        <f>SUM('5.  2015-2020 LRAM'!Y200:AL200)</f>
        <v>0</v>
      </c>
      <c r="H94" s="554">
        <f>SUM('5.  2015-2020 LRAM'!Y383:AL383)</f>
        <v>0</v>
      </c>
      <c r="I94" s="555">
        <f>SUM('5.  2015-2020 LRAM'!Y566:AL566)</f>
        <v>0</v>
      </c>
      <c r="J94" s="554">
        <f>SUM('5.  2015-2020 LRAM'!Y749:AL749)</f>
        <v>0</v>
      </c>
      <c r="K94" s="554">
        <f>SUM('5.  2015-2020 LRAM'!Y932:AL932)</f>
        <v>0</v>
      </c>
      <c r="L94" s="554">
        <f>SUM('5.  2015-2020 LRAM'!Y1115:AL1115)</f>
        <v>0</v>
      </c>
      <c r="M94" s="554">
        <f>SUM(D94:L94)</f>
        <v>0</v>
      </c>
      <c r="T94" s="196"/>
      <c r="U94" s="196"/>
    </row>
    <row r="95" spans="2:22" s="89" customFormat="1" ht="23.25" hidden="1" customHeight="1">
      <c r="B95" s="197">
        <v>2013</v>
      </c>
      <c r="C95" s="557"/>
      <c r="D95" s="557"/>
      <c r="E95" s="555">
        <f>SUM('4.  2011-2014 LRAM'!Y390:AL390)</f>
        <v>0</v>
      </c>
      <c r="F95" s="555">
        <f>SUM('4.  2011-2014 LRAM'!Y519:AL519)</f>
        <v>0</v>
      </c>
      <c r="G95" s="555">
        <f>SUM('5.  2015-2020 LRAM'!Y201:AL201)</f>
        <v>0</v>
      </c>
      <c r="H95" s="554">
        <f>SUM('5.  2015-2020 LRAM'!Y384:AL384)</f>
        <v>0</v>
      </c>
      <c r="I95" s="555">
        <f>SUM('5.  2015-2020 LRAM'!Y567:AL567)</f>
        <v>0</v>
      </c>
      <c r="J95" s="554">
        <f>SUM('5.  2015-2020 LRAM'!Y750:AL750)</f>
        <v>0</v>
      </c>
      <c r="K95" s="554">
        <f>SUM('5.  2015-2020 LRAM'!Y933:AL933)</f>
        <v>0</v>
      </c>
      <c r="L95" s="554">
        <f>SUM('5.  2015-2020 LRAM'!Y1116:AL1116)</f>
        <v>0</v>
      </c>
      <c r="M95" s="554">
        <f>SUM(C95:L95)</f>
        <v>0</v>
      </c>
      <c r="T95" s="196"/>
      <c r="U95" s="196"/>
    </row>
    <row r="96" spans="2:22" s="89" customFormat="1" ht="23.25" hidden="1" customHeight="1">
      <c r="B96" s="197">
        <v>2014</v>
      </c>
      <c r="C96" s="557"/>
      <c r="D96" s="557"/>
      <c r="E96" s="557"/>
      <c r="F96" s="555">
        <f>SUM('4.  2011-2014 LRAM'!Y520:AL520)</f>
        <v>0</v>
      </c>
      <c r="G96" s="555">
        <f>SUM('5.  2015-2020 LRAM'!Y202:AL202)</f>
        <v>0</v>
      </c>
      <c r="H96" s="554">
        <f>SUM('5.  2015-2020 LRAM'!Y385:AL385)</f>
        <v>0</v>
      </c>
      <c r="I96" s="555">
        <f>SUM('5.  2015-2020 LRAM'!Y568:AL568)</f>
        <v>0</v>
      </c>
      <c r="J96" s="554">
        <f>SUM('5.  2015-2020 LRAM'!Y751:AL751)</f>
        <v>0</v>
      </c>
      <c r="K96" s="554">
        <f>SUM('5.  2015-2020 LRAM'!Y934:AL934)</f>
        <v>0</v>
      </c>
      <c r="L96" s="554">
        <f>SUM('5.  2015-2020 LRAM'!Y1117:AL1117)</f>
        <v>0</v>
      </c>
      <c r="M96" s="554">
        <f>SUM(F96:L96)</f>
        <v>0</v>
      </c>
      <c r="T96" s="196"/>
      <c r="U96" s="196"/>
    </row>
    <row r="97" spans="2:21" s="89" customFormat="1" ht="23.25" hidden="1" customHeight="1">
      <c r="B97" s="197">
        <v>2015</v>
      </c>
      <c r="C97" s="557"/>
      <c r="D97" s="557"/>
      <c r="E97" s="557"/>
      <c r="F97" s="557"/>
      <c r="G97" s="555">
        <f>SUM('5.  2015-2020 LRAM'!Y203:AL203)</f>
        <v>0</v>
      </c>
      <c r="H97" s="554">
        <f>SUM('5.  2015-2020 LRAM'!Y386:AL386)</f>
        <v>12881.155999999999</v>
      </c>
      <c r="I97" s="555">
        <f>SUM('5.  2015-2020 LRAM'!Y569:AL569)</f>
        <v>24641.854299999999</v>
      </c>
      <c r="J97" s="554">
        <f>SUM('5.  2015-2020 LRAM'!Y752:AL752)</f>
        <v>23382.913400000001</v>
      </c>
      <c r="K97" s="554">
        <f>SUM('5.  2015-2020 LRAM'!Y935:AL935)</f>
        <v>21723.970800000003</v>
      </c>
      <c r="L97" s="554">
        <f>SUM('5.  2015-2020 LRAM'!Y1118:AL1118)</f>
        <v>19773.662400000001</v>
      </c>
      <c r="M97" s="554">
        <f>SUM(G97:L97)</f>
        <v>102403.5569</v>
      </c>
      <c r="T97" s="196"/>
      <c r="U97" s="196"/>
    </row>
    <row r="98" spans="2:21" s="89" customFormat="1" ht="23.25" hidden="1" customHeight="1">
      <c r="B98" s="197">
        <v>2016</v>
      </c>
      <c r="C98" s="557"/>
      <c r="D98" s="557"/>
      <c r="E98" s="557"/>
      <c r="F98" s="557"/>
      <c r="G98" s="557"/>
      <c r="H98" s="554">
        <f>SUM('5.  2015-2020 LRAM'!Y387:AL387)</f>
        <v>10800.579399999999</v>
      </c>
      <c r="I98" s="555">
        <f>SUM('5.  2015-2020 LRAM'!Y570:AL570)</f>
        <v>20010.3887</v>
      </c>
      <c r="J98" s="554">
        <f>SUM('5.  2015-2020 LRAM'!Y753:AL753)</f>
        <v>17766.941200000001</v>
      </c>
      <c r="K98" s="554">
        <f>SUM('5.  2015-2020 LRAM'!Y936:AL936)</f>
        <v>15294.586200000002</v>
      </c>
      <c r="L98" s="554">
        <f>SUM('5.  2015-2020 LRAM'!Y1119:AL1119)</f>
        <v>11689.5672</v>
      </c>
      <c r="M98" s="554">
        <f>SUM(H98:L98)</f>
        <v>75562.062700000009</v>
      </c>
      <c r="T98" s="196"/>
      <c r="U98" s="196"/>
    </row>
    <row r="99" spans="2:21" s="89" customFormat="1" ht="23.25" hidden="1" customHeight="1">
      <c r="B99" s="197">
        <v>2017</v>
      </c>
      <c r="C99" s="557"/>
      <c r="D99" s="557"/>
      <c r="E99" s="557"/>
      <c r="F99" s="557"/>
      <c r="G99" s="557"/>
      <c r="H99" s="557"/>
      <c r="I99" s="554">
        <f>SUM('5.  2015-2020 LRAM'!Y571:AL571)</f>
        <v>28054.920599999998</v>
      </c>
      <c r="J99" s="554">
        <f>SUM('5.  2015-2020 LRAM'!Y754:AL754)</f>
        <v>22494.4198</v>
      </c>
      <c r="K99" s="554">
        <f>SUM('5.  2015-2020 LRAM'!Y937:AL937)</f>
        <v>19452.30675</v>
      </c>
      <c r="L99" s="554">
        <f>SUM('5.  2015-2020 LRAM'!Y1120:AL1120)</f>
        <v>15098.726999999999</v>
      </c>
      <c r="M99" s="554">
        <f>SUM(I99:L99)</f>
        <v>85100.374150000003</v>
      </c>
      <c r="T99" s="196"/>
      <c r="U99" s="196"/>
    </row>
    <row r="100" spans="2:21" s="89" customFormat="1" ht="23.25" hidden="1" customHeight="1">
      <c r="B100" s="197">
        <v>2018</v>
      </c>
      <c r="C100" s="557"/>
      <c r="D100" s="557"/>
      <c r="E100" s="557"/>
      <c r="F100" s="557"/>
      <c r="G100" s="557"/>
      <c r="H100" s="557"/>
      <c r="I100" s="557"/>
      <c r="J100" s="554">
        <f>SUM('5.  2015-2020 LRAM'!Y755:AL755)</f>
        <v>16015.281396117301</v>
      </c>
      <c r="K100" s="554">
        <f>SUM('5.  2015-2020 LRAM'!Y938:AL938)</f>
        <v>14909.205032441963</v>
      </c>
      <c r="L100" s="554">
        <f>SUM('5.  2015-2020 LRAM'!Y1121:AL1121)</f>
        <v>14156.631006518215</v>
      </c>
      <c r="M100" s="554">
        <f>SUM(J100:L100)</f>
        <v>45081.117435077482</v>
      </c>
      <c r="T100" s="196"/>
      <c r="U100" s="196"/>
    </row>
    <row r="101" spans="2:21" s="89" customFormat="1" ht="23.25" hidden="1" customHeight="1">
      <c r="B101" s="197">
        <v>2019</v>
      </c>
      <c r="C101" s="557"/>
      <c r="D101" s="557"/>
      <c r="E101" s="557"/>
      <c r="F101" s="557"/>
      <c r="G101" s="557"/>
      <c r="H101" s="557"/>
      <c r="I101" s="557"/>
      <c r="J101" s="557"/>
      <c r="K101" s="554">
        <f>SUM('5.  2015-2020 LRAM'!Y939:AL939)</f>
        <v>61.991593039473585</v>
      </c>
      <c r="L101" s="554">
        <f>SUM('5.  2015-2020 LRAM'!Y1122:AL1122)</f>
        <v>60.525269771892624</v>
      </c>
      <c r="M101" s="554">
        <f>SUM(K101:L101)</f>
        <v>122.51686281136621</v>
      </c>
      <c r="T101" s="196"/>
      <c r="U101" s="196"/>
    </row>
    <row r="102" spans="2:21" s="89" customFormat="1" ht="23.25" hidden="1" customHeight="1">
      <c r="B102" s="197">
        <v>2020</v>
      </c>
      <c r="C102" s="557"/>
      <c r="D102" s="557"/>
      <c r="E102" s="557"/>
      <c r="F102" s="557"/>
      <c r="G102" s="557"/>
      <c r="H102" s="557"/>
      <c r="I102" s="557"/>
      <c r="J102" s="557"/>
      <c r="K102" s="557"/>
      <c r="L102" s="556">
        <f>SUM('5.  2015-2020 LRAM'!Y1123:AL1123)</f>
        <v>0</v>
      </c>
      <c r="M102" s="556">
        <f>L102</f>
        <v>0</v>
      </c>
      <c r="T102" s="196"/>
      <c r="U102" s="196"/>
    </row>
    <row r="103" spans="2:21" s="195" customFormat="1" ht="24" hidden="1" customHeight="1">
      <c r="B103" s="569" t="s">
        <v>519</v>
      </c>
      <c r="C103" s="553">
        <f>C93</f>
        <v>0</v>
      </c>
      <c r="D103" s="554">
        <f>D93+D94</f>
        <v>0</v>
      </c>
      <c r="E103" s="554">
        <f>E93+E94+E95</f>
        <v>0</v>
      </c>
      <c r="F103" s="554">
        <f>F93+F94+F95+F96</f>
        <v>0</v>
      </c>
      <c r="G103" s="554">
        <f>G93+G94+G95+G96+G97</f>
        <v>0</v>
      </c>
      <c r="H103" s="554">
        <f>H93+H94+H95+H96+H97+H98</f>
        <v>23681.735399999998</v>
      </c>
      <c r="I103" s="554">
        <f>I93+I94+I95+I96+I97+I98+I99</f>
        <v>72707.1636</v>
      </c>
      <c r="J103" s="554">
        <f>J93+J94+J95+J96+J97+J98+J99+J100</f>
        <v>79659.555796117318</v>
      </c>
      <c r="K103" s="554">
        <f>K93+K94+K95+K96+K97+K98+K99+K100+K101</f>
        <v>71442.060375481451</v>
      </c>
      <c r="L103" s="554">
        <f>SUM(L93:L102)</f>
        <v>60779.112876290099</v>
      </c>
      <c r="M103" s="554">
        <f>SUM(M93:M102)</f>
        <v>308269.62804788887</v>
      </c>
      <c r="T103" s="198"/>
      <c r="U103" s="198"/>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LRAM'!AM205</f>
        <v>0</v>
      </c>
      <c r="H104" s="552">
        <f>'5.  2015-2020 LRAM'!AM389</f>
        <v>19344.878918447321</v>
      </c>
      <c r="I104" s="552">
        <f>'5.  2015-2020 LRAM'!AM573</f>
        <v>35933.469115830012</v>
      </c>
      <c r="J104" s="552">
        <f>'5.  2015-2020 LRAM'!AM757</f>
        <v>31930.181069700295</v>
      </c>
      <c r="K104" s="552">
        <f>'5.  2015-2020 LRAM'!AM941</f>
        <v>27587.393233947154</v>
      </c>
      <c r="L104" s="552">
        <f>'5.  2015-2020 LRAM'!AM1125</f>
        <v>21870.399492617991</v>
      </c>
      <c r="M104" s="554">
        <f>SUM(C104:L104)</f>
        <v>136666.32183054279</v>
      </c>
      <c r="T104" s="88"/>
      <c r="U104" s="88"/>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21.864984761161445</v>
      </c>
      <c r="I105" s="552">
        <f>'6.  Carrying Charges'!W117</f>
        <v>289.95271763429236</v>
      </c>
      <c r="J105" s="552">
        <f>'6.  Carrying Charges'!W132</f>
        <v>1493.0565614990198</v>
      </c>
      <c r="K105" s="552">
        <f>'6.  Carrying Charges'!W147</f>
        <v>3930.3819323124003</v>
      </c>
      <c r="L105" s="552">
        <f>'6.  Carrying Charges'!W162</f>
        <v>5921.8347522274598</v>
      </c>
      <c r="M105" s="554">
        <f>SUM(C105:L105)</f>
        <v>11657.090948434334</v>
      </c>
    </row>
    <row r="106" spans="2:21" ht="23.25" hidden="1" customHeight="1">
      <c r="B106" s="569" t="s">
        <v>26</v>
      </c>
      <c r="C106" s="552">
        <f>C103-C104+C105</f>
        <v>0</v>
      </c>
      <c r="D106" s="552">
        <f t="shared" ref="D106:J106" si="3">D103-D104+D105</f>
        <v>0</v>
      </c>
      <c r="E106" s="552">
        <f t="shared" si="3"/>
        <v>0</v>
      </c>
      <c r="F106" s="552">
        <f t="shared" si="3"/>
        <v>0</v>
      </c>
      <c r="G106" s="552">
        <f t="shared" si="3"/>
        <v>0</v>
      </c>
      <c r="H106" s="552">
        <f t="shared" si="3"/>
        <v>4358.7214663138384</v>
      </c>
      <c r="I106" s="552">
        <f t="shared" si="3"/>
        <v>37063.647201804277</v>
      </c>
      <c r="J106" s="552">
        <f t="shared" si="3"/>
        <v>49222.431287916042</v>
      </c>
      <c r="K106" s="552">
        <f>K103-K104+K105</f>
        <v>47785.049073846698</v>
      </c>
      <c r="L106" s="552">
        <f>L103-L104+L105</f>
        <v>44830.54813589956</v>
      </c>
      <c r="M106" s="552">
        <f>M103-M104+M105</f>
        <v>183260.39716578042</v>
      </c>
    </row>
    <row r="107" spans="2:21" ht="15.6" hidden="1" customHeight="1"/>
    <row r="108" spans="2:21">
      <c r="B108" s="587"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4" zoomScaleNormal="100" workbookViewId="0">
      <selection activeCell="E16" sqref="E1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5" t="s">
        <v>171</v>
      </c>
      <c r="C14" s="125" t="s">
        <v>175</v>
      </c>
    </row>
    <row r="15" spans="2:3" ht="26.25" customHeight="1" thickBot="1">
      <c r="C15" s="127" t="s">
        <v>406</v>
      </c>
    </row>
    <row r="16" spans="2:3" ht="27" customHeight="1" thickBot="1">
      <c r="C16" s="567" t="s">
        <v>551</v>
      </c>
    </row>
    <row r="19" spans="2:8" ht="15.75">
      <c r="B19" s="535" t="s">
        <v>614</v>
      </c>
    </row>
    <row r="20" spans="2:8" ht="13.5" customHeight="1"/>
    <row r="21" spans="2:8" ht="41.1" customHeight="1">
      <c r="B21" s="819" t="s">
        <v>673</v>
      </c>
      <c r="C21" s="819"/>
      <c r="D21" s="819"/>
      <c r="E21" s="819"/>
      <c r="F21" s="819"/>
      <c r="G21" s="819"/>
      <c r="H21" s="819"/>
    </row>
    <row r="23" spans="2:8" s="607" customFormat="1" ht="15.75">
      <c r="B23" s="617" t="s">
        <v>546</v>
      </c>
      <c r="C23" s="617" t="s">
        <v>561</v>
      </c>
      <c r="D23" s="617" t="s">
        <v>545</v>
      </c>
      <c r="E23" s="828" t="s">
        <v>34</v>
      </c>
      <c r="F23" s="829"/>
      <c r="G23" s="828" t="s">
        <v>544</v>
      </c>
      <c r="H23" s="829"/>
    </row>
    <row r="24" spans="2:8">
      <c r="B24" s="606">
        <v>1</v>
      </c>
      <c r="C24" s="642"/>
      <c r="D24" s="605"/>
      <c r="E24" s="824"/>
      <c r="F24" s="825"/>
      <c r="G24" s="826"/>
      <c r="H24" s="827"/>
    </row>
    <row r="25" spans="2:8">
      <c r="B25" s="606">
        <v>2</v>
      </c>
      <c r="C25" s="642"/>
      <c r="D25" s="605"/>
      <c r="E25" s="824"/>
      <c r="F25" s="825"/>
      <c r="G25" s="826"/>
      <c r="H25" s="827"/>
    </row>
    <row r="26" spans="2:8">
      <c r="B26" s="606">
        <v>3</v>
      </c>
      <c r="C26" s="642"/>
      <c r="D26" s="605"/>
      <c r="E26" s="824"/>
      <c r="F26" s="825"/>
      <c r="G26" s="826"/>
      <c r="H26" s="827"/>
    </row>
    <row r="27" spans="2:8">
      <c r="B27" s="606">
        <v>4</v>
      </c>
      <c r="C27" s="642"/>
      <c r="D27" s="605"/>
      <c r="E27" s="824"/>
      <c r="F27" s="825"/>
      <c r="G27" s="826"/>
      <c r="H27" s="827"/>
    </row>
    <row r="28" spans="2:8">
      <c r="B28" s="606">
        <v>5</v>
      </c>
      <c r="C28" s="642"/>
      <c r="D28" s="605"/>
      <c r="E28" s="824"/>
      <c r="F28" s="825"/>
      <c r="G28" s="826"/>
      <c r="H28" s="827"/>
    </row>
    <row r="29" spans="2:8">
      <c r="B29" s="606">
        <v>6</v>
      </c>
      <c r="C29" s="642"/>
      <c r="D29" s="605"/>
      <c r="E29" s="824"/>
      <c r="F29" s="825"/>
      <c r="G29" s="826"/>
      <c r="H29" s="827"/>
    </row>
    <row r="30" spans="2:8">
      <c r="B30" s="606">
        <v>7</v>
      </c>
      <c r="C30" s="642"/>
      <c r="D30" s="605"/>
      <c r="E30" s="824"/>
      <c r="F30" s="825"/>
      <c r="G30" s="826"/>
      <c r="H30" s="827"/>
    </row>
    <row r="31" spans="2:8">
      <c r="B31" s="606">
        <v>8</v>
      </c>
      <c r="C31" s="642"/>
      <c r="D31" s="605"/>
      <c r="E31" s="824"/>
      <c r="F31" s="825"/>
      <c r="G31" s="826"/>
      <c r="H31" s="827"/>
    </row>
    <row r="32" spans="2:8">
      <c r="B32" s="606">
        <v>9</v>
      </c>
      <c r="C32" s="642"/>
      <c r="D32" s="605"/>
      <c r="E32" s="824"/>
      <c r="F32" s="825"/>
      <c r="G32" s="826"/>
      <c r="H32" s="827"/>
    </row>
    <row r="33" spans="2:8">
      <c r="B33" s="606">
        <v>10</v>
      </c>
      <c r="C33" s="642"/>
      <c r="D33" s="605"/>
      <c r="E33" s="824"/>
      <c r="F33" s="825"/>
      <c r="G33" s="826"/>
      <c r="H33" s="827"/>
    </row>
    <row r="34" spans="2:8">
      <c r="B34" s="606" t="s">
        <v>480</v>
      </c>
      <c r="C34" s="642"/>
      <c r="D34" s="605"/>
      <c r="E34" s="824"/>
      <c r="F34" s="825"/>
      <c r="G34" s="826"/>
      <c r="H34" s="827"/>
    </row>
    <row r="36" spans="2:8" ht="30.75" customHeight="1">
      <c r="B36" s="535" t="s">
        <v>610</v>
      </c>
    </row>
    <row r="37" spans="2:8" ht="23.25" customHeight="1">
      <c r="B37" s="566" t="s">
        <v>615</v>
      </c>
      <c r="C37" s="603"/>
      <c r="D37" s="603"/>
      <c r="E37" s="603"/>
      <c r="F37" s="603"/>
      <c r="G37" s="603"/>
      <c r="H37" s="603"/>
    </row>
    <row r="39" spans="2:8" s="89" customFormat="1" ht="15.75">
      <c r="B39" s="617" t="s">
        <v>546</v>
      </c>
      <c r="C39" s="617" t="s">
        <v>561</v>
      </c>
      <c r="D39" s="617" t="s">
        <v>545</v>
      </c>
      <c r="E39" s="828" t="s">
        <v>34</v>
      </c>
      <c r="F39" s="829"/>
      <c r="G39" s="828" t="s">
        <v>544</v>
      </c>
      <c r="H39" s="829"/>
    </row>
    <row r="40" spans="2:8">
      <c r="B40" s="606">
        <v>1</v>
      </c>
      <c r="C40" s="642"/>
      <c r="D40" s="605"/>
      <c r="E40" s="824"/>
      <c r="F40" s="825"/>
      <c r="G40" s="826"/>
      <c r="H40" s="827"/>
    </row>
    <row r="41" spans="2:8">
      <c r="B41" s="606">
        <v>2</v>
      </c>
      <c r="C41" s="642"/>
      <c r="D41" s="605"/>
      <c r="E41" s="824"/>
      <c r="F41" s="825"/>
      <c r="G41" s="826"/>
      <c r="H41" s="827"/>
    </row>
    <row r="42" spans="2:8">
      <c r="B42" s="606">
        <v>3</v>
      </c>
      <c r="C42" s="642"/>
      <c r="D42" s="605"/>
      <c r="E42" s="824"/>
      <c r="F42" s="825"/>
      <c r="G42" s="826"/>
      <c r="H42" s="827"/>
    </row>
    <row r="43" spans="2:8">
      <c r="B43" s="606">
        <v>4</v>
      </c>
      <c r="C43" s="642"/>
      <c r="D43" s="605"/>
      <c r="E43" s="824"/>
      <c r="F43" s="825"/>
      <c r="G43" s="826"/>
      <c r="H43" s="827"/>
    </row>
    <row r="44" spans="2:8">
      <c r="B44" s="606">
        <v>5</v>
      </c>
      <c r="C44" s="642"/>
      <c r="D44" s="605"/>
      <c r="E44" s="824"/>
      <c r="F44" s="825"/>
      <c r="G44" s="826"/>
      <c r="H44" s="827"/>
    </row>
    <row r="45" spans="2:8">
      <c r="B45" s="606">
        <v>6</v>
      </c>
      <c r="C45" s="642"/>
      <c r="D45" s="605"/>
      <c r="E45" s="824"/>
      <c r="F45" s="825"/>
      <c r="G45" s="826"/>
      <c r="H45" s="827"/>
    </row>
    <row r="46" spans="2:8">
      <c r="B46" s="606">
        <v>7</v>
      </c>
      <c r="C46" s="642"/>
      <c r="D46" s="605"/>
      <c r="E46" s="824"/>
      <c r="F46" s="825"/>
      <c r="G46" s="826"/>
      <c r="H46" s="827"/>
    </row>
    <row r="47" spans="2:8">
      <c r="B47" s="606">
        <v>8</v>
      </c>
      <c r="C47" s="642"/>
      <c r="D47" s="605"/>
      <c r="E47" s="824"/>
      <c r="F47" s="825"/>
      <c r="G47" s="826"/>
      <c r="H47" s="827"/>
    </row>
    <row r="48" spans="2:8">
      <c r="B48" s="606">
        <v>9</v>
      </c>
      <c r="C48" s="642"/>
      <c r="D48" s="605"/>
      <c r="E48" s="824"/>
      <c r="F48" s="825"/>
      <c r="G48" s="826"/>
      <c r="H48" s="827"/>
    </row>
    <row r="49" spans="2:8">
      <c r="B49" s="606">
        <v>10</v>
      </c>
      <c r="C49" s="642"/>
      <c r="D49" s="605"/>
      <c r="E49" s="824"/>
      <c r="F49" s="825"/>
      <c r="G49" s="826"/>
      <c r="H49" s="827"/>
    </row>
    <row r="50" spans="2:8">
      <c r="B50" s="606" t="s">
        <v>480</v>
      </c>
      <c r="C50" s="642"/>
      <c r="D50" s="605"/>
      <c r="E50" s="824"/>
      <c r="F50" s="825"/>
      <c r="G50" s="826"/>
      <c r="H50" s="82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25" zoomScale="85" zoomScaleNormal="85" workbookViewId="0">
      <selection activeCell="C53" sqref="C53"/>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1"/>
      <c r="C2" s="91"/>
      <c r="D2" s="91"/>
      <c r="E2" s="91"/>
      <c r="F2" s="91"/>
      <c r="G2" s="91"/>
      <c r="H2" s="91"/>
      <c r="I2" s="91"/>
      <c r="J2" s="99"/>
      <c r="K2" s="99"/>
      <c r="L2" s="99"/>
      <c r="M2" s="99"/>
      <c r="N2" s="99"/>
      <c r="O2" s="99"/>
      <c r="P2" s="99"/>
      <c r="Q2" s="91"/>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3" customFormat="1" ht="29.25" customHeight="1" thickBot="1">
      <c r="D7" s="567" t="s">
        <v>551</v>
      </c>
      <c r="P7" s="104"/>
      <c r="Q7" s="104"/>
    </row>
    <row r="8" spans="2:17" s="103" customFormat="1" ht="30" customHeight="1">
      <c r="D8" s="572"/>
      <c r="P8" s="104"/>
      <c r="Q8" s="104"/>
    </row>
    <row r="9" spans="2:17" s="2" customFormat="1" ht="24.75" customHeight="1">
      <c r="B9" s="117" t="s">
        <v>411</v>
      </c>
      <c r="C9" s="17"/>
      <c r="D9" s="454">
        <v>2016</v>
      </c>
    </row>
    <row r="10" spans="2:17" s="17" customFormat="1" ht="16.5" customHeight="1"/>
    <row r="11" spans="2:17" s="17" customFormat="1" ht="36.75" customHeight="1">
      <c r="B11" s="830" t="s">
        <v>751</v>
      </c>
      <c r="C11" s="830"/>
      <c r="D11" s="830"/>
      <c r="E11" s="830"/>
      <c r="F11" s="830"/>
      <c r="G11" s="830"/>
      <c r="H11" s="830"/>
      <c r="I11" s="830"/>
      <c r="J11" s="830"/>
      <c r="K11" s="830"/>
      <c r="L11" s="830"/>
      <c r="M11" s="830"/>
      <c r="N11" s="612"/>
      <c r="O11" s="612"/>
      <c r="P11" s="612"/>
      <c r="Q11" s="612"/>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 50-4999</v>
      </c>
      <c r="G13" s="242" t="str">
        <f>'1.  LRAMVA Summary'!G52</f>
        <v>Sentinel Lights</v>
      </c>
      <c r="H13" s="242" t="str">
        <f>'1.  LRAMVA Summary'!H52</f>
        <v>Street Lighting</v>
      </c>
      <c r="I13" s="242" t="str">
        <f>'1.  LRAMVA Summary'!I52</f>
        <v>USL</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1"/>
      <c r="C14" s="576"/>
      <c r="D14" s="577" t="str">
        <f>'1.  LRAMVA Summary'!D53</f>
        <v>kWh</v>
      </c>
      <c r="E14" s="577" t="str">
        <f>'1.  LRAMVA Summary'!E53</f>
        <v>kWh</v>
      </c>
      <c r="F14" s="577" t="str">
        <f>'1.  LRAMVA Summary'!F53</f>
        <v>KW</v>
      </c>
      <c r="G14" s="577" t="str">
        <f>'1.  LRAMVA Summary'!G53</f>
        <v>KW</v>
      </c>
      <c r="H14" s="577" t="str">
        <f>'1.  LRAMVA Summary'!H53</f>
        <v>KW</v>
      </c>
      <c r="I14" s="577" t="str">
        <f>'1.  LRAMVA Summary'!I53</f>
        <v>kWh</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5" customFormat="1" ht="15.75" customHeight="1">
      <c r="B15" s="460" t="s">
        <v>27</v>
      </c>
      <c r="C15" s="624">
        <f>SUM(D15:Q15)</f>
        <v>3330033</v>
      </c>
      <c r="D15" s="450">
        <v>1378906</v>
      </c>
      <c r="E15" s="450">
        <v>614466</v>
      </c>
      <c r="F15" s="450">
        <v>1327150</v>
      </c>
      <c r="G15" s="450">
        <v>1194</v>
      </c>
      <c r="H15" s="450">
        <v>0</v>
      </c>
      <c r="I15" s="450">
        <v>8317</v>
      </c>
      <c r="J15" s="450"/>
      <c r="K15" s="450"/>
      <c r="L15" s="450"/>
      <c r="M15" s="450"/>
      <c r="N15" s="450"/>
      <c r="O15" s="450"/>
      <c r="P15" s="451"/>
      <c r="Q15" s="451"/>
    </row>
    <row r="16" spans="2:17" s="455" customFormat="1" ht="15.75" customHeight="1">
      <c r="B16" s="460" t="s">
        <v>28</v>
      </c>
      <c r="C16" s="624">
        <f>SUM(D16:Q16)</f>
        <v>3780.9777097576612</v>
      </c>
      <c r="D16" s="449"/>
      <c r="E16" s="449"/>
      <c r="F16" s="755">
        <f>F15*F19</f>
        <v>3777.5747121891995</v>
      </c>
      <c r="G16" s="755">
        <f>G15*G19</f>
        <v>3.4029975684617533</v>
      </c>
      <c r="H16" s="449"/>
      <c r="I16" s="449"/>
      <c r="J16" s="449"/>
      <c r="K16" s="451"/>
      <c r="L16" s="451"/>
      <c r="M16" s="451"/>
      <c r="N16" s="451"/>
      <c r="O16" s="451"/>
      <c r="P16" s="451"/>
      <c r="Q16" s="451"/>
    </row>
    <row r="17" spans="2:17" s="17" customFormat="1" ht="15.75" customHeight="1"/>
    <row r="18" spans="2:17" s="25" customFormat="1" ht="15.75" customHeight="1">
      <c r="B18" s="190" t="s">
        <v>451</v>
      </c>
      <c r="C18" s="191"/>
      <c r="D18" s="191">
        <f t="shared" ref="D18:E18" si="0">IF(D14="kw",HLOOKUP(D14,D14:D16,3,FALSE),HLOOKUP(D14,D14:D16,2,FALSE))</f>
        <v>1378906</v>
      </c>
      <c r="E18" s="191">
        <f t="shared" si="0"/>
        <v>614466</v>
      </c>
      <c r="F18" s="191">
        <f>IF(F14="kw",HLOOKUP(F14,F14:F16,3,FALSE),HLOOKUP(F14,F14:F16,2,FALSE))</f>
        <v>3777.5747121891995</v>
      </c>
      <c r="G18" s="191">
        <f t="shared" ref="G18:Q18" si="1">IF(G14="kw",HLOOKUP(G14,G14:G16,3,FALSE),HLOOKUP(G14,G14:G16,2,FALSE))</f>
        <v>3.4029975684617533</v>
      </c>
      <c r="H18" s="191">
        <f t="shared" si="1"/>
        <v>0</v>
      </c>
      <c r="I18" s="191">
        <f t="shared" si="1"/>
        <v>8317</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4"/>
      <c r="C19" s="92"/>
      <c r="D19" s="92"/>
      <c r="E19" s="92"/>
      <c r="F19" s="756">
        <f>210853/74077571</f>
        <v>2.8463811266165842E-3</v>
      </c>
      <c r="G19" s="756">
        <f>715/250870</f>
        <v>2.8500817156296089E-3</v>
      </c>
      <c r="H19" s="92"/>
      <c r="I19" s="92"/>
      <c r="J19" s="92"/>
      <c r="K19" s="92"/>
      <c r="L19" s="92"/>
      <c r="M19" s="92"/>
      <c r="N19" s="92"/>
      <c r="O19" s="92"/>
      <c r="P19" s="92"/>
      <c r="Q19" s="92"/>
    </row>
    <row r="20" spans="2:17" s="437" customFormat="1" ht="21" customHeight="1">
      <c r="B20" s="459" t="s">
        <v>667</v>
      </c>
      <c r="C20" s="452"/>
      <c r="D20" s="453"/>
    </row>
    <row r="21" spans="2:17" s="437" customFormat="1" ht="21" customHeight="1">
      <c r="B21" s="459" t="s">
        <v>366</v>
      </c>
      <c r="C21" s="452" t="s">
        <v>413</v>
      </c>
      <c r="D21" s="453"/>
    </row>
    <row r="22" spans="2:17" s="17" customFormat="1" ht="15.75" customHeight="1">
      <c r="B22" s="165"/>
      <c r="C22" s="166"/>
      <c r="D22" s="162"/>
    </row>
    <row r="23" spans="2:17" s="17" customFormat="1" ht="23.25" customHeight="1">
      <c r="B23" s="167"/>
      <c r="C23" s="167"/>
      <c r="D23" s="162"/>
    </row>
    <row r="24" spans="2:17" s="17" customFormat="1" ht="22.5" customHeight="1">
      <c r="B24" s="117" t="s">
        <v>412</v>
      </c>
      <c r="C24" s="117"/>
      <c r="D24" s="454"/>
    </row>
    <row r="25" spans="2:17" s="2" customFormat="1" ht="15.75" customHeight="1">
      <c r="D25" s="20"/>
    </row>
    <row r="26" spans="2:17" s="2" customFormat="1" ht="42" customHeight="1">
      <c r="B26" s="830" t="s">
        <v>751</v>
      </c>
      <c r="C26" s="830"/>
      <c r="D26" s="830"/>
      <c r="E26" s="830"/>
      <c r="F26" s="830"/>
      <c r="G26" s="830"/>
      <c r="H26" s="830"/>
      <c r="I26" s="830"/>
      <c r="J26" s="830"/>
      <c r="K26" s="830"/>
      <c r="L26" s="830"/>
      <c r="M26" s="830"/>
      <c r="N26" s="612"/>
      <c r="O26" s="612"/>
      <c r="P26" s="612"/>
      <c r="Q26" s="612"/>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 50-4999</v>
      </c>
      <c r="G28" s="242" t="str">
        <f>'1.  LRAMVA Summary'!G52</f>
        <v>Sentinel Lights</v>
      </c>
      <c r="H28" s="242" t="str">
        <f>'1.  LRAMVA Summary'!H52</f>
        <v>Street Lighting</v>
      </c>
      <c r="I28" s="242" t="str">
        <f>'1.  LRAMVA Summary'!I52</f>
        <v>USL</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1"/>
      <c r="C29" s="576"/>
      <c r="D29" s="577" t="str">
        <f>'1.  LRAMVA Summary'!D53</f>
        <v>kWh</v>
      </c>
      <c r="E29" s="577" t="str">
        <f>'1.  LRAMVA Summary'!E53</f>
        <v>kWh</v>
      </c>
      <c r="F29" s="577" t="str">
        <f>'1.  LRAMVA Summary'!F53</f>
        <v>KW</v>
      </c>
      <c r="G29" s="577" t="str">
        <f>'1.  LRAMVA Summary'!G53</f>
        <v>KW</v>
      </c>
      <c r="H29" s="577" t="str">
        <f>'1.  LRAMVA Summary'!H53</f>
        <v>KW</v>
      </c>
      <c r="I29" s="577" t="str">
        <f>'1.  LRAMVA Summary'!I53</f>
        <v>kWh</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5" customFormat="1" ht="15.75" customHeight="1">
      <c r="B30" s="460" t="s">
        <v>27</v>
      </c>
      <c r="C30" s="624">
        <f>SUM(D30:Q30)</f>
        <v>0</v>
      </c>
      <c r="D30" s="461"/>
      <c r="E30" s="461"/>
      <c r="F30" s="461"/>
      <c r="G30" s="461"/>
      <c r="H30" s="461"/>
      <c r="I30" s="461"/>
      <c r="J30" s="461"/>
      <c r="K30" s="461"/>
      <c r="L30" s="461"/>
      <c r="M30" s="461"/>
      <c r="N30" s="461"/>
      <c r="O30" s="461"/>
      <c r="P30" s="461"/>
      <c r="Q30" s="451"/>
    </row>
    <row r="31" spans="2:17" s="462" customFormat="1" ht="15" customHeight="1">
      <c r="B31" s="460" t="s">
        <v>28</v>
      </c>
      <c r="C31" s="624">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2"/>
      <c r="C34" s="92"/>
      <c r="D34" s="92"/>
      <c r="E34" s="92"/>
      <c r="F34" s="92"/>
      <c r="G34" s="92"/>
      <c r="H34" s="92"/>
      <c r="I34" s="92"/>
      <c r="J34" s="92"/>
      <c r="K34" s="92"/>
      <c r="L34" s="92"/>
      <c r="M34" s="92"/>
      <c r="N34" s="92"/>
      <c r="O34" s="92"/>
      <c r="P34" s="92"/>
      <c r="Q34" s="92"/>
    </row>
    <row r="35" spans="2:32" s="20" customFormat="1" ht="15.75" customHeight="1">
      <c r="B35" s="459" t="s">
        <v>667</v>
      </c>
      <c r="C35" s="452"/>
      <c r="D35" s="453"/>
      <c r="E35" s="92"/>
      <c r="F35" s="92"/>
      <c r="G35" s="92"/>
      <c r="H35" s="92"/>
      <c r="I35" s="92"/>
      <c r="J35" s="92"/>
      <c r="K35" s="92"/>
      <c r="L35" s="92"/>
      <c r="M35" s="92"/>
      <c r="N35" s="92"/>
      <c r="O35" s="92"/>
      <c r="P35" s="92"/>
      <c r="Q35" s="92"/>
    </row>
    <row r="36" spans="2:32" s="437" customFormat="1" ht="21" customHeight="1">
      <c r="B36" s="459" t="s">
        <v>366</v>
      </c>
      <c r="C36" s="452" t="s">
        <v>413</v>
      </c>
      <c r="D36" s="453"/>
    </row>
    <row r="37" spans="2:32" s="17" customFormat="1" ht="15.75" customHeight="1">
      <c r="B37" s="165"/>
      <c r="C37" s="166"/>
      <c r="D37" s="162"/>
      <c r="R37" s="162"/>
    </row>
    <row r="38" spans="2:32" s="17" customFormat="1" ht="15.75" customHeight="1">
      <c r="B38" s="165"/>
      <c r="C38" s="165"/>
      <c r="D38" s="162"/>
      <c r="R38" s="162"/>
    </row>
    <row r="39" spans="2:32" s="20" customFormat="1" ht="15.75">
      <c r="B39" s="117" t="s">
        <v>453</v>
      </c>
      <c r="C39" s="35"/>
      <c r="D39" s="34"/>
      <c r="E39" s="39"/>
      <c r="F39" s="40"/>
    </row>
    <row r="40" spans="2:32" s="70" customFormat="1" ht="39" customHeight="1">
      <c r="B40" s="830" t="s">
        <v>608</v>
      </c>
      <c r="C40" s="830"/>
      <c r="D40" s="830"/>
      <c r="E40" s="830"/>
      <c r="F40" s="830"/>
      <c r="G40" s="830"/>
      <c r="H40" s="830"/>
      <c r="I40" s="830"/>
      <c r="J40" s="830"/>
      <c r="K40" s="830"/>
      <c r="L40" s="830"/>
      <c r="M40" s="830"/>
      <c r="N40" s="612"/>
      <c r="O40" s="612"/>
      <c r="P40" s="612"/>
      <c r="Q40" s="612"/>
    </row>
    <row r="41" spans="2:32" s="2" customFormat="1" ht="16.5" customHeight="1">
      <c r="B41" s="10"/>
      <c r="C41" s="10"/>
      <c r="D41" s="22"/>
      <c r="E41" s="20"/>
      <c r="F41" s="20"/>
      <c r="G41" s="20"/>
      <c r="R41" s="20"/>
    </row>
    <row r="42" spans="2:32" s="17" customFormat="1" ht="56.25" customHeight="1">
      <c r="B42" s="242" t="s">
        <v>234</v>
      </c>
      <c r="C42" s="242" t="s">
        <v>605</v>
      </c>
      <c r="D42" s="242" t="str">
        <f>'1.  LRAMVA Summary'!D52</f>
        <v>Residential</v>
      </c>
      <c r="E42" s="242" t="str">
        <f>'1.  LRAMVA Summary'!E52</f>
        <v>GS&lt;50 kW</v>
      </c>
      <c r="F42" s="242" t="str">
        <f>'1.  LRAMVA Summary'!F52</f>
        <v>GS 50-4999</v>
      </c>
      <c r="G42" s="242" t="str">
        <f>'1.  LRAMVA Summary'!G52</f>
        <v>Sentinel Lights</v>
      </c>
      <c r="H42" s="242" t="str">
        <f>'1.  LRAMVA Summary'!H52</f>
        <v>Street Lighting</v>
      </c>
      <c r="I42" s="242" t="str">
        <f>'1.  LRAMVA Summary'!I52</f>
        <v>USL</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t="str">
        <f>'1.  LRAMVA Summary'!I53</f>
        <v>kWh</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8"/>
    </row>
    <row r="44" spans="2:32" s="17" customFormat="1" ht="15.75">
      <c r="B44" s="169">
        <v>2011</v>
      </c>
      <c r="C44" s="532"/>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2"/>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2"/>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2"/>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2"/>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2">
        <v>2016</v>
      </c>
      <c r="D49" s="189">
        <f t="shared" ref="D49:Q49" si="8">IF(ISBLANK($C$49),0,IF($C$49=$D$9,HLOOKUP(D43,D14:D18,5,FALSE),HLOOKUP(D43,D29:D33,5,FALSE)))</f>
        <v>1378906</v>
      </c>
      <c r="E49" s="189">
        <f t="shared" si="8"/>
        <v>614466</v>
      </c>
      <c r="F49" s="189">
        <f t="shared" si="8"/>
        <v>3777.5747121891995</v>
      </c>
      <c r="G49" s="189">
        <f t="shared" si="8"/>
        <v>3.4029975684617533</v>
      </c>
      <c r="H49" s="189">
        <f t="shared" si="8"/>
        <v>0</v>
      </c>
      <c r="I49" s="189">
        <f t="shared" si="8"/>
        <v>8317</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2">
        <v>2016</v>
      </c>
      <c r="D50" s="189">
        <f t="shared" ref="D50:I50" si="9">IF(ISBLANK($C$50),0,IF($C$50=$D$9,HLOOKUP(D43,D14:D18,5,FALSE),HLOOKUP(D43,D29:D33,5,FALSE)))</f>
        <v>1378906</v>
      </c>
      <c r="E50" s="189">
        <f t="shared" si="9"/>
        <v>614466</v>
      </c>
      <c r="F50" s="189">
        <f t="shared" si="9"/>
        <v>3777.5747121891995</v>
      </c>
      <c r="G50" s="189">
        <f t="shared" si="9"/>
        <v>3.4029975684617533</v>
      </c>
      <c r="H50" s="189">
        <f t="shared" si="9"/>
        <v>0</v>
      </c>
      <c r="I50" s="189">
        <f t="shared" si="9"/>
        <v>8317</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32">
        <v>2016</v>
      </c>
      <c r="D51" s="189">
        <f t="shared" ref="D51:Q51" si="11">IF(ISBLANK($C$51),0,IF($C$51=$D$9,HLOOKUP(D43,D14:D18,5,FALSE),HLOOKUP(D43,D29:D33,5,FALSE)))</f>
        <v>1378906</v>
      </c>
      <c r="E51" s="189">
        <f t="shared" si="11"/>
        <v>614466</v>
      </c>
      <c r="F51" s="189">
        <f t="shared" si="11"/>
        <v>3777.5747121891995</v>
      </c>
      <c r="G51" s="189">
        <f t="shared" si="11"/>
        <v>3.4029975684617533</v>
      </c>
      <c r="H51" s="189">
        <f t="shared" si="11"/>
        <v>0</v>
      </c>
      <c r="I51" s="189">
        <f t="shared" si="11"/>
        <v>8317</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75">
      <c r="B52" s="170">
        <v>2019</v>
      </c>
      <c r="C52" s="532">
        <v>2016</v>
      </c>
      <c r="D52" s="189">
        <f t="shared" ref="D52:Q52" si="12">IF(ISBLANK($C$52),0,IF($C$52=$D$9,HLOOKUP(D43,D14:D18,5,FALSE),HLOOKUP(D43,D29:D33,5,FALSE)))</f>
        <v>1378906</v>
      </c>
      <c r="E52" s="189">
        <f t="shared" si="12"/>
        <v>614466</v>
      </c>
      <c r="F52" s="189">
        <f t="shared" si="12"/>
        <v>3777.5747121891995</v>
      </c>
      <c r="G52" s="189">
        <f t="shared" si="12"/>
        <v>3.4029975684617533</v>
      </c>
      <c r="H52" s="189">
        <f t="shared" si="12"/>
        <v>0</v>
      </c>
      <c r="I52" s="189">
        <f t="shared" si="12"/>
        <v>8317</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75">
      <c r="B53" s="170">
        <v>2020</v>
      </c>
      <c r="C53" s="532">
        <v>2016</v>
      </c>
      <c r="D53" s="189">
        <f t="shared" ref="D53:Q53" si="13">IF(ISBLANK($C$53),0,IF($C$53=$D$9,HLOOKUP(D43,D14:D18,5,FALSE),HLOOKUP(D43,D29:D33,5,FALSE)))</f>
        <v>1378906</v>
      </c>
      <c r="E53" s="189">
        <f t="shared" si="13"/>
        <v>614466</v>
      </c>
      <c r="F53" s="189">
        <f t="shared" si="13"/>
        <v>3777.5747121891995</v>
      </c>
      <c r="G53" s="189">
        <f t="shared" si="13"/>
        <v>3.4029975684617533</v>
      </c>
      <c r="H53" s="189">
        <f t="shared" si="13"/>
        <v>0</v>
      </c>
      <c r="I53" s="189">
        <f t="shared" si="13"/>
        <v>8317</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21" customHeight="1">
      <c r="B54" s="452" t="s">
        <v>536</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1"/>
      <c r="C57" s="81"/>
      <c r="D57" s="20"/>
    </row>
    <row r="58" spans="2:32" s="2" customFormat="1" ht="15.75" customHeight="1">
      <c r="B58" s="81"/>
      <c r="C58" s="81"/>
      <c r="D58" s="20"/>
    </row>
    <row r="59" spans="2:32" s="2" customFormat="1" ht="15.75" customHeight="1">
      <c r="B59" s="81"/>
      <c r="C59" s="81"/>
      <c r="D59" s="20"/>
    </row>
    <row r="60" spans="2:32" s="2" customFormat="1" ht="15.75" customHeight="1">
      <c r="B60" s="81"/>
      <c r="C60" s="81"/>
      <c r="D60" s="20"/>
    </row>
    <row r="61" spans="2:32" s="2" customFormat="1" ht="15.75" customHeight="1">
      <c r="B61" s="81"/>
      <c r="C61" s="81"/>
      <c r="D61" s="20"/>
    </row>
    <row r="62" spans="2:32" s="2" customFormat="1" ht="15.75" customHeight="1">
      <c r="B62" s="81"/>
      <c r="C62" s="81"/>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90" zoomScaleNormal="90" workbookViewId="0">
      <pane ySplit="14" topLeftCell="A129" activePane="bottomLeft" state="frozen"/>
      <selection pane="bottomLeft" activeCell="N22" sqref="N22:O23"/>
    </sheetView>
  </sheetViews>
  <sheetFormatPr defaultColWidth="9" defaultRowHeight="15" outlineLevelRow="1"/>
  <cols>
    <col min="1" max="1" width="6.5703125" style="4" customWidth="1"/>
    <col min="2" max="2" width="36.5703125" style="5" customWidth="1"/>
    <col min="3" max="3" width="17" style="77"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3"/>
      <c r="C2" s="83"/>
      <c r="D2" s="83"/>
      <c r="E2" s="83"/>
      <c r="F2" s="83"/>
      <c r="G2" s="83"/>
      <c r="H2" s="83"/>
      <c r="I2" s="83"/>
      <c r="J2" s="83"/>
      <c r="K2" s="83"/>
      <c r="L2" s="83"/>
      <c r="M2" s="83"/>
      <c r="N2" s="83"/>
      <c r="O2" s="83"/>
    </row>
    <row r="3" spans="1:26" s="18" customFormat="1" ht="16.5" hidden="1" customHeight="1" outlineLevel="1" thickBot="1">
      <c r="A3" s="4"/>
      <c r="B3" s="47"/>
      <c r="C3" s="78"/>
      <c r="D3" s="47"/>
      <c r="E3" s="47"/>
      <c r="F3" s="47"/>
      <c r="G3" s="47"/>
      <c r="H3" s="47"/>
      <c r="I3" s="47"/>
      <c r="J3" s="47"/>
      <c r="K3" s="47"/>
    </row>
    <row r="4" spans="1:26" s="18" customFormat="1" ht="26.25" hidden="1" customHeight="1" outlineLevel="1" thickBot="1">
      <c r="A4" s="4"/>
      <c r="B4" s="836" t="s">
        <v>171</v>
      </c>
      <c r="C4" s="84" t="s">
        <v>175</v>
      </c>
      <c r="D4" s="84"/>
      <c r="E4" s="49"/>
    </row>
    <row r="5" spans="1:26" s="18" customFormat="1" ht="26.25" hidden="1" customHeight="1" outlineLevel="1" thickBot="1">
      <c r="A5" s="4"/>
      <c r="B5" s="836"/>
      <c r="C5" s="85" t="s">
        <v>172</v>
      </c>
      <c r="D5" s="85"/>
      <c r="E5" s="49"/>
    </row>
    <row r="6" spans="1:26" ht="26.25" hidden="1" customHeight="1" outlineLevel="1" thickBot="1">
      <c r="B6" s="836"/>
      <c r="C6" s="839" t="s">
        <v>551</v>
      </c>
      <c r="D6" s="840"/>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0"/>
      <c r="C10" s="86"/>
      <c r="D10" s="86"/>
      <c r="E10" s="86"/>
      <c r="M10" s="6"/>
      <c r="N10" s="6"/>
      <c r="O10" s="6"/>
      <c r="P10" s="6"/>
      <c r="Q10" s="6"/>
      <c r="R10" s="6"/>
      <c r="S10" s="6"/>
      <c r="T10" s="6"/>
      <c r="U10" s="6"/>
      <c r="V10" s="6"/>
      <c r="W10" s="6"/>
      <c r="X10" s="6"/>
      <c r="Y10" s="6"/>
      <c r="Z10" s="6"/>
    </row>
    <row r="11" spans="1:26" s="18" customFormat="1" ht="32.25" customHeight="1" collapsed="1">
      <c r="A11" s="15"/>
      <c r="B11" s="117" t="s">
        <v>483</v>
      </c>
      <c r="O11" s="550"/>
    </row>
    <row r="12" spans="1:26" ht="58.5" customHeight="1">
      <c r="B12" s="834" t="s">
        <v>616</v>
      </c>
      <c r="C12" s="834"/>
      <c r="D12" s="834"/>
      <c r="E12" s="834"/>
      <c r="F12" s="834"/>
      <c r="G12" s="834"/>
      <c r="H12" s="834"/>
      <c r="I12" s="834"/>
      <c r="J12" s="834"/>
      <c r="K12" s="834"/>
      <c r="L12" s="834"/>
      <c r="M12" s="834"/>
      <c r="N12" s="834"/>
      <c r="O12" s="83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0" t="s">
        <v>41</v>
      </c>
      <c r="D14" s="471" t="s">
        <v>563</v>
      </c>
      <c r="E14" s="471" t="s">
        <v>564</v>
      </c>
      <c r="F14" s="471" t="s">
        <v>565</v>
      </c>
      <c r="G14" s="471" t="s">
        <v>566</v>
      </c>
      <c r="H14" s="471" t="s">
        <v>567</v>
      </c>
      <c r="I14" s="471" t="s">
        <v>568</v>
      </c>
      <c r="J14" s="471" t="s">
        <v>756</v>
      </c>
      <c r="K14" s="471" t="s">
        <v>757</v>
      </c>
      <c r="L14" s="471" t="s">
        <v>758</v>
      </c>
      <c r="M14" s="471" t="s">
        <v>759</v>
      </c>
      <c r="N14" s="471" t="s">
        <v>760</v>
      </c>
      <c r="O14" s="471" t="s">
        <v>761</v>
      </c>
      <c r="P14" s="7"/>
    </row>
    <row r="15" spans="1:26" s="7" customFormat="1" ht="18.75" customHeight="1">
      <c r="B15" s="472" t="s">
        <v>188</v>
      </c>
      <c r="C15" s="837"/>
      <c r="D15" s="473">
        <v>2010</v>
      </c>
      <c r="E15" s="473">
        <v>2011</v>
      </c>
      <c r="F15" s="473">
        <v>2012</v>
      </c>
      <c r="G15" s="473">
        <v>2013</v>
      </c>
      <c r="H15" s="473">
        <v>2014</v>
      </c>
      <c r="I15" s="473">
        <v>2015</v>
      </c>
      <c r="J15" s="473">
        <v>2016</v>
      </c>
      <c r="K15" s="473">
        <v>2017</v>
      </c>
      <c r="L15" s="473">
        <v>2018</v>
      </c>
      <c r="M15" s="473">
        <v>2019</v>
      </c>
      <c r="N15" s="473">
        <v>2020</v>
      </c>
      <c r="O15" s="474">
        <v>2021</v>
      </c>
    </row>
    <row r="16" spans="1:26" s="110" customFormat="1" ht="18" customHeight="1">
      <c r="B16" s="475" t="s">
        <v>559</v>
      </c>
      <c r="C16" s="832"/>
      <c r="D16" s="476"/>
      <c r="E16" s="476"/>
      <c r="F16" s="476"/>
      <c r="G16" s="476"/>
      <c r="H16" s="476"/>
      <c r="I16" s="476"/>
      <c r="J16" s="476">
        <v>6</v>
      </c>
      <c r="K16" s="476">
        <v>4</v>
      </c>
      <c r="L16" s="476">
        <v>4</v>
      </c>
      <c r="M16" s="476">
        <v>4</v>
      </c>
      <c r="N16" s="476"/>
      <c r="O16" s="477"/>
    </row>
    <row r="17" spans="1:15" s="110" customFormat="1" ht="17.25" customHeight="1">
      <c r="B17" s="478" t="s">
        <v>560</v>
      </c>
      <c r="C17" s="838"/>
      <c r="D17" s="111">
        <f>12-D16</f>
        <v>12</v>
      </c>
      <c r="E17" s="111">
        <f>12-E16</f>
        <v>12</v>
      </c>
      <c r="F17" s="111">
        <f t="shared" ref="F17:K17" si="0">12-F16</f>
        <v>12</v>
      </c>
      <c r="G17" s="111">
        <f t="shared" si="0"/>
        <v>12</v>
      </c>
      <c r="H17" s="111">
        <f t="shared" si="0"/>
        <v>12</v>
      </c>
      <c r="I17" s="111">
        <f t="shared" si="0"/>
        <v>12</v>
      </c>
      <c r="J17" s="111">
        <f t="shared" si="0"/>
        <v>6</v>
      </c>
      <c r="K17" s="111">
        <f t="shared" si="0"/>
        <v>8</v>
      </c>
      <c r="L17" s="111">
        <f t="shared" ref="L17:O17" si="1">12-L16</f>
        <v>8</v>
      </c>
      <c r="M17" s="111">
        <f t="shared" si="1"/>
        <v>8</v>
      </c>
      <c r="N17" s="111">
        <f t="shared" si="1"/>
        <v>12</v>
      </c>
      <c r="O17" s="112">
        <f t="shared" si="1"/>
        <v>12</v>
      </c>
    </row>
    <row r="18" spans="1:15" s="7" customFormat="1" ht="17.25" customHeight="1">
      <c r="B18" s="479" t="str">
        <f>'1.  LRAMVA Summary'!B29</f>
        <v>Residential</v>
      </c>
      <c r="C18" s="831" t="str">
        <f>'2. LRAMVA Threshold'!D43</f>
        <v>kWh</v>
      </c>
      <c r="D18" s="46"/>
      <c r="E18" s="46"/>
      <c r="F18" s="46"/>
      <c r="G18" s="46"/>
      <c r="H18" s="46"/>
      <c r="I18" s="46"/>
      <c r="J18" s="46">
        <v>1.29E-2</v>
      </c>
      <c r="K18" s="46">
        <v>9.9000000000000008E-3</v>
      </c>
      <c r="L18" s="46">
        <v>6.7000000000000002E-3</v>
      </c>
      <c r="M18" s="46">
        <v>3.3999999999999998E-3</v>
      </c>
      <c r="N18" s="46">
        <v>0</v>
      </c>
      <c r="O18" s="69"/>
    </row>
    <row r="19" spans="1:15" s="7" customFormat="1" ht="15" customHeight="1" outlineLevel="1">
      <c r="B19" s="534" t="s">
        <v>511</v>
      </c>
      <c r="C19" s="832"/>
      <c r="D19" s="46"/>
      <c r="E19" s="46"/>
      <c r="F19" s="46"/>
      <c r="G19" s="46"/>
      <c r="H19" s="46"/>
      <c r="I19" s="46"/>
      <c r="J19" s="46"/>
      <c r="K19" s="46"/>
      <c r="L19" s="46"/>
      <c r="M19" s="46"/>
      <c r="N19" s="46"/>
      <c r="O19" s="69"/>
    </row>
    <row r="20" spans="1:15" s="7" customFormat="1" ht="15" customHeight="1" outlineLevel="1">
      <c r="B20" s="534" t="s">
        <v>512</v>
      </c>
      <c r="C20" s="832"/>
      <c r="D20" s="46"/>
      <c r="E20" s="46"/>
      <c r="F20" s="46"/>
      <c r="G20" s="46"/>
      <c r="H20" s="46"/>
      <c r="I20" s="46"/>
      <c r="J20" s="46"/>
      <c r="K20" s="46"/>
      <c r="L20" s="46"/>
      <c r="M20" s="46"/>
      <c r="N20" s="46"/>
      <c r="O20" s="69"/>
    </row>
    <row r="21" spans="1:15" s="7" customFormat="1" ht="15" customHeight="1" outlineLevel="1">
      <c r="B21" s="534" t="s">
        <v>490</v>
      </c>
      <c r="C21" s="832"/>
      <c r="D21" s="46"/>
      <c r="E21" s="46"/>
      <c r="F21" s="46"/>
      <c r="G21" s="46"/>
      <c r="H21" s="46"/>
      <c r="I21" s="46"/>
      <c r="J21" s="46"/>
      <c r="K21" s="46"/>
      <c r="L21" s="46"/>
      <c r="M21" s="46"/>
      <c r="N21" s="46"/>
      <c r="O21" s="69"/>
    </row>
    <row r="22" spans="1:15" s="7" customFormat="1" ht="14.25" customHeight="1">
      <c r="B22" s="534" t="s">
        <v>513</v>
      </c>
      <c r="C22" s="833"/>
      <c r="D22" s="65">
        <f>SUM(D18:D21)</f>
        <v>0</v>
      </c>
      <c r="E22" s="65">
        <f>SUM(E18:E21)</f>
        <v>0</v>
      </c>
      <c r="F22" s="65">
        <f>SUM(F18:F21)</f>
        <v>0</v>
      </c>
      <c r="G22" s="65">
        <f t="shared" ref="G22:N22" si="2">SUM(G18:G21)</f>
        <v>0</v>
      </c>
      <c r="H22" s="65">
        <f t="shared" si="2"/>
        <v>0</v>
      </c>
      <c r="I22" s="65">
        <f t="shared" si="2"/>
        <v>0</v>
      </c>
      <c r="J22" s="65">
        <f t="shared" si="2"/>
        <v>1.29E-2</v>
      </c>
      <c r="K22" s="65">
        <f t="shared" si="2"/>
        <v>9.9000000000000008E-3</v>
      </c>
      <c r="L22" s="65">
        <f t="shared" si="2"/>
        <v>6.7000000000000002E-3</v>
      </c>
      <c r="M22" s="65">
        <f t="shared" si="2"/>
        <v>3.3999999999999998E-3</v>
      </c>
      <c r="N22" s="65">
        <f t="shared" si="2"/>
        <v>0</v>
      </c>
      <c r="O22" s="65">
        <f t="shared" ref="O22" si="3">SUM(O18:O21)</f>
        <v>0</v>
      </c>
    </row>
    <row r="23" spans="1:15" s="63" customFormat="1">
      <c r="A23" s="62"/>
      <c r="B23" s="491" t="s">
        <v>514</v>
      </c>
      <c r="C23" s="481"/>
      <c r="D23" s="482"/>
      <c r="E23" s="483">
        <f>ROUND(SUM(D22*E16+E22*E17)/12,4)</f>
        <v>0</v>
      </c>
      <c r="F23" s="483">
        <f>ROUND(SUM(E22*F16+F22*F17)/12,4)</f>
        <v>0</v>
      </c>
      <c r="G23" s="483">
        <f>ROUND(SUM(F22*G16+G22*G17)/12,4)</f>
        <v>0</v>
      </c>
      <c r="H23" s="483">
        <f>ROUND(SUM(G22*H16+H22*H17)/12,4)</f>
        <v>0</v>
      </c>
      <c r="I23" s="483">
        <f>ROUND(SUM(H22*I16+I22*I17)/12,4)</f>
        <v>0</v>
      </c>
      <c r="J23" s="483">
        <f t="shared" ref="J23:O23" si="4">ROUND(SUM(I22*J16+J22*J17)/12,4)</f>
        <v>6.4999999999999997E-3</v>
      </c>
      <c r="K23" s="483">
        <f t="shared" si="4"/>
        <v>1.09E-2</v>
      </c>
      <c r="L23" s="483">
        <f t="shared" si="4"/>
        <v>7.7999999999999996E-3</v>
      </c>
      <c r="M23" s="483">
        <f>ROUND(SUM(L22*M16+M22*M17)/12,4)</f>
        <v>4.4999999999999997E-3</v>
      </c>
      <c r="N23" s="483">
        <f t="shared" si="4"/>
        <v>0</v>
      </c>
      <c r="O23" s="483">
        <f t="shared" si="4"/>
        <v>0</v>
      </c>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2" t="str">
        <f>'1.  LRAMVA Summary'!B30</f>
        <v>GS&lt;50 kW</v>
      </c>
      <c r="C25" s="831" t="str">
        <f>'2. LRAMVA Threshold'!E43</f>
        <v>kWh</v>
      </c>
      <c r="D25" s="46"/>
      <c r="E25" s="46"/>
      <c r="F25" s="46"/>
      <c r="G25" s="46"/>
      <c r="H25" s="46"/>
      <c r="I25" s="46"/>
      <c r="J25" s="46">
        <v>1.2500000000000001E-2</v>
      </c>
      <c r="K25" s="46">
        <v>1.2699999999999999E-2</v>
      </c>
      <c r="L25" s="46">
        <v>1.2800000000000001E-2</v>
      </c>
      <c r="M25" s="46">
        <v>1.2999999999999999E-2</v>
      </c>
      <c r="N25" s="46">
        <v>1.32E-2</v>
      </c>
      <c r="O25" s="69">
        <v>1.35E-2</v>
      </c>
    </row>
    <row r="26" spans="1:15" s="18" customFormat="1" outlineLevel="1">
      <c r="A26" s="4"/>
      <c r="B26" s="534" t="s">
        <v>511</v>
      </c>
      <c r="C26" s="832"/>
      <c r="D26" s="46"/>
      <c r="E26" s="46"/>
      <c r="F26" s="46"/>
      <c r="G26" s="46"/>
      <c r="H26" s="46"/>
      <c r="I26" s="46"/>
      <c r="J26" s="46"/>
      <c r="K26" s="46"/>
      <c r="L26" s="46"/>
      <c r="M26" s="46"/>
      <c r="N26" s="46"/>
      <c r="O26" s="69"/>
    </row>
    <row r="27" spans="1:15" s="18" customFormat="1" outlineLevel="1">
      <c r="A27" s="4"/>
      <c r="B27" s="534" t="s">
        <v>512</v>
      </c>
      <c r="C27" s="832"/>
      <c r="D27" s="46"/>
      <c r="E27" s="46"/>
      <c r="F27" s="46"/>
      <c r="G27" s="46"/>
      <c r="H27" s="46"/>
      <c r="I27" s="46"/>
      <c r="J27" s="46"/>
      <c r="K27" s="46"/>
      <c r="L27" s="46"/>
      <c r="M27" s="46"/>
      <c r="N27" s="46"/>
      <c r="O27" s="69"/>
    </row>
    <row r="28" spans="1:15" s="18" customFormat="1" outlineLevel="1">
      <c r="A28" s="4"/>
      <c r="B28" s="534" t="s">
        <v>490</v>
      </c>
      <c r="C28" s="832"/>
      <c r="D28" s="46"/>
      <c r="E28" s="46"/>
      <c r="F28" s="46"/>
      <c r="G28" s="46"/>
      <c r="H28" s="46"/>
      <c r="I28" s="46"/>
      <c r="J28" s="46"/>
      <c r="K28" s="46"/>
      <c r="L28" s="46"/>
      <c r="M28" s="46"/>
      <c r="N28" s="46"/>
      <c r="O28" s="69"/>
    </row>
    <row r="29" spans="1:15" s="18" customFormat="1">
      <c r="A29" s="4"/>
      <c r="B29" s="534" t="s">
        <v>513</v>
      </c>
      <c r="C29" s="833"/>
      <c r="D29" s="65">
        <f>SUM(D25:D28)</f>
        <v>0</v>
      </c>
      <c r="E29" s="65">
        <f t="shared" ref="E29:N29" si="5">SUM(E25:E28)</f>
        <v>0</v>
      </c>
      <c r="F29" s="65">
        <f t="shared" si="5"/>
        <v>0</v>
      </c>
      <c r="G29" s="65">
        <f t="shared" si="5"/>
        <v>0</v>
      </c>
      <c r="H29" s="65">
        <f t="shared" si="5"/>
        <v>0</v>
      </c>
      <c r="I29" s="65">
        <f t="shared" si="5"/>
        <v>0</v>
      </c>
      <c r="J29" s="65">
        <f t="shared" si="5"/>
        <v>1.2500000000000001E-2</v>
      </c>
      <c r="K29" s="65">
        <f t="shared" si="5"/>
        <v>1.2699999999999999E-2</v>
      </c>
      <c r="L29" s="65">
        <f t="shared" si="5"/>
        <v>1.2800000000000001E-2</v>
      </c>
      <c r="M29" s="65">
        <f t="shared" si="5"/>
        <v>1.2999999999999999E-2</v>
      </c>
      <c r="N29" s="65">
        <f t="shared" si="5"/>
        <v>1.32E-2</v>
      </c>
      <c r="O29" s="65">
        <f t="shared" ref="O29" si="6">SUM(O25:O28)</f>
        <v>1.35E-2</v>
      </c>
    </row>
    <row r="30" spans="1:15" s="18" customFormat="1">
      <c r="A30" s="4"/>
      <c r="B30" s="491" t="s">
        <v>514</v>
      </c>
      <c r="C30" s="487"/>
      <c r="D30" s="71"/>
      <c r="E30" s="483">
        <f>ROUND(SUM(D29*E16+E29*E17)/12,4)</f>
        <v>0</v>
      </c>
      <c r="F30" s="483">
        <f t="shared" ref="F30:M30" si="7">ROUND(SUM(E29*F16+F29*F17)/12,4)</f>
        <v>0</v>
      </c>
      <c r="G30" s="483">
        <f t="shared" si="7"/>
        <v>0</v>
      </c>
      <c r="H30" s="483">
        <f t="shared" si="7"/>
        <v>0</v>
      </c>
      <c r="I30" s="483">
        <f t="shared" si="7"/>
        <v>0</v>
      </c>
      <c r="J30" s="483">
        <f>ROUND(SUM(I29*J16+J29*J17)/12,4)</f>
        <v>6.3E-3</v>
      </c>
      <c r="K30" s="483">
        <f t="shared" si="7"/>
        <v>1.26E-2</v>
      </c>
      <c r="L30" s="483">
        <f t="shared" si="7"/>
        <v>1.2800000000000001E-2</v>
      </c>
      <c r="M30" s="483">
        <f t="shared" si="7"/>
        <v>1.29E-2</v>
      </c>
      <c r="N30" s="483">
        <f>ROUND(SUM(M29*N16+N29*N17)/12,4)</f>
        <v>1.32E-2</v>
      </c>
      <c r="O30" s="483">
        <f>ROUND(SUM(N29*O16+O29*O17)/12,4)</f>
        <v>1.35E-2</v>
      </c>
    </row>
    <row r="31" spans="1:15" s="18" customFormat="1">
      <c r="A31" s="4"/>
      <c r="B31" s="480"/>
      <c r="C31" s="489"/>
      <c r="D31" s="490"/>
      <c r="E31" s="490"/>
      <c r="F31" s="490"/>
      <c r="G31" s="490"/>
      <c r="H31" s="490"/>
      <c r="I31" s="490"/>
      <c r="J31" s="490"/>
      <c r="K31" s="490"/>
      <c r="L31" s="490"/>
      <c r="M31" s="490"/>
      <c r="N31" s="486"/>
      <c r="O31" s="488"/>
    </row>
    <row r="32" spans="1:15" s="64" customFormat="1">
      <c r="B32" s="602" t="str">
        <f>'1.  LRAMVA Summary'!B31</f>
        <v>GS 50-4999</v>
      </c>
      <c r="C32" s="831" t="str">
        <f>'2. LRAMVA Threshold'!F43</f>
        <v>KW</v>
      </c>
      <c r="D32" s="46"/>
      <c r="E32" s="46"/>
      <c r="F32" s="46"/>
      <c r="G32" s="46"/>
      <c r="H32" s="46"/>
      <c r="I32" s="46"/>
      <c r="J32" s="46">
        <v>3.4316</v>
      </c>
      <c r="K32" s="46">
        <v>3.4864999999999999</v>
      </c>
      <c r="L32" s="46">
        <v>3.5179</v>
      </c>
      <c r="M32" s="46">
        <v>3.5600999999999998</v>
      </c>
      <c r="N32" s="46">
        <v>3.6259999999999999</v>
      </c>
      <c r="O32" s="69">
        <v>3.7002999999999999</v>
      </c>
    </row>
    <row r="33" spans="1:15" s="18" customFormat="1" outlineLevel="1">
      <c r="A33" s="4"/>
      <c r="B33" s="534" t="s">
        <v>511</v>
      </c>
      <c r="C33" s="832"/>
      <c r="D33" s="46"/>
      <c r="E33" s="46"/>
      <c r="F33" s="46"/>
      <c r="G33" s="46"/>
      <c r="H33" s="46"/>
      <c r="I33" s="46"/>
      <c r="J33" s="46"/>
      <c r="K33" s="46"/>
      <c r="L33" s="46"/>
      <c r="M33" s="46"/>
      <c r="N33" s="46"/>
      <c r="O33" s="69"/>
    </row>
    <row r="34" spans="1:15" s="18" customFormat="1" outlineLevel="1">
      <c r="A34" s="4"/>
      <c r="B34" s="534" t="s">
        <v>512</v>
      </c>
      <c r="C34" s="832"/>
      <c r="D34" s="46"/>
      <c r="E34" s="46"/>
      <c r="F34" s="46"/>
      <c r="G34" s="46"/>
      <c r="H34" s="46"/>
      <c r="I34" s="46"/>
      <c r="J34" s="46"/>
      <c r="K34" s="46"/>
      <c r="L34" s="46"/>
      <c r="M34" s="46"/>
      <c r="N34" s="46"/>
      <c r="O34" s="69"/>
    </row>
    <row r="35" spans="1:15" s="18" customFormat="1" outlineLevel="1">
      <c r="A35" s="4"/>
      <c r="B35" s="534" t="s">
        <v>490</v>
      </c>
      <c r="C35" s="832"/>
      <c r="D35" s="46"/>
      <c r="E35" s="46"/>
      <c r="F35" s="46"/>
      <c r="G35" s="46"/>
      <c r="H35" s="46"/>
      <c r="I35" s="46"/>
      <c r="J35" s="46"/>
      <c r="K35" s="46"/>
      <c r="L35" s="46"/>
      <c r="M35" s="46"/>
      <c r="N35" s="46"/>
      <c r="O35" s="69"/>
    </row>
    <row r="36" spans="1:15" s="18" customFormat="1">
      <c r="A36" s="4"/>
      <c r="B36" s="534" t="s">
        <v>513</v>
      </c>
      <c r="C36" s="833"/>
      <c r="D36" s="65">
        <f>SUM(D32:D35)</f>
        <v>0</v>
      </c>
      <c r="E36" s="65">
        <f>SUM(E32:E35)</f>
        <v>0</v>
      </c>
      <c r="F36" s="65">
        <f t="shared" ref="F36:M36" si="8">SUM(F32:F35)</f>
        <v>0</v>
      </c>
      <c r="G36" s="65">
        <f t="shared" si="8"/>
        <v>0</v>
      </c>
      <c r="H36" s="65">
        <f t="shared" si="8"/>
        <v>0</v>
      </c>
      <c r="I36" s="65">
        <f t="shared" si="8"/>
        <v>0</v>
      </c>
      <c r="J36" s="65">
        <f t="shared" si="8"/>
        <v>3.4316</v>
      </c>
      <c r="K36" s="65">
        <f t="shared" si="8"/>
        <v>3.4864999999999999</v>
      </c>
      <c r="L36" s="65">
        <f t="shared" si="8"/>
        <v>3.5179</v>
      </c>
      <c r="M36" s="65">
        <f t="shared" si="8"/>
        <v>3.5600999999999998</v>
      </c>
      <c r="N36" s="65">
        <f>SUM(N32:N35)</f>
        <v>3.6259999999999999</v>
      </c>
      <c r="O36" s="65">
        <f>SUM(O32:O35)</f>
        <v>3.7002999999999999</v>
      </c>
    </row>
    <row r="37" spans="1:15" s="18" customFormat="1">
      <c r="A37" s="4"/>
      <c r="B37" s="491" t="s">
        <v>514</v>
      </c>
      <c r="C37" s="487"/>
      <c r="D37" s="71"/>
      <c r="E37" s="483">
        <f t="shared" ref="E37:M37" si="9">ROUND(SUM(D36*E16+E36*E17)/12,4)</f>
        <v>0</v>
      </c>
      <c r="F37" s="483">
        <f t="shared" si="9"/>
        <v>0</v>
      </c>
      <c r="G37" s="483">
        <f t="shared" si="9"/>
        <v>0</v>
      </c>
      <c r="H37" s="483">
        <f t="shared" si="9"/>
        <v>0</v>
      </c>
      <c r="I37" s="483">
        <f t="shared" si="9"/>
        <v>0</v>
      </c>
      <c r="J37" s="483">
        <f t="shared" si="9"/>
        <v>1.7158</v>
      </c>
      <c r="K37" s="483">
        <f t="shared" si="9"/>
        <v>3.4681999999999999</v>
      </c>
      <c r="L37" s="483">
        <f t="shared" si="9"/>
        <v>3.5074000000000001</v>
      </c>
      <c r="M37" s="483">
        <f t="shared" si="9"/>
        <v>3.5459999999999998</v>
      </c>
      <c r="N37" s="483">
        <f>ROUND(SUM(M36*N16+N36*N17)/12,4)</f>
        <v>3.6259999999999999</v>
      </c>
      <c r="O37" s="483">
        <f>ROUND(SUM(N36*O16+O36*O17)/12,4)</f>
        <v>3.7002999999999999</v>
      </c>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2" t="str">
        <f>'1.  LRAMVA Summary'!B32</f>
        <v>Sentinel Lights</v>
      </c>
      <c r="C39" s="831" t="str">
        <f>'2. LRAMVA Threshold'!G43</f>
        <v>KW</v>
      </c>
      <c r="D39" s="46"/>
      <c r="E39" s="46"/>
      <c r="F39" s="46"/>
      <c r="G39" s="46"/>
      <c r="H39" s="46"/>
      <c r="I39" s="46"/>
      <c r="J39" s="46">
        <v>8.9053000000000004</v>
      </c>
      <c r="K39" s="46">
        <v>9.0478000000000005</v>
      </c>
      <c r="L39" s="46">
        <v>9.1292000000000009</v>
      </c>
      <c r="M39" s="46">
        <v>9.2387999999999995</v>
      </c>
      <c r="N39" s="46">
        <v>9.4097000000000008</v>
      </c>
      <c r="O39" s="69">
        <v>9.6026000000000007</v>
      </c>
    </row>
    <row r="40" spans="1:15" s="18" customFormat="1" outlineLevel="1">
      <c r="A40" s="4"/>
      <c r="B40" s="534" t="s">
        <v>511</v>
      </c>
      <c r="C40" s="832"/>
      <c r="D40" s="46"/>
      <c r="E40" s="46"/>
      <c r="F40" s="46"/>
      <c r="G40" s="46"/>
      <c r="H40" s="46"/>
      <c r="I40" s="46"/>
      <c r="J40" s="46"/>
      <c r="K40" s="46"/>
      <c r="L40" s="46"/>
      <c r="M40" s="46"/>
      <c r="N40" s="46"/>
      <c r="O40" s="69"/>
    </row>
    <row r="41" spans="1:15" s="18" customFormat="1" outlineLevel="1">
      <c r="A41" s="4"/>
      <c r="B41" s="534" t="s">
        <v>512</v>
      </c>
      <c r="C41" s="832"/>
      <c r="D41" s="46"/>
      <c r="E41" s="46"/>
      <c r="F41" s="46"/>
      <c r="G41" s="46"/>
      <c r="H41" s="46"/>
      <c r="I41" s="46"/>
      <c r="J41" s="46"/>
      <c r="K41" s="46"/>
      <c r="L41" s="46"/>
      <c r="M41" s="46"/>
      <c r="N41" s="46"/>
      <c r="O41" s="69"/>
    </row>
    <row r="42" spans="1:15" s="18" customFormat="1" outlineLevel="1">
      <c r="A42" s="4"/>
      <c r="B42" s="534" t="s">
        <v>490</v>
      </c>
      <c r="C42" s="832"/>
      <c r="D42" s="46"/>
      <c r="E42" s="46"/>
      <c r="F42" s="46"/>
      <c r="G42" s="46"/>
      <c r="H42" s="46"/>
      <c r="I42" s="46"/>
      <c r="J42" s="46"/>
      <c r="K42" s="46"/>
      <c r="L42" s="46"/>
      <c r="M42" s="46"/>
      <c r="N42" s="46"/>
      <c r="O42" s="69"/>
    </row>
    <row r="43" spans="1:15" s="18" customFormat="1">
      <c r="A43" s="4"/>
      <c r="B43" s="534" t="s">
        <v>513</v>
      </c>
      <c r="C43" s="833"/>
      <c r="D43" s="65">
        <f>SUM(D39:D42)</f>
        <v>0</v>
      </c>
      <c r="E43" s="65">
        <f t="shared" ref="E43:N43" si="10">SUM(E39:E42)</f>
        <v>0</v>
      </c>
      <c r="F43" s="65">
        <f t="shared" si="10"/>
        <v>0</v>
      </c>
      <c r="G43" s="65">
        <f t="shared" si="10"/>
        <v>0</v>
      </c>
      <c r="H43" s="65">
        <f t="shared" si="10"/>
        <v>0</v>
      </c>
      <c r="I43" s="65">
        <f t="shared" si="10"/>
        <v>0</v>
      </c>
      <c r="J43" s="65">
        <f t="shared" si="10"/>
        <v>8.9053000000000004</v>
      </c>
      <c r="K43" s="65">
        <f t="shared" si="10"/>
        <v>9.0478000000000005</v>
      </c>
      <c r="L43" s="65">
        <f t="shared" si="10"/>
        <v>9.1292000000000009</v>
      </c>
      <c r="M43" s="65">
        <f t="shared" si="10"/>
        <v>9.2387999999999995</v>
      </c>
      <c r="N43" s="65">
        <f t="shared" si="10"/>
        <v>9.4097000000000008</v>
      </c>
      <c r="O43" s="65">
        <f t="shared" ref="O43" si="11">SUM(O39:O42)</f>
        <v>9.6026000000000007</v>
      </c>
    </row>
    <row r="44" spans="1:15" s="14" customFormat="1">
      <c r="A44" s="72"/>
      <c r="B44" s="491" t="s">
        <v>514</v>
      </c>
      <c r="C44" s="487"/>
      <c r="D44" s="71"/>
      <c r="E44" s="483">
        <f t="shared" ref="E44:M44" si="12">ROUND(SUM(D43*E16+E43*E17)/12,4)</f>
        <v>0</v>
      </c>
      <c r="F44" s="483">
        <f t="shared" si="12"/>
        <v>0</v>
      </c>
      <c r="G44" s="483">
        <f t="shared" si="12"/>
        <v>0</v>
      </c>
      <c r="H44" s="483">
        <f t="shared" si="12"/>
        <v>0</v>
      </c>
      <c r="I44" s="483">
        <f t="shared" si="12"/>
        <v>0</v>
      </c>
      <c r="J44" s="483">
        <f t="shared" si="12"/>
        <v>4.4527000000000001</v>
      </c>
      <c r="K44" s="483">
        <f t="shared" si="12"/>
        <v>9.0002999999999993</v>
      </c>
      <c r="L44" s="483">
        <f t="shared" si="12"/>
        <v>9.1021000000000001</v>
      </c>
      <c r="M44" s="483">
        <f t="shared" si="12"/>
        <v>9.2022999999999993</v>
      </c>
      <c r="N44" s="483">
        <f>ROUND(SUM(M43*N16+N43*N17)/12,4)</f>
        <v>9.4097000000000008</v>
      </c>
      <c r="O44" s="483">
        <f>ROUND(SUM(N43*O16+O43*O17)/12,4)</f>
        <v>9.6026000000000007</v>
      </c>
    </row>
    <row r="45" spans="1:15" s="70" customFormat="1" ht="14.25">
      <c r="A45" s="72"/>
      <c r="B45" s="491"/>
      <c r="C45" s="487"/>
      <c r="D45" s="71"/>
      <c r="E45" s="71"/>
      <c r="F45" s="71"/>
      <c r="G45" s="71"/>
      <c r="H45" s="71"/>
      <c r="I45" s="71"/>
      <c r="J45" s="71"/>
      <c r="K45" s="71"/>
      <c r="L45" s="486"/>
      <c r="M45" s="486"/>
      <c r="N45" s="486"/>
      <c r="O45" s="492"/>
    </row>
    <row r="46" spans="1:15" s="64" customFormat="1">
      <c r="A46" s="62"/>
      <c r="B46" s="602" t="str">
        <f>'1.  LRAMVA Summary'!B33</f>
        <v>Street Lighting</v>
      </c>
      <c r="C46" s="831" t="str">
        <f>'2. LRAMVA Threshold'!H43</f>
        <v>KW</v>
      </c>
      <c r="D46" s="46"/>
      <c r="E46" s="46"/>
      <c r="F46" s="46"/>
      <c r="G46" s="46"/>
      <c r="H46" s="46"/>
      <c r="I46" s="46"/>
      <c r="J46" s="46">
        <v>12.7737</v>
      </c>
      <c r="K46" s="46">
        <v>12.9781</v>
      </c>
      <c r="L46" s="46">
        <v>13.094900000000001</v>
      </c>
      <c r="M46" s="46">
        <v>13.252000000000001</v>
      </c>
      <c r="N46" s="46">
        <v>13.497199999999999</v>
      </c>
      <c r="O46" s="69">
        <v>13.773899999999999</v>
      </c>
    </row>
    <row r="47" spans="1:15" s="18" customFormat="1" outlineLevel="1">
      <c r="A47" s="4"/>
      <c r="B47" s="534" t="s">
        <v>511</v>
      </c>
      <c r="C47" s="832"/>
      <c r="D47" s="46"/>
      <c r="E47" s="46"/>
      <c r="F47" s="46"/>
      <c r="G47" s="46"/>
      <c r="H47" s="46"/>
      <c r="I47" s="46"/>
      <c r="J47" s="46"/>
      <c r="K47" s="46"/>
      <c r="L47" s="46"/>
      <c r="M47" s="46"/>
      <c r="N47" s="46"/>
      <c r="O47" s="69"/>
    </row>
    <row r="48" spans="1:15" s="18" customFormat="1" outlineLevel="1">
      <c r="A48" s="4"/>
      <c r="B48" s="534" t="s">
        <v>512</v>
      </c>
      <c r="C48" s="832"/>
      <c r="D48" s="46"/>
      <c r="E48" s="46"/>
      <c r="F48" s="46"/>
      <c r="G48" s="46"/>
      <c r="H48" s="46"/>
      <c r="I48" s="46"/>
      <c r="J48" s="46"/>
      <c r="K48" s="46"/>
      <c r="L48" s="46"/>
      <c r="M48" s="46"/>
      <c r="N48" s="46"/>
      <c r="O48" s="69"/>
    </row>
    <row r="49" spans="1:15" s="18" customFormat="1" outlineLevel="1">
      <c r="A49" s="4"/>
      <c r="B49" s="534" t="s">
        <v>490</v>
      </c>
      <c r="C49" s="832"/>
      <c r="D49" s="46"/>
      <c r="E49" s="46"/>
      <c r="F49" s="46"/>
      <c r="G49" s="46"/>
      <c r="H49" s="46"/>
      <c r="I49" s="46"/>
      <c r="J49" s="46"/>
      <c r="K49" s="46"/>
      <c r="L49" s="46"/>
      <c r="M49" s="46"/>
      <c r="N49" s="46"/>
      <c r="O49" s="69"/>
    </row>
    <row r="50" spans="1:15" s="18" customFormat="1">
      <c r="A50" s="4"/>
      <c r="B50" s="534" t="s">
        <v>513</v>
      </c>
      <c r="C50" s="833"/>
      <c r="D50" s="65">
        <f>SUM(D46:D49)</f>
        <v>0</v>
      </c>
      <c r="E50" s="65">
        <f t="shared" ref="E50:N50" si="13">SUM(E46:E49)</f>
        <v>0</v>
      </c>
      <c r="F50" s="65">
        <f t="shared" si="13"/>
        <v>0</v>
      </c>
      <c r="G50" s="65">
        <f t="shared" si="13"/>
        <v>0</v>
      </c>
      <c r="H50" s="65">
        <f t="shared" si="13"/>
        <v>0</v>
      </c>
      <c r="I50" s="65">
        <f t="shared" si="13"/>
        <v>0</v>
      </c>
      <c r="J50" s="65">
        <f t="shared" si="13"/>
        <v>12.7737</v>
      </c>
      <c r="K50" s="65">
        <f t="shared" si="13"/>
        <v>12.9781</v>
      </c>
      <c r="L50" s="65">
        <f t="shared" si="13"/>
        <v>13.094900000000001</v>
      </c>
      <c r="M50" s="65">
        <f t="shared" si="13"/>
        <v>13.252000000000001</v>
      </c>
      <c r="N50" s="65">
        <f t="shared" si="13"/>
        <v>13.497199999999999</v>
      </c>
      <c r="O50" s="65">
        <f t="shared" ref="O50" si="14">SUM(O46:O49)</f>
        <v>13.773899999999999</v>
      </c>
    </row>
    <row r="51" spans="1:15" s="14" customFormat="1">
      <c r="A51" s="72"/>
      <c r="B51" s="491" t="s">
        <v>514</v>
      </c>
      <c r="C51" s="487"/>
      <c r="D51" s="71"/>
      <c r="E51" s="483">
        <f t="shared" ref="E51:M51" si="15">ROUND(SUM(D50*E16+E50*E17)/12,4)</f>
        <v>0</v>
      </c>
      <c r="F51" s="483">
        <f t="shared" si="15"/>
        <v>0</v>
      </c>
      <c r="G51" s="483">
        <f t="shared" si="15"/>
        <v>0</v>
      </c>
      <c r="H51" s="483">
        <f t="shared" si="15"/>
        <v>0</v>
      </c>
      <c r="I51" s="483">
        <f t="shared" si="15"/>
        <v>0</v>
      </c>
      <c r="J51" s="483">
        <f t="shared" si="15"/>
        <v>6.3868999999999998</v>
      </c>
      <c r="K51" s="483">
        <f t="shared" si="15"/>
        <v>12.91</v>
      </c>
      <c r="L51" s="483">
        <f t="shared" si="15"/>
        <v>13.055999999999999</v>
      </c>
      <c r="M51" s="483">
        <f t="shared" si="15"/>
        <v>13.1996</v>
      </c>
      <c r="N51" s="483">
        <f>ROUND(SUM(M50*N16+N50*N17)/12,4)</f>
        <v>13.497199999999999</v>
      </c>
      <c r="O51" s="483">
        <f>ROUND(SUM(N50*O16+O50*O17)/12,4)</f>
        <v>13.773899999999999</v>
      </c>
    </row>
    <row r="52" spans="1:15" s="70" customFormat="1" ht="14.25">
      <c r="A52" s="72"/>
      <c r="B52" s="491"/>
      <c r="C52" s="487"/>
      <c r="D52" s="71"/>
      <c r="E52" s="71"/>
      <c r="F52" s="71"/>
      <c r="G52" s="71"/>
      <c r="H52" s="71"/>
      <c r="I52" s="71"/>
      <c r="J52" s="71"/>
      <c r="K52" s="71"/>
      <c r="L52" s="493"/>
      <c r="M52" s="493"/>
      <c r="N52" s="493"/>
      <c r="O52" s="492"/>
    </row>
    <row r="53" spans="1:15" s="64" customFormat="1">
      <c r="A53" s="62"/>
      <c r="B53" s="602" t="str">
        <f>'1.  LRAMVA Summary'!B34</f>
        <v>USL</v>
      </c>
      <c r="C53" s="831" t="str">
        <f>'2. LRAMVA Threshold'!I43</f>
        <v>kWh</v>
      </c>
      <c r="D53" s="46"/>
      <c r="E53" s="46"/>
      <c r="F53" s="46"/>
      <c r="G53" s="46"/>
      <c r="H53" s="46"/>
      <c r="I53" s="46"/>
      <c r="J53" s="46">
        <v>3.3999999999999998E-3</v>
      </c>
      <c r="K53" s="46">
        <v>3.5000000000000001E-3</v>
      </c>
      <c r="L53" s="46">
        <v>3.5000000000000001E-3</v>
      </c>
      <c r="M53" s="46">
        <v>3.5000000000000001E-3</v>
      </c>
      <c r="N53" s="46">
        <v>3.5999999999999999E-3</v>
      </c>
      <c r="O53" s="69">
        <v>3.7000000000000002E-3</v>
      </c>
    </row>
    <row r="54" spans="1:15" s="18" customFormat="1" outlineLevel="1">
      <c r="A54" s="4"/>
      <c r="B54" s="534" t="s">
        <v>511</v>
      </c>
      <c r="C54" s="832"/>
      <c r="D54" s="46"/>
      <c r="E54" s="46"/>
      <c r="F54" s="46"/>
      <c r="G54" s="46"/>
      <c r="H54" s="46"/>
      <c r="I54" s="46"/>
      <c r="J54" s="46"/>
      <c r="K54" s="46"/>
      <c r="L54" s="46"/>
      <c r="M54" s="46"/>
      <c r="N54" s="46"/>
      <c r="O54" s="69"/>
    </row>
    <row r="55" spans="1:15" s="18" customFormat="1" outlineLevel="1">
      <c r="A55" s="4"/>
      <c r="B55" s="534" t="s">
        <v>512</v>
      </c>
      <c r="C55" s="832"/>
      <c r="D55" s="46"/>
      <c r="E55" s="46"/>
      <c r="F55" s="46"/>
      <c r="G55" s="46"/>
      <c r="H55" s="46"/>
      <c r="I55" s="46"/>
      <c r="J55" s="46"/>
      <c r="K55" s="46"/>
      <c r="L55" s="46"/>
      <c r="M55" s="46"/>
      <c r="N55" s="46"/>
      <c r="O55" s="69"/>
    </row>
    <row r="56" spans="1:15" s="18" customFormat="1" outlineLevel="1">
      <c r="A56" s="4"/>
      <c r="B56" s="534" t="s">
        <v>490</v>
      </c>
      <c r="C56" s="832"/>
      <c r="D56" s="46"/>
      <c r="E56" s="46"/>
      <c r="F56" s="46"/>
      <c r="G56" s="46"/>
      <c r="H56" s="46"/>
      <c r="I56" s="46"/>
      <c r="J56" s="46"/>
      <c r="K56" s="46"/>
      <c r="L56" s="46"/>
      <c r="M56" s="46"/>
      <c r="N56" s="46"/>
      <c r="O56" s="69"/>
    </row>
    <row r="57" spans="1:15" s="18" customFormat="1">
      <c r="A57" s="4"/>
      <c r="B57" s="534" t="s">
        <v>513</v>
      </c>
      <c r="C57" s="833"/>
      <c r="D57" s="65">
        <f>SUM(D53:D56)</f>
        <v>0</v>
      </c>
      <c r="E57" s="65">
        <f t="shared" ref="E57:N57" si="16">SUM(E53:E56)</f>
        <v>0</v>
      </c>
      <c r="F57" s="65">
        <f t="shared" si="16"/>
        <v>0</v>
      </c>
      <c r="G57" s="65">
        <f t="shared" si="16"/>
        <v>0</v>
      </c>
      <c r="H57" s="65">
        <f t="shared" si="16"/>
        <v>0</v>
      </c>
      <c r="I57" s="65">
        <f t="shared" si="16"/>
        <v>0</v>
      </c>
      <c r="J57" s="65">
        <f t="shared" si="16"/>
        <v>3.3999999999999998E-3</v>
      </c>
      <c r="K57" s="65">
        <f t="shared" si="16"/>
        <v>3.5000000000000001E-3</v>
      </c>
      <c r="L57" s="65">
        <f t="shared" si="16"/>
        <v>3.5000000000000001E-3</v>
      </c>
      <c r="M57" s="65">
        <f t="shared" si="16"/>
        <v>3.5000000000000001E-3</v>
      </c>
      <c r="N57" s="65">
        <f t="shared" si="16"/>
        <v>3.5999999999999999E-3</v>
      </c>
      <c r="O57" s="65">
        <f t="shared" ref="O57" si="17">SUM(O53:O56)</f>
        <v>3.7000000000000002E-3</v>
      </c>
    </row>
    <row r="58" spans="1:15" s="14" customFormat="1">
      <c r="A58" s="72"/>
      <c r="B58" s="491" t="s">
        <v>514</v>
      </c>
      <c r="C58" s="487"/>
      <c r="D58" s="71"/>
      <c r="E58" s="483">
        <f t="shared" ref="E58:M58" si="18">ROUND(SUM(D57*E16+E57*E17)/12,4)</f>
        <v>0</v>
      </c>
      <c r="F58" s="483">
        <f t="shared" si="18"/>
        <v>0</v>
      </c>
      <c r="G58" s="483">
        <f t="shared" si="18"/>
        <v>0</v>
      </c>
      <c r="H58" s="483">
        <f t="shared" si="18"/>
        <v>0</v>
      </c>
      <c r="I58" s="483">
        <f t="shared" si="18"/>
        <v>0</v>
      </c>
      <c r="J58" s="483">
        <f t="shared" si="18"/>
        <v>1.6999999999999999E-3</v>
      </c>
      <c r="K58" s="483">
        <f t="shared" si="18"/>
        <v>3.5000000000000001E-3</v>
      </c>
      <c r="L58" s="483">
        <f t="shared" si="18"/>
        <v>3.5000000000000001E-3</v>
      </c>
      <c r="M58" s="483">
        <f t="shared" si="18"/>
        <v>3.5000000000000001E-3</v>
      </c>
      <c r="N58" s="483">
        <f>ROUND(SUM(M57*N16+N57*N17)/12,4)</f>
        <v>3.5999999999999999E-3</v>
      </c>
      <c r="O58" s="483">
        <f>ROUND(SUM(N57*O16+O57*O17)/12,4)</f>
        <v>3.7000000000000002E-3</v>
      </c>
    </row>
    <row r="59" spans="1:15" s="70" customFormat="1" ht="14.25">
      <c r="A59" s="72"/>
      <c r="B59" s="491"/>
      <c r="C59" s="487"/>
      <c r="D59" s="71"/>
      <c r="E59" s="71"/>
      <c r="F59" s="71"/>
      <c r="G59" s="71"/>
      <c r="H59" s="71"/>
      <c r="I59" s="71"/>
      <c r="J59" s="71"/>
      <c r="K59" s="71"/>
      <c r="L59" s="493"/>
      <c r="M59" s="493"/>
      <c r="N59" s="493"/>
      <c r="O59" s="492"/>
    </row>
    <row r="60" spans="1:15" s="64" customFormat="1">
      <c r="A60" s="62"/>
      <c r="B60" s="602">
        <f>'1.  LRAMVA Summary'!B35</f>
        <v>0</v>
      </c>
      <c r="C60" s="831">
        <f>'2. LRAMVA Threshold'!J43</f>
        <v>0</v>
      </c>
      <c r="D60" s="46"/>
      <c r="E60" s="46"/>
      <c r="F60" s="46"/>
      <c r="G60" s="46"/>
      <c r="H60" s="46"/>
      <c r="I60" s="46"/>
      <c r="J60" s="46"/>
      <c r="K60" s="46"/>
      <c r="L60" s="46"/>
      <c r="M60" s="46"/>
      <c r="N60" s="46"/>
      <c r="O60" s="69"/>
    </row>
    <row r="61" spans="1:15" s="18" customFormat="1" outlineLevel="1">
      <c r="A61" s="4"/>
      <c r="B61" s="534" t="s">
        <v>511</v>
      </c>
      <c r="C61" s="832"/>
      <c r="D61" s="46"/>
      <c r="E61" s="46"/>
      <c r="F61" s="46"/>
      <c r="G61" s="46"/>
      <c r="H61" s="46"/>
      <c r="I61" s="46"/>
      <c r="J61" s="46"/>
      <c r="K61" s="46"/>
      <c r="L61" s="46"/>
      <c r="M61" s="46"/>
      <c r="N61" s="46"/>
      <c r="O61" s="69"/>
    </row>
    <row r="62" spans="1:15" s="18" customFormat="1" outlineLevel="1">
      <c r="A62" s="4"/>
      <c r="B62" s="534" t="s">
        <v>512</v>
      </c>
      <c r="C62" s="832"/>
      <c r="D62" s="46"/>
      <c r="E62" s="46"/>
      <c r="F62" s="46"/>
      <c r="G62" s="46"/>
      <c r="H62" s="46"/>
      <c r="I62" s="46"/>
      <c r="J62" s="46"/>
      <c r="K62" s="46"/>
      <c r="L62" s="46"/>
      <c r="M62" s="46"/>
      <c r="N62" s="46"/>
      <c r="O62" s="69"/>
    </row>
    <row r="63" spans="1:15" s="18" customFormat="1" outlineLevel="1">
      <c r="A63" s="4"/>
      <c r="B63" s="534" t="s">
        <v>490</v>
      </c>
      <c r="C63" s="832"/>
      <c r="D63" s="46"/>
      <c r="E63" s="46"/>
      <c r="F63" s="46"/>
      <c r="G63" s="46"/>
      <c r="H63" s="46"/>
      <c r="I63" s="46"/>
      <c r="J63" s="46"/>
      <c r="K63" s="46"/>
      <c r="L63" s="46"/>
      <c r="M63" s="46"/>
      <c r="N63" s="46"/>
      <c r="O63" s="69"/>
    </row>
    <row r="64" spans="1:15" s="18" customFormat="1">
      <c r="A64" s="4"/>
      <c r="B64" s="534" t="s">
        <v>513</v>
      </c>
      <c r="C64" s="833"/>
      <c r="D64" s="65">
        <f>SUM(D60:D63)</f>
        <v>0</v>
      </c>
      <c r="E64" s="65">
        <f t="shared" ref="E64:N64" si="19">SUM(E60:E63)</f>
        <v>0</v>
      </c>
      <c r="F64" s="65">
        <f t="shared" si="19"/>
        <v>0</v>
      </c>
      <c r="G64" s="65">
        <f t="shared" si="19"/>
        <v>0</v>
      </c>
      <c r="H64" s="65">
        <f t="shared" si="19"/>
        <v>0</v>
      </c>
      <c r="I64" s="65">
        <f t="shared" si="19"/>
        <v>0</v>
      </c>
      <c r="J64" s="65">
        <f t="shared" si="19"/>
        <v>0</v>
      </c>
      <c r="K64" s="65">
        <f t="shared" si="19"/>
        <v>0</v>
      </c>
      <c r="L64" s="65">
        <f t="shared" si="19"/>
        <v>0</v>
      </c>
      <c r="M64" s="65">
        <f t="shared" si="19"/>
        <v>0</v>
      </c>
      <c r="N64" s="65">
        <f t="shared" si="19"/>
        <v>0</v>
      </c>
      <c r="O64" s="76"/>
    </row>
    <row r="65" spans="1:15" s="14" customFormat="1">
      <c r="A65" s="72"/>
      <c r="B65" s="491" t="s">
        <v>514</v>
      </c>
      <c r="C65" s="487"/>
      <c r="D65" s="71"/>
      <c r="E65" s="483">
        <f t="shared" ref="E65:M65" si="20">ROUND(SUM(D64*E16+E64*E17)/12,4)</f>
        <v>0</v>
      </c>
      <c r="F65" s="483">
        <f t="shared" si="20"/>
        <v>0</v>
      </c>
      <c r="G65" s="483">
        <f t="shared" si="20"/>
        <v>0</v>
      </c>
      <c r="H65" s="483">
        <f t="shared" si="20"/>
        <v>0</v>
      </c>
      <c r="I65" s="483">
        <f>ROUND(SUM(H64*I16+I64*I17)/12,4)</f>
        <v>0</v>
      </c>
      <c r="J65" s="483">
        <f t="shared" si="20"/>
        <v>0</v>
      </c>
      <c r="K65" s="483">
        <f t="shared" si="20"/>
        <v>0</v>
      </c>
      <c r="L65" s="483">
        <f t="shared" si="20"/>
        <v>0</v>
      </c>
      <c r="M65" s="483">
        <f t="shared" si="20"/>
        <v>0</v>
      </c>
      <c r="N65" s="483">
        <f>ROUND(SUM(M64*N16+N64*N17)/12,4)</f>
        <v>0</v>
      </c>
      <c r="O65" s="488"/>
    </row>
    <row r="66" spans="1:15" s="14" customFormat="1">
      <c r="A66" s="72"/>
      <c r="B66" s="73"/>
      <c r="C66" s="79"/>
      <c r="D66" s="71"/>
      <c r="E66" s="71"/>
      <c r="F66" s="71"/>
      <c r="G66" s="71"/>
      <c r="H66" s="71"/>
      <c r="I66" s="71"/>
      <c r="J66" s="71"/>
      <c r="K66" s="71"/>
      <c r="L66" s="486"/>
      <c r="M66" s="486"/>
      <c r="N66" s="486"/>
      <c r="O66" s="488"/>
    </row>
    <row r="67" spans="1:15" s="64" customFormat="1">
      <c r="A67" s="62"/>
      <c r="B67" s="602">
        <f>'1.  LRAMVA Summary'!B36</f>
        <v>0</v>
      </c>
      <c r="C67" s="831">
        <f>'2. LRAMVA Threshold'!K43</f>
        <v>0</v>
      </c>
      <c r="D67" s="46"/>
      <c r="E67" s="46"/>
      <c r="F67" s="46"/>
      <c r="G67" s="46"/>
      <c r="H67" s="46"/>
      <c r="I67" s="46"/>
      <c r="J67" s="46"/>
      <c r="K67" s="46"/>
      <c r="L67" s="46"/>
      <c r="M67" s="46"/>
      <c r="N67" s="46"/>
      <c r="O67" s="69"/>
    </row>
    <row r="68" spans="1:15" s="18" customFormat="1" outlineLevel="1">
      <c r="A68" s="4"/>
      <c r="B68" s="534" t="s">
        <v>511</v>
      </c>
      <c r="C68" s="832"/>
      <c r="D68" s="46"/>
      <c r="E68" s="46"/>
      <c r="F68" s="46"/>
      <c r="G68" s="46"/>
      <c r="H68" s="46"/>
      <c r="I68" s="46"/>
      <c r="J68" s="46"/>
      <c r="K68" s="46"/>
      <c r="L68" s="46"/>
      <c r="M68" s="46"/>
      <c r="N68" s="46"/>
      <c r="O68" s="69"/>
    </row>
    <row r="69" spans="1:15" s="18" customFormat="1" outlineLevel="1">
      <c r="A69" s="4"/>
      <c r="B69" s="534" t="s">
        <v>512</v>
      </c>
      <c r="C69" s="832"/>
      <c r="D69" s="46"/>
      <c r="E69" s="46"/>
      <c r="F69" s="46"/>
      <c r="G69" s="46"/>
      <c r="H69" s="46"/>
      <c r="I69" s="46"/>
      <c r="J69" s="46"/>
      <c r="K69" s="46"/>
      <c r="L69" s="46"/>
      <c r="M69" s="46"/>
      <c r="N69" s="46"/>
      <c r="O69" s="69"/>
    </row>
    <row r="70" spans="1:15" s="18" customFormat="1" outlineLevel="1">
      <c r="A70" s="4"/>
      <c r="B70" s="534" t="s">
        <v>490</v>
      </c>
      <c r="C70" s="832"/>
      <c r="D70" s="46"/>
      <c r="E70" s="46"/>
      <c r="F70" s="46"/>
      <c r="G70" s="46"/>
      <c r="H70" s="46"/>
      <c r="I70" s="46"/>
      <c r="J70" s="46"/>
      <c r="K70" s="46"/>
      <c r="L70" s="46"/>
      <c r="M70" s="46"/>
      <c r="N70" s="46"/>
      <c r="O70" s="69"/>
    </row>
    <row r="71" spans="1:15" s="18" customFormat="1">
      <c r="A71" s="4"/>
      <c r="B71" s="534" t="s">
        <v>513</v>
      </c>
      <c r="C71" s="833"/>
      <c r="D71" s="65">
        <f>SUM(D67:D70)</f>
        <v>0</v>
      </c>
      <c r="E71" s="65">
        <f t="shared" ref="E71:N71" si="21">SUM(E67:E70)</f>
        <v>0</v>
      </c>
      <c r="F71" s="65">
        <f>SUM(F67:F70)</f>
        <v>0</v>
      </c>
      <c r="G71" s="65">
        <f t="shared" si="21"/>
        <v>0</v>
      </c>
      <c r="H71" s="65">
        <f t="shared" si="21"/>
        <v>0</v>
      </c>
      <c r="I71" s="65">
        <f t="shared" si="21"/>
        <v>0</v>
      </c>
      <c r="J71" s="65">
        <f t="shared" si="21"/>
        <v>0</v>
      </c>
      <c r="K71" s="65">
        <f t="shared" si="21"/>
        <v>0</v>
      </c>
      <c r="L71" s="65">
        <f t="shared" si="21"/>
        <v>0</v>
      </c>
      <c r="M71" s="65">
        <f t="shared" si="21"/>
        <v>0</v>
      </c>
      <c r="N71" s="65">
        <f t="shared" si="21"/>
        <v>0</v>
      </c>
      <c r="O71" s="76"/>
    </row>
    <row r="72" spans="1:15" s="14" customFormat="1">
      <c r="A72" s="72"/>
      <c r="B72" s="491" t="s">
        <v>514</v>
      </c>
      <c r="C72" s="487"/>
      <c r="D72" s="71"/>
      <c r="E72" s="483">
        <f t="shared" ref="E72:N72" si="22">ROUND(SUM(D71*E16+E71*E17)/12,4)</f>
        <v>0</v>
      </c>
      <c r="F72" s="483">
        <f t="shared" si="22"/>
        <v>0</v>
      </c>
      <c r="G72" s="483">
        <f t="shared" si="22"/>
        <v>0</v>
      </c>
      <c r="H72" s="483">
        <f t="shared" si="22"/>
        <v>0</v>
      </c>
      <c r="I72" s="483">
        <f t="shared" si="22"/>
        <v>0</v>
      </c>
      <c r="J72" s="483">
        <f t="shared" si="22"/>
        <v>0</v>
      </c>
      <c r="K72" s="483">
        <f t="shared" si="22"/>
        <v>0</v>
      </c>
      <c r="L72" s="483">
        <f t="shared" si="22"/>
        <v>0</v>
      </c>
      <c r="M72" s="483">
        <f t="shared" si="22"/>
        <v>0</v>
      </c>
      <c r="N72" s="483">
        <f t="shared" si="22"/>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2">
        <f>'1.  LRAMVA Summary'!B37</f>
        <v>0</v>
      </c>
      <c r="C74" s="831">
        <f>'2. LRAMVA Threshold'!L43</f>
        <v>0</v>
      </c>
      <c r="D74" s="46"/>
      <c r="E74" s="46"/>
      <c r="F74" s="46"/>
      <c r="G74" s="46"/>
      <c r="H74" s="46"/>
      <c r="I74" s="46"/>
      <c r="J74" s="46"/>
      <c r="K74" s="46"/>
      <c r="L74" s="46"/>
      <c r="M74" s="46"/>
      <c r="N74" s="46"/>
      <c r="O74" s="69"/>
    </row>
    <row r="75" spans="1:15" s="18" customFormat="1" outlineLevel="1">
      <c r="A75" s="4"/>
      <c r="B75" s="534" t="s">
        <v>511</v>
      </c>
      <c r="C75" s="832"/>
      <c r="D75" s="46"/>
      <c r="E75" s="46"/>
      <c r="F75" s="46"/>
      <c r="G75" s="46"/>
      <c r="H75" s="46"/>
      <c r="I75" s="46"/>
      <c r="J75" s="46"/>
      <c r="K75" s="46"/>
      <c r="L75" s="46"/>
      <c r="M75" s="46"/>
      <c r="N75" s="46"/>
      <c r="O75" s="69"/>
    </row>
    <row r="76" spans="1:15" s="18" customFormat="1" outlineLevel="1">
      <c r="A76" s="4"/>
      <c r="B76" s="534" t="s">
        <v>512</v>
      </c>
      <c r="C76" s="832"/>
      <c r="D76" s="46"/>
      <c r="E76" s="46"/>
      <c r="F76" s="46"/>
      <c r="G76" s="46"/>
      <c r="H76" s="46"/>
      <c r="I76" s="46"/>
      <c r="J76" s="46"/>
      <c r="K76" s="46"/>
      <c r="L76" s="46"/>
      <c r="M76" s="46"/>
      <c r="N76" s="46"/>
      <c r="O76" s="69"/>
    </row>
    <row r="77" spans="1:15" s="18" customFormat="1" outlineLevel="1">
      <c r="A77" s="4"/>
      <c r="B77" s="534" t="s">
        <v>490</v>
      </c>
      <c r="C77" s="832"/>
      <c r="D77" s="46"/>
      <c r="E77" s="46"/>
      <c r="F77" s="46"/>
      <c r="G77" s="46"/>
      <c r="H77" s="46"/>
      <c r="I77" s="46"/>
      <c r="J77" s="46"/>
      <c r="K77" s="46"/>
      <c r="L77" s="46"/>
      <c r="M77" s="46"/>
      <c r="N77" s="46"/>
      <c r="O77" s="69"/>
    </row>
    <row r="78" spans="1:15" s="18" customFormat="1">
      <c r="A78" s="4"/>
      <c r="B78" s="534" t="s">
        <v>513</v>
      </c>
      <c r="C78" s="833"/>
      <c r="D78" s="65">
        <f>SUM(D74:D77)</f>
        <v>0</v>
      </c>
      <c r="E78" s="65">
        <f>SUM(E74:E77)</f>
        <v>0</v>
      </c>
      <c r="F78" s="65">
        <f t="shared" ref="F78:N78" si="23">SUM(F74:F77)</f>
        <v>0</v>
      </c>
      <c r="G78" s="65">
        <f t="shared" si="23"/>
        <v>0</v>
      </c>
      <c r="H78" s="65">
        <f t="shared" si="23"/>
        <v>0</v>
      </c>
      <c r="I78" s="65">
        <f t="shared" si="23"/>
        <v>0</v>
      </c>
      <c r="J78" s="65">
        <f t="shared" si="23"/>
        <v>0</v>
      </c>
      <c r="K78" s="65">
        <f t="shared" si="23"/>
        <v>0</v>
      </c>
      <c r="L78" s="65">
        <f t="shared" si="23"/>
        <v>0</v>
      </c>
      <c r="M78" s="65">
        <f t="shared" si="23"/>
        <v>0</v>
      </c>
      <c r="N78" s="65">
        <f t="shared" si="23"/>
        <v>0</v>
      </c>
      <c r="O78" s="76"/>
    </row>
    <row r="79" spans="1:15" s="14" customFormat="1">
      <c r="A79" s="72"/>
      <c r="B79" s="491" t="s">
        <v>514</v>
      </c>
      <c r="C79" s="487"/>
      <c r="D79" s="71"/>
      <c r="E79" s="483">
        <f t="shared" ref="E79:M79" si="24">ROUND(SUM(D78*E16+E78*E17)/12,4)</f>
        <v>0</v>
      </c>
      <c r="F79" s="483">
        <f t="shared" si="24"/>
        <v>0</v>
      </c>
      <c r="G79" s="483">
        <f t="shared" si="24"/>
        <v>0</v>
      </c>
      <c r="H79" s="483">
        <f t="shared" si="24"/>
        <v>0</v>
      </c>
      <c r="I79" s="483">
        <f t="shared" si="24"/>
        <v>0</v>
      </c>
      <c r="J79" s="483">
        <f t="shared" si="24"/>
        <v>0</v>
      </c>
      <c r="K79" s="483">
        <f t="shared" si="24"/>
        <v>0</v>
      </c>
      <c r="L79" s="483">
        <f t="shared" si="24"/>
        <v>0</v>
      </c>
      <c r="M79" s="483">
        <f t="shared" si="24"/>
        <v>0</v>
      </c>
      <c r="N79" s="483">
        <f>ROUND(SUM(M78*N16+N78*N17)/12,4)</f>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2">
        <f>'1.  LRAMVA Summary'!B38</f>
        <v>0</v>
      </c>
      <c r="C81" s="831">
        <f>'2. LRAMVA Threshold'!M43</f>
        <v>0</v>
      </c>
      <c r="D81" s="46"/>
      <c r="E81" s="46"/>
      <c r="F81" s="46"/>
      <c r="G81" s="46"/>
      <c r="H81" s="46"/>
      <c r="I81" s="46"/>
      <c r="J81" s="46"/>
      <c r="K81" s="46"/>
      <c r="L81" s="46"/>
      <c r="M81" s="46"/>
      <c r="N81" s="46"/>
      <c r="O81" s="69"/>
    </row>
    <row r="82" spans="1:15" s="18" customFormat="1" outlineLevel="1">
      <c r="A82" s="4"/>
      <c r="B82" s="534" t="s">
        <v>511</v>
      </c>
      <c r="C82" s="832"/>
      <c r="D82" s="46"/>
      <c r="E82" s="46"/>
      <c r="F82" s="46"/>
      <c r="G82" s="46"/>
      <c r="H82" s="46"/>
      <c r="I82" s="46"/>
      <c r="J82" s="46"/>
      <c r="K82" s="46"/>
      <c r="L82" s="46"/>
      <c r="M82" s="46"/>
      <c r="N82" s="46"/>
      <c r="O82" s="69"/>
    </row>
    <row r="83" spans="1:15" s="18" customFormat="1" outlineLevel="1">
      <c r="A83" s="4"/>
      <c r="B83" s="534" t="s">
        <v>512</v>
      </c>
      <c r="C83" s="832"/>
      <c r="D83" s="46"/>
      <c r="E83" s="46"/>
      <c r="F83" s="46"/>
      <c r="G83" s="46"/>
      <c r="H83" s="46"/>
      <c r="I83" s="46"/>
      <c r="J83" s="46"/>
      <c r="K83" s="46"/>
      <c r="L83" s="46"/>
      <c r="M83" s="46"/>
      <c r="N83" s="46"/>
      <c r="O83" s="69"/>
    </row>
    <row r="84" spans="1:15" s="18" customFormat="1" outlineLevel="1">
      <c r="A84" s="4"/>
      <c r="B84" s="534" t="s">
        <v>490</v>
      </c>
      <c r="C84" s="832"/>
      <c r="D84" s="46"/>
      <c r="E84" s="46"/>
      <c r="F84" s="46"/>
      <c r="G84" s="46"/>
      <c r="H84" s="46"/>
      <c r="I84" s="46"/>
      <c r="J84" s="46"/>
      <c r="K84" s="46"/>
      <c r="L84" s="46"/>
      <c r="M84" s="46"/>
      <c r="N84" s="46"/>
      <c r="O84" s="69"/>
    </row>
    <row r="85" spans="1:15" s="18" customFormat="1">
      <c r="A85" s="4"/>
      <c r="B85" s="534" t="s">
        <v>513</v>
      </c>
      <c r="C85" s="833"/>
      <c r="D85" s="65">
        <f>SUM(D81:D84)</f>
        <v>0</v>
      </c>
      <c r="E85" s="65">
        <f>SUM(E81:E84)</f>
        <v>0</v>
      </c>
      <c r="F85" s="65">
        <f t="shared" ref="F85:N85" si="25">SUM(F81:F84)</f>
        <v>0</v>
      </c>
      <c r="G85" s="65">
        <f t="shared" si="25"/>
        <v>0</v>
      </c>
      <c r="H85" s="65">
        <f t="shared" si="25"/>
        <v>0</v>
      </c>
      <c r="I85" s="65">
        <f t="shared" si="25"/>
        <v>0</v>
      </c>
      <c r="J85" s="65">
        <f t="shared" si="25"/>
        <v>0</v>
      </c>
      <c r="K85" s="65">
        <f t="shared" si="25"/>
        <v>0</v>
      </c>
      <c r="L85" s="65">
        <f t="shared" si="25"/>
        <v>0</v>
      </c>
      <c r="M85" s="65">
        <f t="shared" si="25"/>
        <v>0</v>
      </c>
      <c r="N85" s="65">
        <f t="shared" si="25"/>
        <v>0</v>
      </c>
      <c r="O85" s="76"/>
    </row>
    <row r="86" spans="1:15" s="14" customFormat="1">
      <c r="A86" s="72"/>
      <c r="B86" s="491" t="s">
        <v>514</v>
      </c>
      <c r="C86" s="487"/>
      <c r="D86" s="71"/>
      <c r="E86" s="483">
        <f t="shared" ref="E86:N86" si="26">ROUND(SUM(D85*E16+E85*E17)/12,4)</f>
        <v>0</v>
      </c>
      <c r="F86" s="483">
        <f t="shared" si="26"/>
        <v>0</v>
      </c>
      <c r="G86" s="483">
        <f t="shared" si="26"/>
        <v>0</v>
      </c>
      <c r="H86" s="483">
        <f t="shared" si="26"/>
        <v>0</v>
      </c>
      <c r="I86" s="483">
        <f t="shared" si="26"/>
        <v>0</v>
      </c>
      <c r="J86" s="483">
        <f t="shared" si="26"/>
        <v>0</v>
      </c>
      <c r="K86" s="483">
        <f t="shared" si="26"/>
        <v>0</v>
      </c>
      <c r="L86" s="483">
        <f t="shared" si="26"/>
        <v>0</v>
      </c>
      <c r="M86" s="483">
        <f t="shared" si="26"/>
        <v>0</v>
      </c>
      <c r="N86" s="483">
        <f t="shared" si="26"/>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2">
        <f>'1.  LRAMVA Summary'!B39</f>
        <v>0</v>
      </c>
      <c r="C88" s="831">
        <f>'2. LRAMVA Threshold'!N43</f>
        <v>0</v>
      </c>
      <c r="D88" s="46"/>
      <c r="E88" s="46"/>
      <c r="F88" s="46"/>
      <c r="G88" s="46"/>
      <c r="H88" s="46"/>
      <c r="I88" s="46"/>
      <c r="J88" s="46"/>
      <c r="K88" s="46"/>
      <c r="L88" s="46"/>
      <c r="M88" s="46"/>
      <c r="N88" s="46"/>
      <c r="O88" s="69"/>
    </row>
    <row r="89" spans="1:15" s="18" customFormat="1" outlineLevel="1">
      <c r="A89" s="4"/>
      <c r="B89" s="534" t="s">
        <v>511</v>
      </c>
      <c r="C89" s="832"/>
      <c r="D89" s="46"/>
      <c r="E89" s="46"/>
      <c r="F89" s="46"/>
      <c r="G89" s="46"/>
      <c r="H89" s="46"/>
      <c r="I89" s="46"/>
      <c r="J89" s="46"/>
      <c r="K89" s="46"/>
      <c r="L89" s="46"/>
      <c r="M89" s="46"/>
      <c r="N89" s="46"/>
      <c r="O89" s="69"/>
    </row>
    <row r="90" spans="1:15" s="18" customFormat="1" outlineLevel="1">
      <c r="A90" s="4"/>
      <c r="B90" s="534" t="s">
        <v>512</v>
      </c>
      <c r="C90" s="832"/>
      <c r="D90" s="46"/>
      <c r="E90" s="46"/>
      <c r="F90" s="46"/>
      <c r="G90" s="46"/>
      <c r="H90" s="46"/>
      <c r="I90" s="46"/>
      <c r="J90" s="46"/>
      <c r="K90" s="46"/>
      <c r="L90" s="46"/>
      <c r="M90" s="46"/>
      <c r="N90" s="46"/>
      <c r="O90" s="69"/>
    </row>
    <row r="91" spans="1:15" s="18" customFormat="1" outlineLevel="1">
      <c r="A91" s="4"/>
      <c r="B91" s="534" t="s">
        <v>490</v>
      </c>
      <c r="C91" s="832"/>
      <c r="D91" s="46"/>
      <c r="E91" s="46"/>
      <c r="F91" s="46"/>
      <c r="G91" s="46"/>
      <c r="H91" s="46"/>
      <c r="I91" s="46"/>
      <c r="J91" s="46"/>
      <c r="K91" s="46"/>
      <c r="L91" s="46"/>
      <c r="M91" s="46"/>
      <c r="N91" s="46"/>
      <c r="O91" s="69"/>
    </row>
    <row r="92" spans="1:15" s="18" customFormat="1">
      <c r="A92" s="4"/>
      <c r="B92" s="534" t="s">
        <v>513</v>
      </c>
      <c r="C92" s="833"/>
      <c r="D92" s="65">
        <f>SUM(D88:D91)</f>
        <v>0</v>
      </c>
      <c r="E92" s="65">
        <f>SUM(E88:E91)</f>
        <v>0</v>
      </c>
      <c r="F92" s="65">
        <f t="shared" ref="F92:N92" si="27">SUM(F88:F91)</f>
        <v>0</v>
      </c>
      <c r="G92" s="65">
        <f t="shared" si="27"/>
        <v>0</v>
      </c>
      <c r="H92" s="65">
        <f t="shared" si="27"/>
        <v>0</v>
      </c>
      <c r="I92" s="65">
        <f t="shared" si="27"/>
        <v>0</v>
      </c>
      <c r="J92" s="65">
        <f t="shared" si="27"/>
        <v>0</v>
      </c>
      <c r="K92" s="65">
        <f t="shared" si="27"/>
        <v>0</v>
      </c>
      <c r="L92" s="65">
        <f t="shared" si="27"/>
        <v>0</v>
      </c>
      <c r="M92" s="65">
        <f t="shared" si="27"/>
        <v>0</v>
      </c>
      <c r="N92" s="65">
        <f t="shared" si="27"/>
        <v>0</v>
      </c>
      <c r="O92" s="76"/>
    </row>
    <row r="93" spans="1:15" s="14" customFormat="1">
      <c r="A93" s="72"/>
      <c r="B93" s="491" t="s">
        <v>514</v>
      </c>
      <c r="C93" s="487"/>
      <c r="D93" s="71"/>
      <c r="E93" s="483">
        <f t="shared" ref="E93:M93" si="28">ROUND(SUM(D92*E16+E92*E17)/12,4)</f>
        <v>0</v>
      </c>
      <c r="F93" s="483">
        <f t="shared" si="28"/>
        <v>0</v>
      </c>
      <c r="G93" s="483">
        <f t="shared" si="28"/>
        <v>0</v>
      </c>
      <c r="H93" s="483">
        <f t="shared" si="28"/>
        <v>0</v>
      </c>
      <c r="I93" s="483">
        <f t="shared" si="28"/>
        <v>0</v>
      </c>
      <c r="J93" s="483">
        <f t="shared" si="28"/>
        <v>0</v>
      </c>
      <c r="K93" s="483">
        <f t="shared" si="28"/>
        <v>0</v>
      </c>
      <c r="L93" s="483">
        <f t="shared" si="28"/>
        <v>0</v>
      </c>
      <c r="M93" s="483">
        <f t="shared" si="28"/>
        <v>0</v>
      </c>
      <c r="N93" s="483">
        <f>ROUND(SUM(M92*N16+N92*N17)/12,4)</f>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2">
        <f>'1.  LRAMVA Summary'!B40</f>
        <v>0</v>
      </c>
      <c r="C95" s="831">
        <f>'2. LRAMVA Threshold'!O43</f>
        <v>0</v>
      </c>
      <c r="D95" s="46"/>
      <c r="E95" s="46"/>
      <c r="F95" s="46"/>
      <c r="G95" s="46"/>
      <c r="H95" s="46"/>
      <c r="I95" s="46"/>
      <c r="J95" s="46"/>
      <c r="K95" s="46"/>
      <c r="L95" s="46"/>
      <c r="M95" s="46"/>
      <c r="N95" s="46"/>
      <c r="O95" s="69"/>
    </row>
    <row r="96" spans="1:15" s="18" customFormat="1" outlineLevel="1">
      <c r="A96" s="4"/>
      <c r="B96" s="534" t="s">
        <v>511</v>
      </c>
      <c r="C96" s="832"/>
      <c r="D96" s="46"/>
      <c r="E96" s="46"/>
      <c r="F96" s="46"/>
      <c r="G96" s="46"/>
      <c r="H96" s="46"/>
      <c r="I96" s="46"/>
      <c r="J96" s="46"/>
      <c r="K96" s="46"/>
      <c r="L96" s="46"/>
      <c r="M96" s="46"/>
      <c r="N96" s="46"/>
      <c r="O96" s="69"/>
    </row>
    <row r="97" spans="1:15" s="18" customFormat="1" outlineLevel="1">
      <c r="A97" s="4"/>
      <c r="B97" s="534" t="s">
        <v>512</v>
      </c>
      <c r="C97" s="832"/>
      <c r="D97" s="46"/>
      <c r="E97" s="46"/>
      <c r="F97" s="46"/>
      <c r="G97" s="46"/>
      <c r="H97" s="46"/>
      <c r="I97" s="46"/>
      <c r="J97" s="46"/>
      <c r="K97" s="46"/>
      <c r="L97" s="46"/>
      <c r="M97" s="46"/>
      <c r="N97" s="46"/>
      <c r="O97" s="69"/>
    </row>
    <row r="98" spans="1:15" s="18" customFormat="1" outlineLevel="1">
      <c r="A98" s="4"/>
      <c r="B98" s="534" t="s">
        <v>490</v>
      </c>
      <c r="C98" s="832"/>
      <c r="D98" s="46"/>
      <c r="E98" s="46"/>
      <c r="F98" s="46"/>
      <c r="G98" s="46"/>
      <c r="H98" s="46"/>
      <c r="I98" s="46"/>
      <c r="J98" s="46"/>
      <c r="K98" s="46"/>
      <c r="L98" s="46"/>
      <c r="M98" s="46"/>
      <c r="N98" s="46"/>
      <c r="O98" s="69"/>
    </row>
    <row r="99" spans="1:15" s="18" customFormat="1">
      <c r="A99" s="4"/>
      <c r="B99" s="534" t="s">
        <v>513</v>
      </c>
      <c r="C99" s="833"/>
      <c r="D99" s="65">
        <f>SUM(D95:D98)</f>
        <v>0</v>
      </c>
      <c r="E99" s="65">
        <f>SUM(E95:E98)</f>
        <v>0</v>
      </c>
      <c r="F99" s="65">
        <f t="shared" ref="F99:N99" si="29">SUM(F95:F98)</f>
        <v>0</v>
      </c>
      <c r="G99" s="65">
        <f t="shared" si="29"/>
        <v>0</v>
      </c>
      <c r="H99" s="65">
        <f t="shared" si="29"/>
        <v>0</v>
      </c>
      <c r="I99" s="65">
        <f t="shared" si="29"/>
        <v>0</v>
      </c>
      <c r="J99" s="65">
        <f t="shared" si="29"/>
        <v>0</v>
      </c>
      <c r="K99" s="65">
        <f t="shared" si="29"/>
        <v>0</v>
      </c>
      <c r="L99" s="65">
        <f t="shared" si="29"/>
        <v>0</v>
      </c>
      <c r="M99" s="65">
        <f t="shared" si="29"/>
        <v>0</v>
      </c>
      <c r="N99" s="65">
        <f t="shared" si="29"/>
        <v>0</v>
      </c>
      <c r="O99" s="76"/>
    </row>
    <row r="100" spans="1:15" s="14" customFormat="1">
      <c r="A100" s="72"/>
      <c r="B100" s="491" t="s">
        <v>514</v>
      </c>
      <c r="C100" s="487"/>
      <c r="D100" s="71"/>
      <c r="E100" s="483">
        <f t="shared" ref="E100:M100" si="30">ROUND(SUM(D99*E16+E99*E17)/12,4)</f>
        <v>0</v>
      </c>
      <c r="F100" s="483">
        <f t="shared" si="30"/>
        <v>0</v>
      </c>
      <c r="G100" s="483">
        <f t="shared" si="30"/>
        <v>0</v>
      </c>
      <c r="H100" s="483">
        <f t="shared" si="30"/>
        <v>0</v>
      </c>
      <c r="I100" s="483">
        <f t="shared" si="30"/>
        <v>0</v>
      </c>
      <c r="J100" s="483">
        <f t="shared" si="30"/>
        <v>0</v>
      </c>
      <c r="K100" s="483">
        <f t="shared" si="30"/>
        <v>0</v>
      </c>
      <c r="L100" s="483">
        <f t="shared" si="30"/>
        <v>0</v>
      </c>
      <c r="M100" s="483">
        <f t="shared" si="30"/>
        <v>0</v>
      </c>
      <c r="N100" s="483">
        <f>ROUND(SUM(M99*N16+N99*N17)/12,4)</f>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2">
        <f>'1.  LRAMVA Summary'!B41</f>
        <v>0</v>
      </c>
      <c r="C102" s="831">
        <f>'2. LRAMVA Threshold'!P43</f>
        <v>0</v>
      </c>
      <c r="D102" s="46"/>
      <c r="E102" s="46"/>
      <c r="F102" s="46"/>
      <c r="G102" s="46"/>
      <c r="H102" s="46"/>
      <c r="I102" s="46"/>
      <c r="J102" s="46"/>
      <c r="K102" s="46"/>
      <c r="L102" s="46"/>
      <c r="M102" s="46"/>
      <c r="N102" s="46"/>
      <c r="O102" s="69"/>
    </row>
    <row r="103" spans="1:15" s="18" customFormat="1" outlineLevel="1">
      <c r="A103" s="4"/>
      <c r="B103" s="534" t="s">
        <v>511</v>
      </c>
      <c r="C103" s="832"/>
      <c r="D103" s="46"/>
      <c r="E103" s="46"/>
      <c r="F103" s="46"/>
      <c r="G103" s="46"/>
      <c r="H103" s="46"/>
      <c r="I103" s="46"/>
      <c r="J103" s="46"/>
      <c r="K103" s="46"/>
      <c r="L103" s="46"/>
      <c r="M103" s="46"/>
      <c r="N103" s="46"/>
      <c r="O103" s="69"/>
    </row>
    <row r="104" spans="1:15" s="18" customFormat="1" outlineLevel="1">
      <c r="A104" s="4"/>
      <c r="B104" s="534" t="s">
        <v>512</v>
      </c>
      <c r="C104" s="832"/>
      <c r="D104" s="46"/>
      <c r="E104" s="46"/>
      <c r="F104" s="46"/>
      <c r="G104" s="46"/>
      <c r="H104" s="46"/>
      <c r="I104" s="46"/>
      <c r="J104" s="46"/>
      <c r="K104" s="46"/>
      <c r="L104" s="46"/>
      <c r="M104" s="46"/>
      <c r="N104" s="46"/>
      <c r="O104" s="69"/>
    </row>
    <row r="105" spans="1:15" s="18" customFormat="1" outlineLevel="1">
      <c r="A105" s="4"/>
      <c r="B105" s="534" t="s">
        <v>490</v>
      </c>
      <c r="C105" s="832"/>
      <c r="D105" s="46"/>
      <c r="E105" s="46"/>
      <c r="F105" s="46"/>
      <c r="G105" s="46"/>
      <c r="H105" s="46"/>
      <c r="I105" s="46"/>
      <c r="J105" s="46"/>
      <c r="K105" s="46"/>
      <c r="L105" s="46"/>
      <c r="M105" s="46"/>
      <c r="N105" s="46"/>
      <c r="O105" s="69"/>
    </row>
    <row r="106" spans="1:15" s="18" customFormat="1">
      <c r="A106" s="4"/>
      <c r="B106" s="534" t="s">
        <v>513</v>
      </c>
      <c r="C106" s="833"/>
      <c r="D106" s="65">
        <f>SUM(D102:D105)</f>
        <v>0</v>
      </c>
      <c r="E106" s="65">
        <f>SUM(E102:E105)</f>
        <v>0</v>
      </c>
      <c r="F106" s="65">
        <f>SUM(F102:F105)</f>
        <v>0</v>
      </c>
      <c r="G106" s="65">
        <f t="shared" ref="G106:N106" si="31">SUM(G102:G105)</f>
        <v>0</v>
      </c>
      <c r="H106" s="65">
        <f t="shared" si="31"/>
        <v>0</v>
      </c>
      <c r="I106" s="65">
        <f t="shared" si="31"/>
        <v>0</v>
      </c>
      <c r="J106" s="65">
        <f t="shared" si="31"/>
        <v>0</v>
      </c>
      <c r="K106" s="65">
        <f t="shared" si="31"/>
        <v>0</v>
      </c>
      <c r="L106" s="65">
        <f t="shared" si="31"/>
        <v>0</v>
      </c>
      <c r="M106" s="65">
        <f t="shared" si="31"/>
        <v>0</v>
      </c>
      <c r="N106" s="65">
        <f t="shared" si="31"/>
        <v>0</v>
      </c>
      <c r="O106" s="76"/>
    </row>
    <row r="107" spans="1:15" s="14" customFormat="1">
      <c r="A107" s="72"/>
      <c r="B107" s="491" t="s">
        <v>514</v>
      </c>
      <c r="C107" s="487"/>
      <c r="D107" s="71"/>
      <c r="E107" s="483">
        <f t="shared" ref="E107:M107" si="32">ROUND(SUM(D106*E16+E106*E17)/12,4)</f>
        <v>0</v>
      </c>
      <c r="F107" s="483">
        <f t="shared" si="32"/>
        <v>0</v>
      </c>
      <c r="G107" s="483">
        <f t="shared" si="32"/>
        <v>0</v>
      </c>
      <c r="H107" s="483">
        <f t="shared" si="32"/>
        <v>0</v>
      </c>
      <c r="I107" s="483">
        <f t="shared" si="32"/>
        <v>0</v>
      </c>
      <c r="J107" s="483">
        <f t="shared" si="32"/>
        <v>0</v>
      </c>
      <c r="K107" s="483">
        <f t="shared" si="32"/>
        <v>0</v>
      </c>
      <c r="L107" s="483">
        <f t="shared" si="32"/>
        <v>0</v>
      </c>
      <c r="M107" s="483">
        <f t="shared" si="32"/>
        <v>0</v>
      </c>
      <c r="N107" s="483">
        <f>ROUND(SUM(M106*N16+N106*N17)/12,4)</f>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2">
        <f>'1.  LRAMVA Summary'!B42</f>
        <v>0</v>
      </c>
      <c r="C109" s="831">
        <f>'2. LRAMVA Threshold'!Q43</f>
        <v>0</v>
      </c>
      <c r="D109" s="46"/>
      <c r="E109" s="46"/>
      <c r="F109" s="46"/>
      <c r="G109" s="46"/>
      <c r="H109" s="46"/>
      <c r="I109" s="46"/>
      <c r="J109" s="46"/>
      <c r="K109" s="46"/>
      <c r="L109" s="46"/>
      <c r="M109" s="46"/>
      <c r="N109" s="46"/>
      <c r="O109" s="69"/>
    </row>
    <row r="110" spans="1:15" s="18" customFormat="1" outlineLevel="1">
      <c r="A110" s="4"/>
      <c r="B110" s="534" t="s">
        <v>511</v>
      </c>
      <c r="C110" s="832"/>
      <c r="D110" s="46"/>
      <c r="E110" s="46"/>
      <c r="F110" s="46"/>
      <c r="G110" s="46"/>
      <c r="H110" s="46"/>
      <c r="I110" s="46"/>
      <c r="J110" s="46"/>
      <c r="K110" s="46"/>
      <c r="L110" s="46"/>
      <c r="M110" s="46"/>
      <c r="N110" s="46"/>
      <c r="O110" s="69"/>
    </row>
    <row r="111" spans="1:15" s="18" customFormat="1" outlineLevel="1">
      <c r="A111" s="4"/>
      <c r="B111" s="534" t="s">
        <v>512</v>
      </c>
      <c r="C111" s="832"/>
      <c r="D111" s="46"/>
      <c r="E111" s="46"/>
      <c r="F111" s="46"/>
      <c r="G111" s="46"/>
      <c r="H111" s="46"/>
      <c r="I111" s="46"/>
      <c r="J111" s="46"/>
      <c r="K111" s="46"/>
      <c r="L111" s="46"/>
      <c r="M111" s="46"/>
      <c r="N111" s="46"/>
      <c r="O111" s="69"/>
    </row>
    <row r="112" spans="1:15" s="18" customFormat="1" outlineLevel="1">
      <c r="A112" s="4"/>
      <c r="B112" s="534" t="s">
        <v>490</v>
      </c>
      <c r="C112" s="832"/>
      <c r="D112" s="46"/>
      <c r="E112" s="46"/>
      <c r="F112" s="46"/>
      <c r="G112" s="46"/>
      <c r="H112" s="46"/>
      <c r="I112" s="46"/>
      <c r="J112" s="46"/>
      <c r="K112" s="46"/>
      <c r="L112" s="46"/>
      <c r="M112" s="46"/>
      <c r="N112" s="46"/>
      <c r="O112" s="69"/>
    </row>
    <row r="113" spans="1:17" s="18" customFormat="1">
      <c r="A113" s="4"/>
      <c r="B113" s="534" t="s">
        <v>513</v>
      </c>
      <c r="C113" s="833"/>
      <c r="D113" s="65">
        <f>SUM(D109:D112)</f>
        <v>0</v>
      </c>
      <c r="E113" s="65">
        <f>SUM(E109:E112)</f>
        <v>0</v>
      </c>
      <c r="F113" s="65">
        <f>SUM(F109:F112)</f>
        <v>0</v>
      </c>
      <c r="G113" s="65">
        <f>SUM(G109:G112)</f>
        <v>0</v>
      </c>
      <c r="H113" s="65">
        <f t="shared" ref="H113:N113" si="33">SUM(H109:H112)</f>
        <v>0</v>
      </c>
      <c r="I113" s="65">
        <f t="shared" si="33"/>
        <v>0</v>
      </c>
      <c r="J113" s="65">
        <f t="shared" si="33"/>
        <v>0</v>
      </c>
      <c r="K113" s="65">
        <f t="shared" si="33"/>
        <v>0</v>
      </c>
      <c r="L113" s="65">
        <f t="shared" si="33"/>
        <v>0</v>
      </c>
      <c r="M113" s="65">
        <f t="shared" si="33"/>
        <v>0</v>
      </c>
      <c r="N113" s="65">
        <f t="shared" si="33"/>
        <v>0</v>
      </c>
      <c r="O113" s="76"/>
    </row>
    <row r="114" spans="1:17" s="14" customFormat="1">
      <c r="A114" s="72"/>
      <c r="B114" s="491" t="s">
        <v>514</v>
      </c>
      <c r="C114" s="487"/>
      <c r="D114" s="71"/>
      <c r="E114" s="483">
        <f t="shared" ref="E114:M114" si="34">ROUND(SUM(D113*E16+E113*E17)/12,4)</f>
        <v>0</v>
      </c>
      <c r="F114" s="483">
        <f t="shared" si="34"/>
        <v>0</v>
      </c>
      <c r="G114" s="483">
        <f t="shared" si="34"/>
        <v>0</v>
      </c>
      <c r="H114" s="483">
        <f t="shared" si="34"/>
        <v>0</v>
      </c>
      <c r="I114" s="483">
        <f t="shared" si="34"/>
        <v>0</v>
      </c>
      <c r="J114" s="483">
        <f t="shared" si="34"/>
        <v>0</v>
      </c>
      <c r="K114" s="483">
        <f t="shared" si="34"/>
        <v>0</v>
      </c>
      <c r="L114" s="483">
        <f t="shared" si="34"/>
        <v>0</v>
      </c>
      <c r="M114" s="483">
        <f t="shared" si="34"/>
        <v>0</v>
      </c>
      <c r="N114" s="483">
        <f>ROUND(SUM(M113*N16+N113*N17)/12,4)</f>
        <v>0</v>
      </c>
      <c r="O114" s="488"/>
    </row>
    <row r="115" spans="1:17" s="70" customFormat="1" ht="14.25">
      <c r="A115" s="72"/>
      <c r="B115" s="74"/>
      <c r="C115" s="80"/>
      <c r="D115" s="75"/>
      <c r="E115" s="75"/>
      <c r="F115" s="75"/>
      <c r="G115" s="75"/>
      <c r="H115" s="75"/>
      <c r="I115" s="75"/>
      <c r="J115" s="75"/>
      <c r="K115" s="494"/>
      <c r="L115" s="495"/>
      <c r="M115" s="495"/>
      <c r="N115" s="495"/>
      <c r="O115" s="496"/>
    </row>
    <row r="116" spans="1:17" s="3" customFormat="1" ht="21" customHeight="1">
      <c r="A116" s="4"/>
      <c r="B116" s="497" t="s">
        <v>612</v>
      </c>
      <c r="C116" s="97"/>
      <c r="D116" s="498"/>
      <c r="E116" s="498"/>
      <c r="F116" s="498"/>
      <c r="G116" s="498"/>
      <c r="H116" s="498"/>
      <c r="I116" s="498"/>
      <c r="J116" s="498"/>
      <c r="K116" s="498"/>
      <c r="L116" s="498"/>
      <c r="M116" s="498"/>
      <c r="N116" s="498"/>
      <c r="O116" s="498"/>
    </row>
    <row r="119" spans="1:17" ht="15.75">
      <c r="B119" s="117" t="s">
        <v>484</v>
      </c>
      <c r="J119" s="18"/>
    </row>
    <row r="120" spans="1:17" s="14" customFormat="1" ht="75.75" customHeight="1">
      <c r="A120" s="72"/>
      <c r="B120" s="835" t="s">
        <v>669</v>
      </c>
      <c r="C120" s="835"/>
      <c r="D120" s="835"/>
      <c r="E120" s="835"/>
      <c r="F120" s="835"/>
      <c r="G120" s="835"/>
      <c r="H120" s="835"/>
      <c r="I120" s="835"/>
      <c r="J120" s="835"/>
      <c r="K120" s="835"/>
      <c r="L120" s="835"/>
      <c r="M120" s="835"/>
      <c r="N120" s="835"/>
      <c r="O120" s="835"/>
      <c r="P120" s="835"/>
    </row>
    <row r="121" spans="1:17" s="18" customFormat="1" ht="9" customHeight="1">
      <c r="A121" s="4"/>
      <c r="B121" s="117"/>
      <c r="C121" s="77"/>
    </row>
    <row r="122" spans="1:17" ht="63.75" customHeight="1">
      <c r="B122" s="243" t="s">
        <v>234</v>
      </c>
      <c r="C122" s="243" t="str">
        <f>'1.  LRAMVA Summary'!D52</f>
        <v>Residential</v>
      </c>
      <c r="D122" s="243" t="str">
        <f>'1.  LRAMVA Summary'!E52</f>
        <v>GS&lt;50 kW</v>
      </c>
      <c r="E122" s="243" t="str">
        <f>'1.  LRAMVA Summary'!F52</f>
        <v>GS 50-4999</v>
      </c>
      <c r="F122" s="243" t="str">
        <f>'1.  LRAMVA Summary'!G52</f>
        <v>Sentinel Lights</v>
      </c>
      <c r="G122" s="243" t="str">
        <f>'1.  LRAMVA Summary'!H52</f>
        <v>Street Lighting</v>
      </c>
      <c r="H122" s="243" t="str">
        <f>'1.  LRAMVA Summary'!I52</f>
        <v>USL</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0"/>
      <c r="B123" s="583"/>
      <c r="C123" s="584" t="str">
        <f>'1.  LRAMVA Summary'!D53</f>
        <v>kWh</v>
      </c>
      <c r="D123" s="584" t="str">
        <f>'1.  LRAMVA Summary'!E53</f>
        <v>kWh</v>
      </c>
      <c r="E123" s="584" t="str">
        <f>'1.  LRAMVA Summary'!F53</f>
        <v>KW</v>
      </c>
      <c r="F123" s="584" t="str">
        <f>'1.  LRAMVA Summary'!G53</f>
        <v>KW</v>
      </c>
      <c r="G123" s="584" t="str">
        <f>'1.  LRAMVA Summary'!H53</f>
        <v>KW</v>
      </c>
      <c r="H123" s="584" t="str">
        <f>'1.  LRAMVA Summary'!I53</f>
        <v>kWh</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9">
        <v>2011</v>
      </c>
      <c r="C124" s="679">
        <f t="shared" ref="C124:C129" si="35">HLOOKUP(B124,$E$15:$O$114,9,FALSE)</f>
        <v>0</v>
      </c>
      <c r="D124" s="680">
        <f>HLOOKUP(B124,$E$15:$O$114,16,FALSE)</f>
        <v>0</v>
      </c>
      <c r="E124" s="681">
        <f>HLOOKUP(B124,$E$15:$O$114,23,FALSE)</f>
        <v>0</v>
      </c>
      <c r="F124" s="680">
        <f>HLOOKUP(B124,$E$15:$O$114,30,FALSE)</f>
        <v>0</v>
      </c>
      <c r="G124" s="681">
        <f>HLOOKUP(B124,$E$15:$O$114,37,FALSE)</f>
        <v>0</v>
      </c>
      <c r="H124" s="680">
        <f>HLOOKUP(B124,$E$15:$O$114,44,FALSE)</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0">
        <v>2012</v>
      </c>
      <c r="C125" s="682">
        <f t="shared" si="35"/>
        <v>0</v>
      </c>
      <c r="D125" s="683">
        <f>HLOOKUP(B125,$E$15:$O$114,16,FALSE)</f>
        <v>0</v>
      </c>
      <c r="E125" s="684">
        <f>HLOOKUP(B125,$E$15:$O$114,23,FALSE)</f>
        <v>0</v>
      </c>
      <c r="F125" s="683">
        <f>HLOOKUP(B125,$E$15:$O$114,30,FALSE)</f>
        <v>0</v>
      </c>
      <c r="G125" s="684">
        <f>HLOOKUP(B125,$E$15:$O$114,37,FALSE)</f>
        <v>0</v>
      </c>
      <c r="H125" s="683">
        <f>HLOOKUP(B125,$E$15:$O$114,44,FALSE)</f>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6">HLOOKUP(B125,$E$15:$O$114,100,FALSE)</f>
        <v>0</v>
      </c>
    </row>
    <row r="126" spans="1:17">
      <c r="B126" s="500">
        <v>2013</v>
      </c>
      <c r="C126" s="682">
        <f t="shared" si="35"/>
        <v>0</v>
      </c>
      <c r="D126" s="683">
        <f t="shared" ref="D126:D133" si="37">HLOOKUP(B126,$E$15:$O$114,16,FALSE)</f>
        <v>0</v>
      </c>
      <c r="E126" s="684">
        <f t="shared" ref="E126:E133" si="38">HLOOKUP(B126,$E$15:$O$114,23,FALSE)</f>
        <v>0</v>
      </c>
      <c r="F126" s="683">
        <f t="shared" ref="F126:F133" si="39">HLOOKUP(B126,$E$15:$O$114,30,FALSE)</f>
        <v>0</v>
      </c>
      <c r="G126" s="684">
        <f t="shared" ref="G126:G132" si="40">HLOOKUP(B126,$E$15:$O$114,37,FALSE)</f>
        <v>0</v>
      </c>
      <c r="H126" s="683">
        <f t="shared" ref="H126:H133" si="41">HLOOKUP(B126,$E$15:$O$114,44,FALSE)</f>
        <v>0</v>
      </c>
      <c r="I126" s="684">
        <f t="shared" ref="I126:I133" si="42">HLOOKUP(B126,$E$15:$O$114,51,FALSE)</f>
        <v>0</v>
      </c>
      <c r="J126" s="684">
        <f t="shared" ref="J126:J133" si="43">HLOOKUP(B126,$E$15:$O$114,58,FALSE)</f>
        <v>0</v>
      </c>
      <c r="K126" s="684">
        <f t="shared" ref="K126:K133" si="44">HLOOKUP(B126,$E$15:$O$114,65,FALSE)</f>
        <v>0</v>
      </c>
      <c r="L126" s="684">
        <f>HLOOKUP(B126,$E$15:$O$114,72,FALSE)</f>
        <v>0</v>
      </c>
      <c r="M126" s="684">
        <f t="shared" ref="M126:M133" si="45">HLOOKUP(B126,$E$15:$O$114,79,FALSE)</f>
        <v>0</v>
      </c>
      <c r="N126" s="684">
        <f t="shared" ref="N126:N133" si="46">HLOOKUP(B126,$E$15:$O$114,86,FALSE)</f>
        <v>0</v>
      </c>
      <c r="O126" s="684">
        <f t="shared" ref="O126:O133" si="47">HLOOKUP(B126,$E$15:$O$114,93,FALSE)</f>
        <v>0</v>
      </c>
      <c r="P126" s="684">
        <f t="shared" si="36"/>
        <v>0</v>
      </c>
    </row>
    <row r="127" spans="1:17">
      <c r="B127" s="500">
        <v>2014</v>
      </c>
      <c r="C127" s="682">
        <f t="shared" si="35"/>
        <v>0</v>
      </c>
      <c r="D127" s="683">
        <f>HLOOKUP(B127,$E$15:$O$114,16,FALSE)</f>
        <v>0</v>
      </c>
      <c r="E127" s="684">
        <f>HLOOKUP(B127,$E$15:$O$114,23,FALSE)</f>
        <v>0</v>
      </c>
      <c r="F127" s="683">
        <f>HLOOKUP(B127,$E$15:$O$114,30,FALSE)</f>
        <v>0</v>
      </c>
      <c r="G127" s="684">
        <f>HLOOKUP(B127,$E$15:$O$114,37,FALSE)</f>
        <v>0</v>
      </c>
      <c r="H127" s="683">
        <f>HLOOKUP(B127,$E$15:$O$114,44,FALSE)</f>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0">
        <v>2015</v>
      </c>
      <c r="C128" s="682">
        <f t="shared" si="35"/>
        <v>0</v>
      </c>
      <c r="D128" s="683">
        <f t="shared" si="37"/>
        <v>0</v>
      </c>
      <c r="E128" s="684">
        <f t="shared" si="38"/>
        <v>0</v>
      </c>
      <c r="F128" s="683">
        <f t="shared" si="39"/>
        <v>0</v>
      </c>
      <c r="G128" s="684">
        <f t="shared" si="40"/>
        <v>0</v>
      </c>
      <c r="H128" s="683">
        <f t="shared" si="41"/>
        <v>0</v>
      </c>
      <c r="I128" s="684">
        <f t="shared" si="42"/>
        <v>0</v>
      </c>
      <c r="J128" s="684">
        <f t="shared" si="43"/>
        <v>0</v>
      </c>
      <c r="K128" s="684">
        <f t="shared" si="44"/>
        <v>0</v>
      </c>
      <c r="L128" s="684">
        <f t="shared" ref="L128:L133" si="48">HLOOKUP(B128,$E$15:$O$114,72,FALSE)</f>
        <v>0</v>
      </c>
      <c r="M128" s="684">
        <f t="shared" si="45"/>
        <v>0</v>
      </c>
      <c r="N128" s="684">
        <f t="shared" si="46"/>
        <v>0</v>
      </c>
      <c r="O128" s="684">
        <f t="shared" si="47"/>
        <v>0</v>
      </c>
      <c r="P128" s="684">
        <f t="shared" si="36"/>
        <v>0</v>
      </c>
    </row>
    <row r="129" spans="2:16">
      <c r="B129" s="500">
        <v>2016</v>
      </c>
      <c r="C129" s="682">
        <f t="shared" si="35"/>
        <v>6.4999999999999997E-3</v>
      </c>
      <c r="D129" s="683">
        <f t="shared" si="37"/>
        <v>6.3E-3</v>
      </c>
      <c r="E129" s="684">
        <f t="shared" si="38"/>
        <v>1.7158</v>
      </c>
      <c r="F129" s="683">
        <f t="shared" si="39"/>
        <v>4.4527000000000001</v>
      </c>
      <c r="G129" s="684">
        <f t="shared" si="40"/>
        <v>6.3868999999999998</v>
      </c>
      <c r="H129" s="683">
        <f t="shared" si="41"/>
        <v>1.6999999999999999E-3</v>
      </c>
      <c r="I129" s="684">
        <f t="shared" si="42"/>
        <v>0</v>
      </c>
      <c r="J129" s="684">
        <f t="shared" si="43"/>
        <v>0</v>
      </c>
      <c r="K129" s="684">
        <f t="shared" si="44"/>
        <v>0</v>
      </c>
      <c r="L129" s="684">
        <f t="shared" si="48"/>
        <v>0</v>
      </c>
      <c r="M129" s="684">
        <f t="shared" si="45"/>
        <v>0</v>
      </c>
      <c r="N129" s="684">
        <f t="shared" si="46"/>
        <v>0</v>
      </c>
      <c r="O129" s="684">
        <f t="shared" si="47"/>
        <v>0</v>
      </c>
      <c r="P129" s="684">
        <f t="shared" si="36"/>
        <v>0</v>
      </c>
    </row>
    <row r="130" spans="2:16">
      <c r="B130" s="500">
        <v>2017</v>
      </c>
      <c r="C130" s="682">
        <f>HLOOKUP(B130,$E$15:$O$114,9,FALSE)</f>
        <v>1.09E-2</v>
      </c>
      <c r="D130" s="683">
        <f t="shared" si="37"/>
        <v>1.26E-2</v>
      </c>
      <c r="E130" s="684">
        <f t="shared" si="38"/>
        <v>3.4681999999999999</v>
      </c>
      <c r="F130" s="683">
        <f t="shared" si="39"/>
        <v>9.0002999999999993</v>
      </c>
      <c r="G130" s="684">
        <f t="shared" si="40"/>
        <v>12.91</v>
      </c>
      <c r="H130" s="683">
        <f t="shared" si="41"/>
        <v>3.5000000000000001E-3</v>
      </c>
      <c r="I130" s="684">
        <f t="shared" si="42"/>
        <v>0</v>
      </c>
      <c r="J130" s="684">
        <f t="shared" si="43"/>
        <v>0</v>
      </c>
      <c r="K130" s="684">
        <f t="shared" si="44"/>
        <v>0</v>
      </c>
      <c r="L130" s="684">
        <f t="shared" si="48"/>
        <v>0</v>
      </c>
      <c r="M130" s="684">
        <f t="shared" si="45"/>
        <v>0</v>
      </c>
      <c r="N130" s="684">
        <f t="shared" si="46"/>
        <v>0</v>
      </c>
      <c r="O130" s="684">
        <f t="shared" si="47"/>
        <v>0</v>
      </c>
      <c r="P130" s="684">
        <f t="shared" si="36"/>
        <v>0</v>
      </c>
    </row>
    <row r="131" spans="2:16">
      <c r="B131" s="500">
        <v>2018</v>
      </c>
      <c r="C131" s="682">
        <f t="shared" ref="C131:C132" si="49">HLOOKUP(B131,$E$15:$O$114,9,FALSE)</f>
        <v>7.7999999999999996E-3</v>
      </c>
      <c r="D131" s="683">
        <f t="shared" si="37"/>
        <v>1.2800000000000001E-2</v>
      </c>
      <c r="E131" s="684">
        <f t="shared" si="38"/>
        <v>3.5074000000000001</v>
      </c>
      <c r="F131" s="683">
        <f t="shared" si="39"/>
        <v>9.1021000000000001</v>
      </c>
      <c r="G131" s="684">
        <f t="shared" si="40"/>
        <v>13.055999999999999</v>
      </c>
      <c r="H131" s="683">
        <f t="shared" si="41"/>
        <v>3.5000000000000001E-3</v>
      </c>
      <c r="I131" s="684">
        <f t="shared" si="42"/>
        <v>0</v>
      </c>
      <c r="J131" s="684">
        <f t="shared" si="43"/>
        <v>0</v>
      </c>
      <c r="K131" s="684">
        <f t="shared" si="44"/>
        <v>0</v>
      </c>
      <c r="L131" s="684">
        <f t="shared" si="48"/>
        <v>0</v>
      </c>
      <c r="M131" s="684">
        <f t="shared" si="45"/>
        <v>0</v>
      </c>
      <c r="N131" s="684">
        <f t="shared" si="46"/>
        <v>0</v>
      </c>
      <c r="O131" s="684">
        <f t="shared" si="47"/>
        <v>0</v>
      </c>
      <c r="P131" s="684">
        <f t="shared" si="36"/>
        <v>0</v>
      </c>
    </row>
    <row r="132" spans="2:16">
      <c r="B132" s="500">
        <v>2019</v>
      </c>
      <c r="C132" s="682">
        <f t="shared" si="49"/>
        <v>4.4999999999999997E-3</v>
      </c>
      <c r="D132" s="683">
        <f t="shared" si="37"/>
        <v>1.29E-2</v>
      </c>
      <c r="E132" s="684">
        <f t="shared" si="38"/>
        <v>3.5459999999999998</v>
      </c>
      <c r="F132" s="683">
        <f t="shared" si="39"/>
        <v>9.2022999999999993</v>
      </c>
      <c r="G132" s="684">
        <f t="shared" si="40"/>
        <v>13.1996</v>
      </c>
      <c r="H132" s="683">
        <f t="shared" si="41"/>
        <v>3.5000000000000001E-3</v>
      </c>
      <c r="I132" s="684">
        <f t="shared" si="42"/>
        <v>0</v>
      </c>
      <c r="J132" s="684">
        <f t="shared" si="43"/>
        <v>0</v>
      </c>
      <c r="K132" s="684">
        <f t="shared" si="44"/>
        <v>0</v>
      </c>
      <c r="L132" s="684">
        <f t="shared" si="48"/>
        <v>0</v>
      </c>
      <c r="M132" s="684">
        <f t="shared" si="45"/>
        <v>0</v>
      </c>
      <c r="N132" s="684">
        <f t="shared" si="46"/>
        <v>0</v>
      </c>
      <c r="O132" s="684">
        <f t="shared" si="47"/>
        <v>0</v>
      </c>
      <c r="P132" s="684">
        <f t="shared" si="36"/>
        <v>0</v>
      </c>
    </row>
    <row r="133" spans="2:16">
      <c r="B133" s="501">
        <v>2020</v>
      </c>
      <c r="C133" s="685">
        <f>HLOOKUP(B133,$E$15:$O$114,9,FALSE)</f>
        <v>0</v>
      </c>
      <c r="D133" s="686">
        <f t="shared" si="37"/>
        <v>1.32E-2</v>
      </c>
      <c r="E133" s="687">
        <f t="shared" si="38"/>
        <v>3.6259999999999999</v>
      </c>
      <c r="F133" s="686">
        <f t="shared" si="39"/>
        <v>9.4097000000000008</v>
      </c>
      <c r="G133" s="687">
        <f>HLOOKUP(B133,$E$15:$O$114,37,FALSE)</f>
        <v>13.497199999999999</v>
      </c>
      <c r="H133" s="686">
        <f t="shared" si="41"/>
        <v>3.5999999999999999E-3</v>
      </c>
      <c r="I133" s="687">
        <f t="shared" si="42"/>
        <v>0</v>
      </c>
      <c r="J133" s="687">
        <f t="shared" si="43"/>
        <v>0</v>
      </c>
      <c r="K133" s="687">
        <f t="shared" si="44"/>
        <v>0</v>
      </c>
      <c r="L133" s="687">
        <f t="shared" si="48"/>
        <v>0</v>
      </c>
      <c r="M133" s="687">
        <f t="shared" si="45"/>
        <v>0</v>
      </c>
      <c r="N133" s="687">
        <f t="shared" si="46"/>
        <v>0</v>
      </c>
      <c r="O133" s="687">
        <f t="shared" si="47"/>
        <v>0</v>
      </c>
      <c r="P133" s="687">
        <f t="shared" si="36"/>
        <v>0</v>
      </c>
    </row>
    <row r="134" spans="2:16" ht="18.75" customHeight="1">
      <c r="B134" s="497" t="s">
        <v>628</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P534"/>
  <sheetViews>
    <sheetView zoomScale="90" zoomScaleNormal="90" zoomScaleSheetLayoutView="80" zoomScalePageLayoutView="85" workbookViewId="0">
      <selection activeCell="W4" sqref="W4"/>
    </sheetView>
  </sheetViews>
  <sheetFormatPr defaultColWidth="9" defaultRowHeight="14.25" outlineLevelRow="1" outlineLevelCol="1"/>
  <cols>
    <col min="1" max="1" width="4.5703125" style="508" customWidth="1"/>
    <col min="2" max="2" width="43.5703125" style="253" customWidth="1"/>
    <col min="3" max="3" width="14" style="253" customWidth="1"/>
    <col min="4" max="4" width="18" style="252" customWidth="1"/>
    <col min="5" max="8" width="10.42578125" style="252" customWidth="1" outlineLevel="1"/>
    <col min="9" max="13" width="9" style="252" customWidth="1" outlineLevel="1"/>
    <col min="14" max="14" width="12.42578125" style="252" customWidth="1" outlineLevel="1"/>
    <col min="15" max="15" width="17.5703125" style="252" customWidth="1"/>
    <col min="16" max="24" width="9.42578125" style="252" customWidth="1" outlineLevel="1"/>
    <col min="25" max="25" width="14" style="254" customWidth="1"/>
    <col min="26" max="26" width="14.5703125" style="254" customWidth="1"/>
    <col min="27" max="27" width="17"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5" style="252" customWidth="1"/>
    <col min="42" max="42" width="14" style="252" customWidth="1"/>
    <col min="43" max="43" width="9.5703125" style="252" customWidth="1"/>
    <col min="44" max="44" width="11" style="252" customWidth="1"/>
    <col min="45" max="45" width="12" style="252" customWidth="1"/>
    <col min="46" max="46" width="6.42578125" style="252" bestFit="1" customWidth="1"/>
    <col min="47" max="51" width="9" style="252"/>
    <col min="52" max="52" width="6.42578125" style="252" bestFit="1" customWidth="1"/>
    <col min="53" max="16384" width="9" style="252"/>
  </cols>
  <sheetData>
    <row r="1" spans="1:39" ht="164.25" customHeight="1"/>
    <row r="2" spans="1:39" ht="23.25" customHeight="1" thickBot="1"/>
    <row r="3" spans="1:39" ht="25.5" customHeight="1" thickBot="1">
      <c r="B3" s="841"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41"/>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3"/>
      <c r="C5" s="839" t="s">
        <v>551</v>
      </c>
      <c r="D5" s="840"/>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41" t="s">
        <v>505</v>
      </c>
      <c r="C7" s="842" t="s">
        <v>629</v>
      </c>
      <c r="D7" s="842"/>
      <c r="E7" s="842"/>
      <c r="F7" s="842"/>
      <c r="G7" s="842"/>
      <c r="H7" s="842"/>
      <c r="I7" s="842"/>
      <c r="J7" s="842"/>
      <c r="K7" s="842"/>
      <c r="L7" s="842"/>
      <c r="M7" s="842"/>
      <c r="N7" s="842"/>
      <c r="O7" s="842"/>
      <c r="P7" s="842"/>
      <c r="Q7" s="842"/>
      <c r="R7" s="842"/>
      <c r="S7" s="842"/>
      <c r="T7" s="842"/>
      <c r="U7" s="842"/>
      <c r="V7" s="842"/>
      <c r="W7" s="842"/>
      <c r="X7" s="842"/>
      <c r="Y7" s="604"/>
      <c r="Z7" s="604"/>
      <c r="AA7" s="604"/>
      <c r="AB7" s="604"/>
      <c r="AC7" s="604"/>
      <c r="AD7" s="604"/>
      <c r="AE7" s="269"/>
      <c r="AF7" s="269"/>
      <c r="AG7" s="269"/>
      <c r="AH7" s="269"/>
      <c r="AI7" s="269"/>
      <c r="AJ7" s="269"/>
      <c r="AK7" s="269"/>
      <c r="AL7" s="269"/>
    </row>
    <row r="8" spans="1:39" s="270" customFormat="1" ht="58.5" customHeight="1">
      <c r="A8" s="508"/>
      <c r="B8" s="841"/>
      <c r="C8" s="842" t="s">
        <v>570</v>
      </c>
      <c r="D8" s="842"/>
      <c r="E8" s="842"/>
      <c r="F8" s="842"/>
      <c r="G8" s="842"/>
      <c r="H8" s="842"/>
      <c r="I8" s="842"/>
      <c r="J8" s="842"/>
      <c r="K8" s="842"/>
      <c r="L8" s="842"/>
      <c r="M8" s="842"/>
      <c r="N8" s="842"/>
      <c r="O8" s="842"/>
      <c r="P8" s="842"/>
      <c r="Q8" s="842"/>
      <c r="R8" s="842"/>
      <c r="S8" s="842"/>
      <c r="T8" s="842"/>
      <c r="U8" s="842"/>
      <c r="V8" s="842"/>
      <c r="W8" s="842"/>
      <c r="X8" s="842"/>
      <c r="Y8" s="604"/>
      <c r="Z8" s="604"/>
      <c r="AA8" s="604"/>
      <c r="AB8" s="604"/>
      <c r="AC8" s="604"/>
      <c r="AD8" s="604"/>
      <c r="AE8" s="271"/>
      <c r="AF8" s="254"/>
      <c r="AG8" s="254"/>
      <c r="AH8" s="254"/>
      <c r="AI8" s="254"/>
      <c r="AJ8" s="254"/>
      <c r="AK8" s="254"/>
      <c r="AL8" s="254"/>
      <c r="AM8" s="255"/>
    </row>
    <row r="9" spans="1:39" s="270" customFormat="1" ht="57.75" customHeight="1">
      <c r="A9" s="508"/>
      <c r="B9" s="272"/>
      <c r="C9" s="842" t="s">
        <v>569</v>
      </c>
      <c r="D9" s="842"/>
      <c r="E9" s="842"/>
      <c r="F9" s="842"/>
      <c r="G9" s="842"/>
      <c r="H9" s="842"/>
      <c r="I9" s="842"/>
      <c r="J9" s="842"/>
      <c r="K9" s="842"/>
      <c r="L9" s="842"/>
      <c r="M9" s="842"/>
      <c r="N9" s="842"/>
      <c r="O9" s="842"/>
      <c r="P9" s="842"/>
      <c r="Q9" s="842"/>
      <c r="R9" s="842"/>
      <c r="S9" s="842"/>
      <c r="T9" s="842"/>
      <c r="U9" s="842"/>
      <c r="V9" s="842"/>
      <c r="W9" s="842"/>
      <c r="X9" s="842"/>
      <c r="Y9" s="604"/>
      <c r="Z9" s="604"/>
      <c r="AA9" s="604"/>
      <c r="AB9" s="604"/>
      <c r="AC9" s="604"/>
      <c r="AD9" s="604"/>
      <c r="AE9" s="271"/>
      <c r="AF9" s="254"/>
      <c r="AG9" s="254"/>
      <c r="AH9" s="254"/>
      <c r="AI9" s="254"/>
      <c r="AJ9" s="254"/>
      <c r="AK9" s="254"/>
      <c r="AL9" s="254"/>
      <c r="AM9" s="255"/>
    </row>
    <row r="10" spans="1:39" ht="41.25" customHeight="1">
      <c r="B10" s="274"/>
      <c r="C10" s="842" t="s">
        <v>631</v>
      </c>
      <c r="D10" s="842"/>
      <c r="E10" s="842"/>
      <c r="F10" s="842"/>
      <c r="G10" s="842"/>
      <c r="H10" s="842"/>
      <c r="I10" s="842"/>
      <c r="J10" s="842"/>
      <c r="K10" s="842"/>
      <c r="L10" s="842"/>
      <c r="M10" s="842"/>
      <c r="N10" s="842"/>
      <c r="O10" s="842"/>
      <c r="P10" s="842"/>
      <c r="Q10" s="842"/>
      <c r="R10" s="842"/>
      <c r="S10" s="842"/>
      <c r="T10" s="842"/>
      <c r="U10" s="842"/>
      <c r="V10" s="842"/>
      <c r="W10" s="842"/>
      <c r="X10" s="842"/>
      <c r="Y10" s="604"/>
      <c r="Z10" s="604"/>
      <c r="AA10" s="604"/>
      <c r="AB10" s="604"/>
      <c r="AC10" s="604"/>
      <c r="AD10" s="604"/>
      <c r="AE10" s="271"/>
      <c r="AF10" s="275"/>
      <c r="AG10" s="275"/>
      <c r="AH10" s="275"/>
      <c r="AI10" s="275"/>
      <c r="AJ10" s="275"/>
      <c r="AK10" s="275"/>
      <c r="AL10" s="275"/>
    </row>
    <row r="11" spans="1:39" ht="53.25" customHeight="1">
      <c r="C11" s="842" t="s">
        <v>618</v>
      </c>
      <c r="D11" s="842"/>
      <c r="E11" s="842"/>
      <c r="F11" s="842"/>
      <c r="G11" s="842"/>
      <c r="H11" s="842"/>
      <c r="I11" s="842"/>
      <c r="J11" s="842"/>
      <c r="K11" s="842"/>
      <c r="L11" s="842"/>
      <c r="M11" s="842"/>
      <c r="N11" s="842"/>
      <c r="O11" s="842"/>
      <c r="P11" s="842"/>
      <c r="Q11" s="842"/>
      <c r="R11" s="842"/>
      <c r="S11" s="842"/>
      <c r="T11" s="842"/>
      <c r="U11" s="842"/>
      <c r="V11" s="842"/>
      <c r="W11" s="842"/>
      <c r="X11" s="842"/>
      <c r="Y11" s="604"/>
      <c r="Z11" s="604"/>
      <c r="AA11" s="604"/>
      <c r="AB11" s="604"/>
      <c r="AC11" s="604"/>
      <c r="AD11" s="604"/>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41"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1"/>
      <c r="AF13" s="275"/>
      <c r="AG13" s="275"/>
      <c r="AH13" s="275"/>
      <c r="AI13" s="275"/>
      <c r="AJ13" s="275"/>
      <c r="AK13" s="275"/>
      <c r="AL13" s="275"/>
      <c r="AM13" s="252"/>
    </row>
    <row r="14" spans="1:39" ht="20.25" customHeight="1">
      <c r="B14" s="841"/>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1"/>
      <c r="AF14" s="275"/>
      <c r="AG14" s="275"/>
      <c r="AH14" s="275"/>
      <c r="AI14" s="275"/>
      <c r="AJ14" s="275"/>
      <c r="AK14" s="275"/>
      <c r="AL14" s="275"/>
      <c r="AM14" s="252"/>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1"/>
      <c r="AF15" s="275"/>
      <c r="AG15" s="275"/>
      <c r="AH15" s="275"/>
      <c r="AI15" s="275"/>
      <c r="AJ15" s="275"/>
      <c r="AK15" s="275"/>
      <c r="AL15" s="275"/>
      <c r="AM15" s="252"/>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8"/>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43" t="s">
        <v>211</v>
      </c>
      <c r="C19" s="845" t="s">
        <v>33</v>
      </c>
      <c r="D19" s="283" t="s">
        <v>422</v>
      </c>
      <c r="E19" s="847" t="s">
        <v>209</v>
      </c>
      <c r="F19" s="848"/>
      <c r="G19" s="848"/>
      <c r="H19" s="848"/>
      <c r="I19" s="848"/>
      <c r="J19" s="848"/>
      <c r="K19" s="848"/>
      <c r="L19" s="848"/>
      <c r="M19" s="849"/>
      <c r="N19" s="853" t="s">
        <v>213</v>
      </c>
      <c r="O19" s="283" t="s">
        <v>423</v>
      </c>
      <c r="P19" s="847" t="s">
        <v>212</v>
      </c>
      <c r="Q19" s="848"/>
      <c r="R19" s="848"/>
      <c r="S19" s="848"/>
      <c r="T19" s="848"/>
      <c r="U19" s="848"/>
      <c r="V19" s="848"/>
      <c r="W19" s="848"/>
      <c r="X19" s="849"/>
      <c r="Y19" s="850" t="s">
        <v>243</v>
      </c>
      <c r="Z19" s="851"/>
      <c r="AA19" s="851"/>
      <c r="AB19" s="851"/>
      <c r="AC19" s="851"/>
      <c r="AD19" s="851"/>
      <c r="AE19" s="851"/>
      <c r="AF19" s="851"/>
      <c r="AG19" s="851"/>
      <c r="AH19" s="851"/>
      <c r="AI19" s="851"/>
      <c r="AJ19" s="851"/>
      <c r="AK19" s="851"/>
      <c r="AL19" s="851"/>
      <c r="AM19" s="852"/>
    </row>
    <row r="20" spans="1:39" s="282" customFormat="1" ht="59.25" customHeight="1">
      <c r="A20" s="508"/>
      <c r="B20" s="844"/>
      <c r="C20" s="846"/>
      <c r="D20" s="284">
        <v>2011</v>
      </c>
      <c r="E20" s="284">
        <v>2012</v>
      </c>
      <c r="F20" s="284">
        <v>2013</v>
      </c>
      <c r="G20" s="284">
        <v>2014</v>
      </c>
      <c r="H20" s="284">
        <v>2015</v>
      </c>
      <c r="I20" s="284">
        <v>2016</v>
      </c>
      <c r="J20" s="284">
        <v>2017</v>
      </c>
      <c r="K20" s="284">
        <v>2018</v>
      </c>
      <c r="L20" s="284">
        <v>2019</v>
      </c>
      <c r="M20" s="284">
        <v>2020</v>
      </c>
      <c r="N20" s="854"/>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 50-4999</v>
      </c>
      <c r="AB20" s="285" t="str">
        <f>'1.  LRAMVA Summary'!G52</f>
        <v>Sentinel Lights</v>
      </c>
      <c r="AC20" s="285" t="str">
        <f>'1.  LRAMVA Summary'!H52</f>
        <v>Street Lighting</v>
      </c>
      <c r="AD20" s="285" t="str">
        <f>'1.  LRAMVA Summary'!I52</f>
        <v>USL</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v>
      </c>
      <c r="AD21" s="290" t="str">
        <f>'1.  LRAMVA Summary'!I53</f>
        <v>kWh</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5" outlineLevel="1">
      <c r="A29" s="508"/>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5" outlineLevel="1">
      <c r="A32" s="508"/>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5" outlineLevel="1">
      <c r="A35" s="508"/>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485</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outlineLevel="1">
      <c r="A51" s="508"/>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outlineLevel="1">
      <c r="A54" s="508"/>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9"/>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outlineLevel="1">
      <c r="A106" s="508"/>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8"/>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8"/>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75">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588</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8" t="s">
        <v>526</v>
      </c>
      <c r="F146" s="588"/>
      <c r="O146" s="280"/>
      <c r="Y146" s="269"/>
      <c r="Z146" s="266"/>
      <c r="AA146" s="266"/>
      <c r="AB146" s="266"/>
      <c r="AC146" s="266"/>
      <c r="AD146" s="266"/>
      <c r="AE146" s="266"/>
      <c r="AF146" s="266"/>
      <c r="AG146" s="266"/>
      <c r="AH146" s="266"/>
      <c r="AI146" s="266"/>
      <c r="AJ146" s="266"/>
      <c r="AK146" s="266"/>
      <c r="AL146" s="266"/>
      <c r="AM146" s="281"/>
    </row>
    <row r="147" spans="1:39" ht="34.5" customHeight="1">
      <c r="B147" s="843" t="s">
        <v>211</v>
      </c>
      <c r="C147" s="845" t="s">
        <v>33</v>
      </c>
      <c r="D147" s="283" t="s">
        <v>422</v>
      </c>
      <c r="E147" s="847" t="s">
        <v>209</v>
      </c>
      <c r="F147" s="848"/>
      <c r="G147" s="848"/>
      <c r="H147" s="848"/>
      <c r="I147" s="848"/>
      <c r="J147" s="848"/>
      <c r="K147" s="848"/>
      <c r="L147" s="848"/>
      <c r="M147" s="849"/>
      <c r="N147" s="853" t="s">
        <v>213</v>
      </c>
      <c r="O147" s="283" t="s">
        <v>423</v>
      </c>
      <c r="P147" s="847" t="s">
        <v>212</v>
      </c>
      <c r="Q147" s="848"/>
      <c r="R147" s="848"/>
      <c r="S147" s="848"/>
      <c r="T147" s="848"/>
      <c r="U147" s="848"/>
      <c r="V147" s="848"/>
      <c r="W147" s="848"/>
      <c r="X147" s="849"/>
      <c r="Y147" s="850" t="s">
        <v>243</v>
      </c>
      <c r="Z147" s="851"/>
      <c r="AA147" s="851"/>
      <c r="AB147" s="851"/>
      <c r="AC147" s="851"/>
      <c r="AD147" s="851"/>
      <c r="AE147" s="851"/>
      <c r="AF147" s="851"/>
      <c r="AG147" s="851"/>
      <c r="AH147" s="851"/>
      <c r="AI147" s="851"/>
      <c r="AJ147" s="851"/>
      <c r="AK147" s="851"/>
      <c r="AL147" s="851"/>
      <c r="AM147" s="852"/>
    </row>
    <row r="148" spans="1:39" ht="60.75" customHeight="1">
      <c r="B148" s="844"/>
      <c r="C148" s="846"/>
      <c r="D148" s="284">
        <v>2012</v>
      </c>
      <c r="E148" s="284">
        <v>2013</v>
      </c>
      <c r="F148" s="284">
        <v>2014</v>
      </c>
      <c r="G148" s="284">
        <v>2015</v>
      </c>
      <c r="H148" s="284">
        <v>2016</v>
      </c>
      <c r="I148" s="284">
        <v>2017</v>
      </c>
      <c r="J148" s="284">
        <v>2018</v>
      </c>
      <c r="K148" s="284">
        <v>2019</v>
      </c>
      <c r="L148" s="284">
        <v>2020</v>
      </c>
      <c r="M148" s="284">
        <v>2021</v>
      </c>
      <c r="N148" s="854"/>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 50-4999</v>
      </c>
      <c r="AB148" s="284" t="str">
        <f>'1.  LRAMVA Summary'!G52</f>
        <v>Sentinel Lights</v>
      </c>
      <c r="AC148" s="284" t="str">
        <f>'1.  LRAMVA Summary'!H52</f>
        <v>Street Lighting</v>
      </c>
      <c r="AD148" s="284" t="str">
        <f>'1.  LRAMVA Summary'!I52</f>
        <v>USL</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v>
      </c>
      <c r="AD149" s="290" t="str">
        <f>'1.  LRAMVA Summary'!I53</f>
        <v>kWh</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4"/>
    </row>
    <row r="152" spans="1:39" ht="15.75"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4"/>
    </row>
    <row r="155" spans="1:39" ht="15.75"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5" outlineLevel="1">
      <c r="B157" s="293" t="s">
        <v>244</v>
      </c>
      <c r="C157" s="290" t="s">
        <v>163</v>
      </c>
      <c r="D157" s="294"/>
      <c r="E157" s="294"/>
      <c r="F157" s="294"/>
      <c r="G157" s="294"/>
      <c r="H157" s="294"/>
      <c r="I157" s="294"/>
      <c r="J157" s="294"/>
      <c r="K157" s="294"/>
      <c r="L157" s="294"/>
      <c r="M157" s="294"/>
      <c r="N157" s="467"/>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4"/>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8"/>
      <c r="AA181" s="414"/>
      <c r="AB181" s="414"/>
      <c r="AC181" s="414"/>
      <c r="AD181" s="414"/>
      <c r="AE181" s="414"/>
      <c r="AF181" s="414"/>
      <c r="AG181" s="414"/>
      <c r="AH181" s="414"/>
      <c r="AI181" s="414"/>
      <c r="AJ181" s="414"/>
      <c r="AK181" s="414"/>
      <c r="AL181" s="414"/>
      <c r="AM181" s="295">
        <f>SUM(Y181:AL181)</f>
        <v>0</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9"/>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4"/>
    </row>
    <row r="235" spans="1:39" ht="15.75"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8"/>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7">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7">
        <f>SUM(Y260:AL260)</f>
        <v>0</v>
      </c>
    </row>
    <row r="261" spans="1:41" s="379" customFormat="1" ht="15.75">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75">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75">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588</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0" t="s">
        <v>526</v>
      </c>
      <c r="E275" s="588"/>
      <c r="O275" s="280"/>
      <c r="Y275" s="269"/>
      <c r="Z275" s="266"/>
      <c r="AA275" s="266"/>
      <c r="AB275" s="266"/>
      <c r="AC275" s="266"/>
      <c r="AD275" s="266"/>
      <c r="AE275" s="266"/>
      <c r="AF275" s="266"/>
      <c r="AG275" s="266"/>
      <c r="AH275" s="266"/>
      <c r="AI275" s="266"/>
      <c r="AJ275" s="266"/>
      <c r="AK275" s="266"/>
      <c r="AL275" s="266"/>
      <c r="AM275" s="281"/>
    </row>
    <row r="276" spans="1:39" ht="33" customHeight="1">
      <c r="B276" s="843" t="s">
        <v>211</v>
      </c>
      <c r="C276" s="845" t="s">
        <v>33</v>
      </c>
      <c r="D276" s="283" t="s">
        <v>422</v>
      </c>
      <c r="E276" s="847" t="s">
        <v>209</v>
      </c>
      <c r="F276" s="848"/>
      <c r="G276" s="848"/>
      <c r="H276" s="848"/>
      <c r="I276" s="848"/>
      <c r="J276" s="848"/>
      <c r="K276" s="848"/>
      <c r="L276" s="848"/>
      <c r="M276" s="849"/>
      <c r="N276" s="853" t="s">
        <v>213</v>
      </c>
      <c r="O276" s="283" t="s">
        <v>423</v>
      </c>
      <c r="P276" s="847" t="s">
        <v>212</v>
      </c>
      <c r="Q276" s="848"/>
      <c r="R276" s="848"/>
      <c r="S276" s="848"/>
      <c r="T276" s="848"/>
      <c r="U276" s="848"/>
      <c r="V276" s="848"/>
      <c r="W276" s="848"/>
      <c r="X276" s="849"/>
      <c r="Y276" s="850" t="s">
        <v>243</v>
      </c>
      <c r="Z276" s="851"/>
      <c r="AA276" s="851"/>
      <c r="AB276" s="851"/>
      <c r="AC276" s="851"/>
      <c r="AD276" s="851"/>
      <c r="AE276" s="851"/>
      <c r="AF276" s="851"/>
      <c r="AG276" s="851"/>
      <c r="AH276" s="851"/>
      <c r="AI276" s="851"/>
      <c r="AJ276" s="851"/>
      <c r="AK276" s="851"/>
      <c r="AL276" s="851"/>
      <c r="AM276" s="852"/>
    </row>
    <row r="277" spans="1:39" ht="60.75" customHeight="1">
      <c r="B277" s="844"/>
      <c r="C277" s="846"/>
      <c r="D277" s="284">
        <v>2013</v>
      </c>
      <c r="E277" s="284">
        <v>2014</v>
      </c>
      <c r="F277" s="284">
        <v>2015</v>
      </c>
      <c r="G277" s="284">
        <v>2016</v>
      </c>
      <c r="H277" s="284">
        <v>2017</v>
      </c>
      <c r="I277" s="284">
        <v>2018</v>
      </c>
      <c r="J277" s="284">
        <v>2019</v>
      </c>
      <c r="K277" s="284">
        <v>2020</v>
      </c>
      <c r="L277" s="284">
        <v>2021</v>
      </c>
      <c r="M277" s="284">
        <v>2022</v>
      </c>
      <c r="N277" s="854"/>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 50-4999</v>
      </c>
      <c r="AB277" s="284" t="str">
        <f>'1.  LRAMVA Summary'!G52</f>
        <v>Sentinel Lights</v>
      </c>
      <c r="AC277" s="284" t="str">
        <f>'1.  LRAMVA Summary'!H52</f>
        <v>Street Lighting</v>
      </c>
      <c r="AD277" s="284" t="str">
        <f>'1.  LRAMVA Summary'!I52</f>
        <v>USL</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v>
      </c>
      <c r="AD278" s="290" t="str">
        <f>'1.  LRAMVA Summary'!I53</f>
        <v>kWh</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75"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75"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5" outlineLevel="1">
      <c r="B286" s="293" t="s">
        <v>249</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5" outlineLevel="1">
      <c r="B289" s="293" t="s">
        <v>249</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502"/>
      <c r="AA307" s="502"/>
      <c r="AB307" s="502"/>
      <c r="AC307" s="414"/>
      <c r="AD307" s="414"/>
      <c r="AE307" s="414"/>
      <c r="AF307" s="414"/>
      <c r="AG307" s="414"/>
      <c r="AH307" s="414"/>
      <c r="AI307" s="414"/>
      <c r="AJ307" s="414"/>
      <c r="AK307" s="414"/>
      <c r="AL307" s="414"/>
      <c r="AM307" s="295">
        <f>SUM(Y307:AL307)</f>
        <v>0</v>
      </c>
    </row>
    <row r="308" spans="1:39" ht="15"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502"/>
      <c r="AA310" s="414"/>
      <c r="AB310" s="414"/>
      <c r="AC310" s="414"/>
      <c r="AD310" s="414"/>
      <c r="AE310" s="414"/>
      <c r="AF310" s="414"/>
      <c r="AG310" s="414"/>
      <c r="AH310" s="414"/>
      <c r="AI310" s="414"/>
      <c r="AJ310" s="414"/>
      <c r="AK310" s="414"/>
      <c r="AL310" s="414"/>
      <c r="AM310" s="295">
        <f>SUM(Y310:AL310)</f>
        <v>0</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2"/>
      <c r="AB319" s="414"/>
      <c r="AC319" s="414"/>
      <c r="AD319" s="414"/>
      <c r="AE319" s="414"/>
      <c r="AF319" s="414"/>
      <c r="AG319" s="414"/>
      <c r="AH319" s="414"/>
      <c r="AI319" s="414"/>
      <c r="AJ319" s="414"/>
      <c r="AK319" s="414"/>
      <c r="AL319" s="414"/>
      <c r="AM319" s="295">
        <f>SUM(Y319:AL319)</f>
        <v>0</v>
      </c>
    </row>
    <row r="320" spans="1:39" ht="15"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9"/>
      <c r="Z348" s="409"/>
      <c r="AA348" s="409"/>
      <c r="AB348" s="409"/>
      <c r="AC348" s="409"/>
      <c r="AD348" s="409"/>
      <c r="AE348" s="409"/>
      <c r="AF348" s="409"/>
      <c r="AG348" s="409"/>
      <c r="AH348" s="409"/>
      <c r="AI348" s="409"/>
      <c r="AJ348" s="409"/>
      <c r="AK348" s="409"/>
      <c r="AL348" s="409"/>
      <c r="AM348" s="295">
        <f>SUM(Y348:AL348)</f>
        <v>0</v>
      </c>
    </row>
    <row r="349" spans="1:39" ht="15" outlineLevel="1">
      <c r="B349" s="293" t="s">
        <v>249</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9"/>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75"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8"/>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493</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7">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7">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7">
        <f>SUM(Y390:AL390)</f>
        <v>0</v>
      </c>
    </row>
    <row r="391" spans="1:41" s="379" customFormat="1" ht="15.75">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75">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588</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8" t="s">
        <v>521</v>
      </c>
      <c r="F404" s="588"/>
      <c r="O404" s="280"/>
      <c r="Y404" s="269"/>
      <c r="Z404" s="266"/>
      <c r="AA404" s="266"/>
      <c r="AB404" s="266"/>
      <c r="AC404" s="266"/>
      <c r="AD404" s="266"/>
      <c r="AE404" s="266"/>
      <c r="AF404" s="266"/>
      <c r="AG404" s="266"/>
      <c r="AH404" s="266"/>
      <c r="AI404" s="266"/>
      <c r="AJ404" s="266"/>
      <c r="AK404" s="266"/>
      <c r="AL404" s="266"/>
      <c r="AM404" s="281"/>
    </row>
    <row r="405" spans="1:40" ht="36" customHeight="1">
      <c r="B405" s="843" t="s">
        <v>211</v>
      </c>
      <c r="C405" s="845" t="s">
        <v>33</v>
      </c>
      <c r="D405" s="283" t="s">
        <v>422</v>
      </c>
      <c r="E405" s="847" t="s">
        <v>209</v>
      </c>
      <c r="F405" s="848"/>
      <c r="G405" s="848"/>
      <c r="H405" s="848"/>
      <c r="I405" s="848"/>
      <c r="J405" s="848"/>
      <c r="K405" s="848"/>
      <c r="L405" s="848"/>
      <c r="M405" s="849"/>
      <c r="N405" s="853" t="s">
        <v>213</v>
      </c>
      <c r="O405" s="283" t="s">
        <v>423</v>
      </c>
      <c r="P405" s="847" t="s">
        <v>212</v>
      </c>
      <c r="Q405" s="848"/>
      <c r="R405" s="848"/>
      <c r="S405" s="848"/>
      <c r="T405" s="848"/>
      <c r="U405" s="848"/>
      <c r="V405" s="848"/>
      <c r="W405" s="848"/>
      <c r="X405" s="849"/>
      <c r="Y405" s="850" t="s">
        <v>243</v>
      </c>
      <c r="Z405" s="851"/>
      <c r="AA405" s="851"/>
      <c r="AB405" s="851"/>
      <c r="AC405" s="851"/>
      <c r="AD405" s="851"/>
      <c r="AE405" s="851"/>
      <c r="AF405" s="851"/>
      <c r="AG405" s="851"/>
      <c r="AH405" s="851"/>
      <c r="AI405" s="851"/>
      <c r="AJ405" s="851"/>
      <c r="AK405" s="851"/>
      <c r="AL405" s="851"/>
      <c r="AM405" s="852"/>
    </row>
    <row r="406" spans="1:40" ht="45.75" customHeight="1">
      <c r="B406" s="844"/>
      <c r="C406" s="846"/>
      <c r="D406" s="284">
        <v>2014</v>
      </c>
      <c r="E406" s="284">
        <v>2015</v>
      </c>
      <c r="F406" s="284">
        <v>2016</v>
      </c>
      <c r="G406" s="284">
        <v>2017</v>
      </c>
      <c r="H406" s="284">
        <v>2018</v>
      </c>
      <c r="I406" s="284">
        <v>2019</v>
      </c>
      <c r="J406" s="284">
        <v>2020</v>
      </c>
      <c r="K406" s="284">
        <v>2021</v>
      </c>
      <c r="L406" s="284">
        <v>2022</v>
      </c>
      <c r="M406" s="284">
        <v>2023</v>
      </c>
      <c r="N406" s="854"/>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 50-4999</v>
      </c>
      <c r="AB406" s="284" t="str">
        <f>'1.  LRAMVA Summary'!G52</f>
        <v>Sentinel Lights</v>
      </c>
      <c r="AC406" s="284" t="str">
        <f>'1.  LRAMVA Summary'!H52</f>
        <v>Street Lighting</v>
      </c>
      <c r="AD406" s="284" t="str">
        <f>'1.  LRAMVA Summary'!I52</f>
        <v>USL</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v>
      </c>
      <c r="AD407" s="290" t="str">
        <f>'1.  LRAMVA Summary'!I53</f>
        <v>kWh</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69"/>
      <c r="Z408" s="409"/>
      <c r="AA408" s="409"/>
      <c r="AB408" s="409"/>
      <c r="AC408" s="409"/>
      <c r="AD408" s="409"/>
      <c r="AE408" s="409"/>
      <c r="AF408" s="409"/>
      <c r="AG408" s="409"/>
      <c r="AH408" s="409"/>
      <c r="AI408" s="409"/>
      <c r="AJ408" s="409"/>
      <c r="AK408" s="409"/>
      <c r="AL408" s="409"/>
      <c r="AM408" s="295">
        <f>SUM(Y408:AL408)</f>
        <v>0</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0</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5.75"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69"/>
      <c r="Z411" s="409"/>
      <c r="AA411" s="409"/>
      <c r="AB411" s="409"/>
      <c r="AC411" s="409"/>
      <c r="AD411" s="409"/>
      <c r="AE411" s="409"/>
      <c r="AF411" s="409"/>
      <c r="AG411" s="409"/>
      <c r="AH411" s="409"/>
      <c r="AI411" s="409"/>
      <c r="AJ411" s="409"/>
      <c r="AK411" s="409"/>
      <c r="AL411" s="409"/>
      <c r="AM411" s="295">
        <f>SUM(Y411:AL411)</f>
        <v>0</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0</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5.75"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69"/>
      <c r="Z414" s="409"/>
      <c r="AA414" s="409"/>
      <c r="AB414" s="409"/>
      <c r="AC414" s="409"/>
      <c r="AD414" s="409"/>
      <c r="AE414" s="409"/>
      <c r="AF414" s="409"/>
      <c r="AG414" s="409"/>
      <c r="AH414" s="409"/>
      <c r="AI414" s="409"/>
      <c r="AJ414" s="409"/>
      <c r="AK414" s="409"/>
      <c r="AL414" s="409"/>
      <c r="AM414" s="295">
        <f>SUM(Y414:AL414)</f>
        <v>0</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0</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69"/>
      <c r="Z417" s="409"/>
      <c r="AA417" s="409"/>
      <c r="AB417" s="409"/>
      <c r="AC417" s="409"/>
      <c r="AD417" s="409"/>
      <c r="AE417" s="409"/>
      <c r="AF417" s="409"/>
      <c r="AG417" s="409"/>
      <c r="AH417" s="409"/>
      <c r="AI417" s="409"/>
      <c r="AJ417" s="409"/>
      <c r="AK417" s="409"/>
      <c r="AL417" s="409"/>
      <c r="AM417" s="295">
        <f>SUM(Y417:AL417)</f>
        <v>0</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0</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69"/>
      <c r="Z420" s="409"/>
      <c r="AA420" s="409"/>
      <c r="AB420" s="409"/>
      <c r="AC420" s="409"/>
      <c r="AD420" s="409"/>
      <c r="AE420" s="409"/>
      <c r="AF420" s="409"/>
      <c r="AG420" s="409"/>
      <c r="AH420" s="409"/>
      <c r="AI420" s="409"/>
      <c r="AJ420" s="409"/>
      <c r="AK420" s="409"/>
      <c r="AL420" s="409"/>
      <c r="AM420" s="295">
        <f>SUM(Y420:AL420)</f>
        <v>0</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0</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485</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8"/>
      <c r="AA436" s="468"/>
      <c r="AB436" s="468"/>
      <c r="AC436" s="414"/>
      <c r="AD436" s="414"/>
      <c r="AE436" s="414"/>
      <c r="AF436" s="414"/>
      <c r="AG436" s="414"/>
      <c r="AH436" s="414"/>
      <c r="AI436" s="414"/>
      <c r="AJ436" s="414"/>
      <c r="AK436" s="414"/>
      <c r="AL436" s="414"/>
      <c r="AM436" s="295">
        <f>SUM(Y436:AL436)</f>
        <v>0</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v>
      </c>
      <c r="AA437" s="410">
        <f t="shared" ref="AA437:AL437" si="127">AA436</f>
        <v>0</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313" t="s">
        <v>21</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14"/>
      <c r="Z439" s="468"/>
      <c r="AA439" s="414"/>
      <c r="AB439" s="414"/>
      <c r="AC439" s="414"/>
      <c r="AD439" s="414"/>
      <c r="AE439" s="414"/>
      <c r="AF439" s="414"/>
      <c r="AG439" s="414"/>
      <c r="AH439" s="414"/>
      <c r="AI439" s="414"/>
      <c r="AJ439" s="414"/>
      <c r="AK439" s="414"/>
      <c r="AL439" s="414"/>
      <c r="AM439" s="295">
        <f>SUM(Y439:AL439)</f>
        <v>0</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0</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486</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487</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5">AA461</f>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6">AA464</f>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7">AA467</f>
        <v>0</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38">AA470</f>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39">AA473</f>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69"/>
      <c r="Z477" s="409"/>
      <c r="AA477" s="409"/>
      <c r="AB477" s="409"/>
      <c r="AC477" s="409"/>
      <c r="AD477" s="409"/>
      <c r="AE477" s="409"/>
      <c r="AF477" s="409"/>
      <c r="AG477" s="409"/>
      <c r="AH477" s="409"/>
      <c r="AI477" s="409"/>
      <c r="AJ477" s="409"/>
      <c r="AK477" s="409"/>
      <c r="AL477" s="409"/>
      <c r="AM477" s="295">
        <f>SUM(Y477:AL477)</f>
        <v>0</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0</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9"/>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3">AA488</f>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4">AA491</f>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5.75"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5">AA494</f>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489</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8"/>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491</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492</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8"/>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493</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0</v>
      </c>
      <c r="E513" s="328"/>
      <c r="F513" s="328"/>
      <c r="G513" s="328"/>
      <c r="H513" s="328"/>
      <c r="I513" s="328"/>
      <c r="J513" s="328"/>
      <c r="K513" s="328"/>
      <c r="L513" s="328"/>
      <c r="M513" s="328"/>
      <c r="N513" s="328"/>
      <c r="O513" s="328">
        <f>SUM(O408:O511)</f>
        <v>0</v>
      </c>
      <c r="P513" s="328"/>
      <c r="Q513" s="328"/>
      <c r="R513" s="328"/>
      <c r="S513" s="328"/>
      <c r="T513" s="328"/>
      <c r="U513" s="328"/>
      <c r="V513" s="328"/>
      <c r="W513" s="328"/>
      <c r="X513" s="328"/>
      <c r="Y513" s="328">
        <f>IF(Y407="kWh",SUMPRODUCT(D408:D511,Y408:Y511))</f>
        <v>0</v>
      </c>
      <c r="Z513" s="328">
        <f>IF(Z407="kWh",SUMPRODUCT(D408:D511,Z408:Z511))</f>
        <v>0</v>
      </c>
      <c r="AA513" s="328">
        <f>IF(AA407="kW",SUMPRODUCT(N408:N511,O408:O511,AA408:AA511),SUMPRODUCT(D408:D511,AA408:AA511))</f>
        <v>0</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0</v>
      </c>
      <c r="Z516" s="340">
        <f>HLOOKUP(Z$20,'3.  Distribution Rates'!$C$122:$P$133,6,FALSE)</f>
        <v>0</v>
      </c>
      <c r="AA516" s="340">
        <f>HLOOKUP(AA$20,'3.  Distribution Rates'!$C$122:$P$133,6,FALSE)</f>
        <v>0</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7">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7">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7">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7">
        <f>SUM(Y520:AL520)</f>
        <v>0</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0</v>
      </c>
      <c r="Z526" s="290">
        <f>SUMPRODUCT(E408:E511,Z408:Z511)</f>
        <v>0</v>
      </c>
      <c r="AA526" s="290">
        <f>IF(AA407="kW",SUMPRODUCT(N408:N511,P408:P511,AA408:AA511),SUMPRODUCT(E408:E511,AA408:AA511))</f>
        <v>0</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0</v>
      </c>
      <c r="Z527" s="290">
        <f>SUMPRODUCT(F408:F511,Z408:Z511)</f>
        <v>0</v>
      </c>
      <c r="AA527" s="290">
        <f>IF(AA407="kW",SUMPRODUCT(N408:N511,Q408:Q511,AA408:AA511),SUMPRODUCT(F408:F511,AA408:AA511))</f>
        <v>0</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0</v>
      </c>
      <c r="Z528" s="290">
        <f>SUMPRODUCT(G408:G511,Z408:Z511)</f>
        <v>0</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0</v>
      </c>
      <c r="Z529" s="290">
        <f>SUMPRODUCT(H408:H511,Z408:Z511)</f>
        <v>0</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0</v>
      </c>
      <c r="Z530" s="290">
        <f>SUMPRODUCT(I408:I511,Z408:Z511)</f>
        <v>0</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0</v>
      </c>
      <c r="Z531" s="325">
        <f>SUMPRODUCT(J408:J511,Z408:Z511)</f>
        <v>0</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588</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3"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46" location="'4.  2011-2014 LRAM'!A1" display="Return to top" xr:uid="{00000000-0004-0000-0800-000005000000}"/>
    <hyperlink ref="D275" location="'4.  2011-2014 LRAM'!A1" display="Return to top" xr:uid="{00000000-0004-0000-0800-000006000000}"/>
    <hyperlink ref="B534" location="'4.  2011-2014 LRAM'!A1" display="Return to top" xr:uid="{00000000-0004-0000-08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3:AP1130"/>
  <sheetViews>
    <sheetView topLeftCell="A409" zoomScale="70" zoomScaleNormal="70" workbookViewId="0">
      <pane xSplit="2" topLeftCell="AD1" activePane="topRight" state="frozen"/>
      <selection pane="topRight" activeCell="Z60" sqref="Z60"/>
    </sheetView>
  </sheetViews>
  <sheetFormatPr defaultColWidth="9" defaultRowHeight="15" outlineLevelRow="1" outlineLevelCol="1"/>
  <cols>
    <col min="1" max="1" width="4.5703125" style="521" customWidth="1"/>
    <col min="2" max="2" width="44" style="426" customWidth="1"/>
    <col min="3" max="3" width="13.42578125" style="426" customWidth="1"/>
    <col min="4" max="4" width="17" style="426" customWidth="1"/>
    <col min="5" max="11" width="10.7109375" style="426" bestFit="1" customWidth="1" outlineLevel="1"/>
    <col min="12" max="12" width="11.140625" style="426" bestFit="1" customWidth="1" outlineLevel="1"/>
    <col min="13" max="13" width="10.7109375" style="426" bestFit="1" customWidth="1" outlineLevel="1"/>
    <col min="14" max="14" width="13.5703125" style="426" customWidth="1" outlineLevel="1"/>
    <col min="15" max="15" width="15.5703125" style="426" customWidth="1"/>
    <col min="16" max="24" width="9" style="426" customWidth="1" outlineLevel="1"/>
    <col min="25" max="25" width="16.5703125" style="759" customWidth="1"/>
    <col min="26" max="27" width="15" style="788" customWidth="1"/>
    <col min="28" max="28" width="17.5703125" style="788" customWidth="1"/>
    <col min="29" max="29" width="19.5703125" style="788" customWidth="1"/>
    <col min="30" max="30" width="18.5703125" style="788" customWidth="1"/>
    <col min="31" max="35" width="15" style="788" customWidth="1"/>
    <col min="36" max="38" width="17.28515625" style="788" customWidth="1"/>
    <col min="39" max="39" width="14.5703125" style="788" customWidth="1"/>
    <col min="40" max="40" width="11.5703125" style="426" customWidth="1"/>
    <col min="41" max="16384" width="9" style="426"/>
  </cols>
  <sheetData>
    <row r="13" spans="2:39" ht="15.75" thickBot="1"/>
    <row r="14" spans="2:39" ht="26.25" customHeight="1" thickBot="1">
      <c r="B14" s="841"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760"/>
      <c r="Z14" s="269"/>
      <c r="AA14" s="269"/>
      <c r="AB14" s="269"/>
      <c r="AC14" s="269"/>
      <c r="AD14" s="269"/>
      <c r="AE14" s="269"/>
      <c r="AF14" s="269"/>
      <c r="AG14" s="269"/>
      <c r="AH14" s="269"/>
      <c r="AI14" s="269"/>
      <c r="AJ14" s="269"/>
      <c r="AK14" s="269"/>
      <c r="AL14" s="269"/>
      <c r="AM14" s="269"/>
    </row>
    <row r="15" spans="2:39" ht="26.25" customHeight="1" thickBot="1">
      <c r="B15" s="841"/>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760"/>
      <c r="Z15" s="269"/>
      <c r="AA15" s="269"/>
      <c r="AB15" s="269"/>
      <c r="AC15" s="269"/>
      <c r="AD15" s="269"/>
      <c r="AE15" s="269"/>
      <c r="AF15" s="269"/>
      <c r="AG15" s="269"/>
      <c r="AH15" s="269"/>
      <c r="AI15" s="269"/>
      <c r="AJ15" s="269"/>
      <c r="AK15" s="269"/>
      <c r="AL15" s="269"/>
      <c r="AM15" s="269"/>
    </row>
    <row r="16" spans="2:39" ht="28.5" customHeight="1" thickBot="1">
      <c r="B16" s="841"/>
      <c r="C16" s="839" t="s">
        <v>551</v>
      </c>
      <c r="D16" s="840"/>
      <c r="E16" s="264"/>
      <c r="F16" s="264"/>
      <c r="G16" s="264"/>
      <c r="H16" s="264"/>
      <c r="I16" s="264"/>
      <c r="J16" s="264"/>
      <c r="K16" s="264"/>
      <c r="L16" s="264"/>
      <c r="M16" s="264"/>
      <c r="N16" s="264"/>
      <c r="O16" s="264"/>
      <c r="P16" s="264"/>
      <c r="Q16" s="264"/>
      <c r="R16" s="264"/>
      <c r="S16" s="264"/>
      <c r="T16" s="264"/>
      <c r="U16" s="264"/>
      <c r="V16" s="264"/>
      <c r="W16" s="264"/>
      <c r="X16" s="264"/>
      <c r="Y16" s="760"/>
      <c r="Z16" s="269"/>
      <c r="AA16" s="269"/>
      <c r="AB16" s="269"/>
      <c r="AC16" s="269"/>
      <c r="AD16" s="269"/>
      <c r="AE16" s="269"/>
      <c r="AF16" s="269"/>
      <c r="AG16" s="269"/>
      <c r="AH16" s="269"/>
      <c r="AI16" s="269"/>
      <c r="AJ16" s="269"/>
      <c r="AK16" s="269"/>
      <c r="AL16" s="269"/>
      <c r="AM16" s="269"/>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760"/>
      <c r="Z17" s="269"/>
      <c r="AA17" s="269"/>
      <c r="AB17" s="269"/>
      <c r="AC17" s="269"/>
      <c r="AD17" s="269"/>
      <c r="AE17" s="269"/>
      <c r="AF17" s="269"/>
      <c r="AG17" s="269"/>
      <c r="AH17" s="269"/>
      <c r="AI17" s="269"/>
      <c r="AJ17" s="269"/>
      <c r="AK17" s="269"/>
      <c r="AL17" s="269"/>
      <c r="AM17" s="269"/>
    </row>
    <row r="18" spans="2:39" ht="71.25" customHeight="1">
      <c r="B18" s="841" t="s">
        <v>505</v>
      </c>
      <c r="C18" s="842" t="s">
        <v>686</v>
      </c>
      <c r="D18" s="842"/>
      <c r="E18" s="842"/>
      <c r="F18" s="842"/>
      <c r="G18" s="842"/>
      <c r="H18" s="842"/>
      <c r="I18" s="842"/>
      <c r="J18" s="842"/>
      <c r="K18" s="842"/>
      <c r="L18" s="842"/>
      <c r="M18" s="842"/>
      <c r="N18" s="842"/>
      <c r="O18" s="842"/>
      <c r="P18" s="842"/>
      <c r="Q18" s="842"/>
      <c r="R18" s="842"/>
      <c r="S18" s="842"/>
      <c r="T18" s="842"/>
      <c r="U18" s="842"/>
      <c r="V18" s="842"/>
      <c r="W18" s="842"/>
      <c r="X18" s="842"/>
      <c r="Y18" s="761"/>
      <c r="Z18" s="789"/>
      <c r="AA18" s="789"/>
      <c r="AB18" s="789"/>
      <c r="AC18" s="789"/>
      <c r="AD18" s="789"/>
      <c r="AE18" s="269"/>
      <c r="AF18" s="269"/>
      <c r="AG18" s="269"/>
      <c r="AH18" s="269"/>
      <c r="AI18" s="269"/>
      <c r="AJ18" s="269"/>
      <c r="AK18" s="269"/>
      <c r="AL18" s="269"/>
      <c r="AM18" s="269"/>
    </row>
    <row r="19" spans="2:39" ht="45.75" customHeight="1">
      <c r="B19" s="841"/>
      <c r="C19" s="842" t="s">
        <v>571</v>
      </c>
      <c r="D19" s="842"/>
      <c r="E19" s="842"/>
      <c r="F19" s="842"/>
      <c r="G19" s="842"/>
      <c r="H19" s="842"/>
      <c r="I19" s="842"/>
      <c r="J19" s="842"/>
      <c r="K19" s="842"/>
      <c r="L19" s="842"/>
      <c r="M19" s="842"/>
      <c r="N19" s="842"/>
      <c r="O19" s="842"/>
      <c r="P19" s="842"/>
      <c r="Q19" s="842"/>
      <c r="R19" s="842"/>
      <c r="S19" s="842"/>
      <c r="T19" s="842"/>
      <c r="U19" s="842"/>
      <c r="V19" s="842"/>
      <c r="W19" s="842"/>
      <c r="X19" s="842"/>
      <c r="Y19" s="761"/>
      <c r="Z19" s="789"/>
      <c r="AA19" s="789"/>
      <c r="AB19" s="789"/>
      <c r="AC19" s="789"/>
      <c r="AD19" s="789"/>
      <c r="AE19" s="269"/>
      <c r="AF19" s="269"/>
      <c r="AG19" s="269"/>
      <c r="AH19" s="269"/>
      <c r="AI19" s="269"/>
      <c r="AJ19" s="269"/>
      <c r="AK19" s="269"/>
      <c r="AL19" s="269"/>
      <c r="AM19" s="269"/>
    </row>
    <row r="20" spans="2:39" ht="62.25" customHeight="1">
      <c r="B20" s="272"/>
      <c r="C20" s="842" t="s">
        <v>569</v>
      </c>
      <c r="D20" s="842"/>
      <c r="E20" s="842"/>
      <c r="F20" s="842"/>
      <c r="G20" s="842"/>
      <c r="H20" s="842"/>
      <c r="I20" s="842"/>
      <c r="J20" s="842"/>
      <c r="K20" s="842"/>
      <c r="L20" s="842"/>
      <c r="M20" s="842"/>
      <c r="N20" s="842"/>
      <c r="O20" s="842"/>
      <c r="P20" s="842"/>
      <c r="Q20" s="842"/>
      <c r="R20" s="842"/>
      <c r="S20" s="842"/>
      <c r="T20" s="842"/>
      <c r="U20" s="842"/>
      <c r="V20" s="842"/>
      <c r="W20" s="842"/>
      <c r="X20" s="842"/>
      <c r="Y20" s="761"/>
      <c r="Z20" s="789"/>
      <c r="AA20" s="789"/>
      <c r="AB20" s="789"/>
      <c r="AC20" s="789"/>
      <c r="AD20" s="789"/>
      <c r="AE20" s="789"/>
      <c r="AF20" s="269"/>
      <c r="AG20" s="269"/>
      <c r="AH20" s="269"/>
      <c r="AI20" s="269"/>
      <c r="AJ20" s="269"/>
      <c r="AK20" s="269"/>
      <c r="AL20" s="269"/>
      <c r="AM20" s="269"/>
    </row>
    <row r="21" spans="2:39" ht="37.5" customHeight="1">
      <c r="B21" s="272"/>
      <c r="C21" s="842" t="s">
        <v>631</v>
      </c>
      <c r="D21" s="842"/>
      <c r="E21" s="842"/>
      <c r="F21" s="842"/>
      <c r="G21" s="842"/>
      <c r="H21" s="842"/>
      <c r="I21" s="842"/>
      <c r="J21" s="842"/>
      <c r="K21" s="842"/>
      <c r="L21" s="842"/>
      <c r="M21" s="842"/>
      <c r="N21" s="842"/>
      <c r="O21" s="842"/>
      <c r="P21" s="842"/>
      <c r="Q21" s="842"/>
      <c r="R21" s="842"/>
      <c r="S21" s="842"/>
      <c r="T21" s="842"/>
      <c r="U21" s="842"/>
      <c r="V21" s="842"/>
      <c r="W21" s="842"/>
      <c r="X21" s="842"/>
      <c r="Y21" s="761"/>
      <c r="Z21" s="789"/>
      <c r="AA21" s="789"/>
      <c r="AB21" s="789"/>
      <c r="AC21" s="789"/>
      <c r="AD21" s="789"/>
      <c r="AE21" s="789"/>
      <c r="AF21" s="269"/>
      <c r="AG21" s="269"/>
      <c r="AH21" s="269"/>
      <c r="AI21" s="269"/>
      <c r="AJ21" s="269"/>
      <c r="AK21" s="269"/>
      <c r="AL21" s="269"/>
      <c r="AM21" s="269"/>
    </row>
    <row r="22" spans="2:39" ht="54.75" customHeight="1">
      <c r="B22" s="272"/>
      <c r="C22" s="842" t="s">
        <v>617</v>
      </c>
      <c r="D22" s="842"/>
      <c r="E22" s="842"/>
      <c r="F22" s="842"/>
      <c r="G22" s="842"/>
      <c r="H22" s="842"/>
      <c r="I22" s="842"/>
      <c r="J22" s="842"/>
      <c r="K22" s="842"/>
      <c r="L22" s="842"/>
      <c r="M22" s="842"/>
      <c r="N22" s="842"/>
      <c r="O22" s="842"/>
      <c r="P22" s="842"/>
      <c r="Q22" s="842"/>
      <c r="R22" s="842"/>
      <c r="S22" s="842"/>
      <c r="T22" s="842"/>
      <c r="U22" s="842"/>
      <c r="V22" s="842"/>
      <c r="W22" s="842"/>
      <c r="X22" s="842"/>
      <c r="Y22" s="761"/>
      <c r="Z22" s="789"/>
      <c r="AA22" s="789"/>
      <c r="AB22" s="789"/>
      <c r="AC22" s="789"/>
      <c r="AD22" s="789"/>
      <c r="AE22" s="789"/>
      <c r="AF22" s="269"/>
      <c r="AG22" s="269"/>
      <c r="AH22" s="269"/>
      <c r="AI22" s="269"/>
      <c r="AJ22" s="269"/>
      <c r="AK22" s="269"/>
      <c r="AL22" s="269"/>
      <c r="AM22" s="269"/>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761"/>
      <c r="Z23" s="789"/>
      <c r="AA23" s="789"/>
      <c r="AB23" s="789"/>
      <c r="AC23" s="789"/>
      <c r="AD23" s="789"/>
      <c r="AE23" s="789"/>
      <c r="AF23" s="269"/>
      <c r="AG23" s="269"/>
      <c r="AH23" s="269"/>
      <c r="AI23" s="269"/>
      <c r="AJ23" s="269"/>
      <c r="AK23" s="269"/>
      <c r="AL23" s="269"/>
      <c r="AM23" s="269"/>
    </row>
    <row r="24" spans="2:39" ht="15.75">
      <c r="B24" s="841" t="s">
        <v>527</v>
      </c>
      <c r="C24" s="594" t="s">
        <v>529</v>
      </c>
      <c r="D24" s="275"/>
      <c r="E24" s="275"/>
      <c r="F24" s="275"/>
      <c r="G24" s="275"/>
      <c r="H24" s="275"/>
      <c r="I24" s="275"/>
      <c r="J24" s="275"/>
      <c r="K24" s="275"/>
      <c r="L24" s="275"/>
      <c r="M24" s="275"/>
      <c r="N24" s="275"/>
      <c r="O24" s="275"/>
      <c r="P24" s="275"/>
      <c r="Q24" s="275"/>
      <c r="R24" s="275"/>
      <c r="S24" s="275"/>
      <c r="T24" s="275"/>
      <c r="U24" s="275"/>
      <c r="V24" s="275"/>
      <c r="W24" s="275"/>
      <c r="X24" s="275"/>
      <c r="Y24" s="761"/>
      <c r="Z24" s="789"/>
      <c r="AA24" s="789"/>
      <c r="AB24" s="789"/>
      <c r="AC24" s="789"/>
      <c r="AD24" s="789"/>
      <c r="AE24" s="789"/>
      <c r="AF24" s="269"/>
      <c r="AG24" s="269"/>
      <c r="AH24" s="269"/>
      <c r="AI24" s="269"/>
      <c r="AJ24" s="269"/>
      <c r="AK24" s="269"/>
      <c r="AL24" s="269"/>
      <c r="AM24" s="269"/>
    </row>
    <row r="25" spans="2:39" ht="15.75">
      <c r="B25" s="841"/>
      <c r="C25" s="594" t="s">
        <v>530</v>
      </c>
      <c r="D25" s="275"/>
      <c r="E25" s="275"/>
      <c r="F25" s="275"/>
      <c r="G25" s="275"/>
      <c r="H25" s="275"/>
      <c r="I25" s="275"/>
      <c r="J25" s="275"/>
      <c r="K25" s="275"/>
      <c r="L25" s="275"/>
      <c r="M25" s="275"/>
      <c r="N25" s="275"/>
      <c r="O25" s="275"/>
      <c r="P25" s="275"/>
      <c r="Q25" s="275"/>
      <c r="R25" s="275"/>
      <c r="S25" s="275"/>
      <c r="T25" s="275"/>
      <c r="U25" s="275"/>
      <c r="V25" s="275"/>
      <c r="W25" s="275"/>
      <c r="X25" s="275"/>
      <c r="Y25" s="761"/>
      <c r="Z25" s="789"/>
      <c r="AA25" s="789"/>
      <c r="AB25" s="789"/>
      <c r="AC25" s="789"/>
      <c r="AD25" s="789"/>
      <c r="AE25" s="789"/>
      <c r="AF25" s="269"/>
      <c r="AG25" s="269"/>
      <c r="AH25" s="269"/>
      <c r="AI25" s="269"/>
      <c r="AJ25" s="269"/>
      <c r="AK25" s="269"/>
      <c r="AL25" s="269"/>
      <c r="AM25" s="269"/>
    </row>
    <row r="26" spans="2:39" ht="15.75">
      <c r="B26" s="537"/>
      <c r="C26" s="594" t="s">
        <v>531</v>
      </c>
      <c r="D26" s="275"/>
      <c r="E26" s="275"/>
      <c r="F26" s="275"/>
      <c r="G26" s="275"/>
      <c r="H26" s="275"/>
      <c r="I26" s="275"/>
      <c r="J26" s="275"/>
      <c r="K26" s="275"/>
      <c r="L26" s="275"/>
      <c r="M26" s="275"/>
      <c r="N26" s="275"/>
      <c r="O26" s="275"/>
      <c r="P26" s="275"/>
      <c r="Q26" s="275"/>
      <c r="R26" s="275"/>
      <c r="S26" s="275"/>
      <c r="T26" s="275"/>
      <c r="U26" s="275"/>
      <c r="V26" s="275"/>
      <c r="W26" s="275"/>
      <c r="X26" s="275"/>
      <c r="Y26" s="761"/>
      <c r="Z26" s="789"/>
      <c r="AA26" s="789"/>
      <c r="AB26" s="789"/>
      <c r="AC26" s="789"/>
      <c r="AD26" s="789"/>
      <c r="AE26" s="789"/>
      <c r="AF26" s="269"/>
      <c r="AG26" s="269"/>
      <c r="AH26" s="269"/>
      <c r="AI26" s="269"/>
      <c r="AJ26" s="269"/>
      <c r="AK26" s="269"/>
      <c r="AL26" s="269"/>
      <c r="AM26" s="269"/>
    </row>
    <row r="27" spans="2:39" ht="15.75">
      <c r="B27" s="537"/>
      <c r="C27" s="594" t="s">
        <v>532</v>
      </c>
      <c r="D27" s="275"/>
      <c r="E27" s="275"/>
      <c r="F27" s="275"/>
      <c r="G27" s="275"/>
      <c r="H27" s="275"/>
      <c r="I27" s="275"/>
      <c r="J27" s="275"/>
      <c r="K27" s="275"/>
      <c r="L27" s="275"/>
      <c r="M27" s="275"/>
      <c r="N27" s="275"/>
      <c r="O27" s="275"/>
      <c r="P27" s="275"/>
      <c r="Q27" s="275"/>
      <c r="R27" s="275"/>
      <c r="S27" s="275"/>
      <c r="T27" s="275"/>
      <c r="U27" s="275"/>
      <c r="V27" s="275"/>
      <c r="W27" s="275"/>
      <c r="X27" s="275"/>
      <c r="Y27" s="761"/>
      <c r="Z27" s="789"/>
      <c r="AA27" s="789"/>
      <c r="AB27" s="789"/>
      <c r="AC27" s="789"/>
      <c r="AD27" s="789"/>
      <c r="AE27" s="789"/>
      <c r="AF27" s="269"/>
      <c r="AG27" s="269"/>
      <c r="AH27" s="269"/>
      <c r="AI27" s="269"/>
      <c r="AJ27" s="269"/>
      <c r="AK27" s="269"/>
      <c r="AL27" s="269"/>
      <c r="AM27" s="269"/>
    </row>
    <row r="28" spans="2:39" ht="15.75">
      <c r="B28" s="537"/>
      <c r="C28" s="594" t="s">
        <v>533</v>
      </c>
      <c r="D28" s="275"/>
      <c r="E28" s="275"/>
      <c r="F28" s="275"/>
      <c r="G28" s="275"/>
      <c r="H28" s="275"/>
      <c r="I28" s="275"/>
      <c r="J28" s="275"/>
      <c r="K28" s="275"/>
      <c r="L28" s="275"/>
      <c r="M28" s="275"/>
      <c r="N28" s="275"/>
      <c r="O28" s="275"/>
      <c r="P28" s="275"/>
      <c r="Q28" s="275"/>
      <c r="R28" s="275"/>
      <c r="S28" s="275"/>
      <c r="T28" s="275"/>
      <c r="U28" s="275"/>
      <c r="V28" s="275"/>
      <c r="W28" s="275"/>
      <c r="X28" s="275"/>
      <c r="Y28" s="761"/>
      <c r="Z28" s="789"/>
      <c r="AA28" s="789"/>
      <c r="AB28" s="789"/>
      <c r="AC28" s="789"/>
      <c r="AD28" s="789"/>
      <c r="AE28" s="789"/>
      <c r="AF28" s="269"/>
      <c r="AG28" s="269"/>
      <c r="AH28" s="269"/>
      <c r="AI28" s="269"/>
      <c r="AJ28" s="269"/>
      <c r="AK28" s="269"/>
      <c r="AL28" s="269"/>
      <c r="AM28" s="269"/>
    </row>
    <row r="29" spans="2:39" ht="15.75">
      <c r="B29" s="537"/>
      <c r="C29" s="594" t="s">
        <v>534</v>
      </c>
      <c r="D29" s="275"/>
      <c r="E29" s="275"/>
      <c r="F29" s="275"/>
      <c r="G29" s="275"/>
      <c r="H29" s="275"/>
      <c r="I29" s="275"/>
      <c r="J29" s="275"/>
      <c r="K29" s="275"/>
      <c r="L29" s="275"/>
      <c r="M29" s="275"/>
      <c r="N29" s="275"/>
      <c r="O29" s="275"/>
      <c r="P29" s="275"/>
      <c r="Q29" s="275"/>
      <c r="R29" s="275"/>
      <c r="S29" s="275"/>
      <c r="T29" s="275"/>
      <c r="U29" s="275"/>
      <c r="V29" s="275"/>
      <c r="W29" s="275"/>
      <c r="X29" s="275"/>
      <c r="Y29" s="761"/>
      <c r="Z29" s="789"/>
      <c r="AA29" s="789"/>
      <c r="AB29" s="789"/>
      <c r="AC29" s="789"/>
      <c r="AD29" s="789"/>
      <c r="AE29" s="789"/>
      <c r="AF29" s="269"/>
      <c r="AG29" s="269"/>
      <c r="AH29" s="269"/>
      <c r="AI29" s="269"/>
      <c r="AJ29" s="269"/>
      <c r="AK29" s="269"/>
      <c r="AL29" s="269"/>
      <c r="AM29" s="269"/>
    </row>
    <row r="30" spans="2:39" ht="15.75">
      <c r="B30" s="537"/>
      <c r="C30" s="275"/>
      <c r="D30" s="275"/>
      <c r="E30" s="275"/>
      <c r="F30" s="275"/>
      <c r="G30" s="275"/>
      <c r="H30" s="275"/>
      <c r="I30" s="275"/>
      <c r="J30" s="275"/>
      <c r="K30" s="275"/>
      <c r="L30" s="275"/>
      <c r="M30" s="275"/>
      <c r="N30" s="275"/>
      <c r="O30" s="275"/>
      <c r="P30" s="275"/>
      <c r="Q30" s="275"/>
      <c r="R30" s="275"/>
      <c r="S30" s="275"/>
      <c r="T30" s="275"/>
      <c r="U30" s="275"/>
      <c r="V30" s="275"/>
      <c r="W30" s="275"/>
      <c r="X30" s="275"/>
      <c r="Y30" s="761"/>
      <c r="Z30" s="789"/>
      <c r="AA30" s="789"/>
      <c r="AB30" s="789"/>
      <c r="AC30" s="789"/>
      <c r="AD30" s="789"/>
      <c r="AE30" s="789"/>
      <c r="AF30" s="269"/>
      <c r="AG30" s="269"/>
      <c r="AH30" s="269"/>
      <c r="AI30" s="269"/>
      <c r="AJ30" s="269"/>
      <c r="AK30" s="269"/>
      <c r="AL30" s="269"/>
      <c r="AM30" s="269"/>
    </row>
    <row r="31" spans="2:39" ht="15.75">
      <c r="B31" s="537"/>
      <c r="C31" s="275"/>
      <c r="D31" s="275"/>
      <c r="E31" s="275"/>
      <c r="F31" s="275"/>
      <c r="G31" s="275"/>
      <c r="H31" s="275"/>
      <c r="I31" s="275"/>
      <c r="J31" s="275"/>
      <c r="K31" s="275"/>
      <c r="L31" s="275"/>
      <c r="M31" s="275"/>
      <c r="N31" s="275"/>
      <c r="O31" s="275"/>
      <c r="P31" s="275"/>
      <c r="Q31" s="275"/>
      <c r="R31" s="275"/>
      <c r="S31" s="275"/>
      <c r="T31" s="275"/>
      <c r="U31" s="275"/>
      <c r="V31" s="275"/>
      <c r="W31" s="275"/>
      <c r="X31" s="275"/>
      <c r="Y31" s="761"/>
      <c r="Z31" s="789"/>
      <c r="AA31" s="789"/>
      <c r="AB31" s="789"/>
      <c r="AC31" s="789"/>
      <c r="AD31" s="789"/>
      <c r="AE31" s="789"/>
      <c r="AF31" s="269"/>
      <c r="AG31" s="269"/>
      <c r="AH31" s="269"/>
      <c r="AI31" s="269"/>
      <c r="AJ31" s="269"/>
      <c r="AK31" s="269"/>
      <c r="AL31" s="269"/>
      <c r="AM31" s="269"/>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762"/>
      <c r="Z32" s="254"/>
      <c r="AA32" s="254"/>
      <c r="AB32" s="254"/>
      <c r="AC32" s="254"/>
      <c r="AD32" s="254"/>
      <c r="AE32" s="254"/>
      <c r="AF32" s="254"/>
      <c r="AG32" s="254"/>
      <c r="AH32" s="254"/>
      <c r="AI32" s="254"/>
      <c r="AJ32" s="254"/>
      <c r="AK32" s="254"/>
      <c r="AL32" s="254"/>
      <c r="AM32" s="254"/>
    </row>
    <row r="33" spans="1:39" ht="15.75">
      <c r="B33" s="279" t="s">
        <v>266</v>
      </c>
      <c r="C33" s="280"/>
      <c r="D33" s="588"/>
      <c r="E33" s="252"/>
      <c r="F33" s="252"/>
      <c r="G33" s="252"/>
      <c r="H33" s="252"/>
      <c r="I33" s="252"/>
      <c r="J33" s="252"/>
      <c r="K33" s="252"/>
      <c r="L33" s="252"/>
      <c r="M33" s="252"/>
      <c r="N33" s="252"/>
      <c r="O33" s="280"/>
      <c r="P33" s="252"/>
      <c r="Q33" s="252"/>
      <c r="R33" s="252"/>
      <c r="S33" s="252"/>
      <c r="T33" s="252"/>
      <c r="U33" s="252"/>
      <c r="V33" s="252"/>
      <c r="W33" s="252"/>
      <c r="X33" s="252"/>
      <c r="Y33" s="760"/>
      <c r="Z33" s="266"/>
      <c r="AA33" s="266"/>
      <c r="AB33" s="266"/>
      <c r="AC33" s="266"/>
      <c r="AD33" s="266"/>
      <c r="AE33" s="266"/>
      <c r="AF33" s="266"/>
      <c r="AG33" s="266"/>
      <c r="AH33" s="266"/>
      <c r="AI33" s="266"/>
      <c r="AJ33" s="266"/>
      <c r="AK33" s="266"/>
      <c r="AL33" s="266"/>
      <c r="AM33" s="281"/>
    </row>
    <row r="34" spans="1:39" ht="36.75" customHeight="1">
      <c r="B34" s="843" t="s">
        <v>211</v>
      </c>
      <c r="C34" s="845" t="s">
        <v>33</v>
      </c>
      <c r="D34" s="283" t="s">
        <v>422</v>
      </c>
      <c r="E34" s="847" t="s">
        <v>209</v>
      </c>
      <c r="F34" s="848"/>
      <c r="G34" s="848"/>
      <c r="H34" s="848"/>
      <c r="I34" s="848"/>
      <c r="J34" s="848"/>
      <c r="K34" s="848"/>
      <c r="L34" s="848"/>
      <c r="M34" s="849"/>
      <c r="N34" s="853" t="s">
        <v>213</v>
      </c>
      <c r="O34" s="283" t="s">
        <v>423</v>
      </c>
      <c r="P34" s="847" t="s">
        <v>212</v>
      </c>
      <c r="Q34" s="848"/>
      <c r="R34" s="848"/>
      <c r="S34" s="848"/>
      <c r="T34" s="848"/>
      <c r="U34" s="848"/>
      <c r="V34" s="848"/>
      <c r="W34" s="848"/>
      <c r="X34" s="849"/>
      <c r="Y34" s="855" t="s">
        <v>243</v>
      </c>
      <c r="Z34" s="856"/>
      <c r="AA34" s="856"/>
      <c r="AB34" s="856"/>
      <c r="AC34" s="856"/>
      <c r="AD34" s="856"/>
      <c r="AE34" s="856"/>
      <c r="AF34" s="856"/>
      <c r="AG34" s="856"/>
      <c r="AH34" s="856"/>
      <c r="AI34" s="856"/>
      <c r="AJ34" s="856"/>
      <c r="AK34" s="856"/>
      <c r="AL34" s="856"/>
      <c r="AM34" s="857"/>
    </row>
    <row r="35" spans="1:39" ht="65.25" customHeight="1">
      <c r="B35" s="844"/>
      <c r="C35" s="846"/>
      <c r="D35" s="284">
        <v>2015</v>
      </c>
      <c r="E35" s="284">
        <v>2016</v>
      </c>
      <c r="F35" s="284">
        <v>2017</v>
      </c>
      <c r="G35" s="284">
        <v>2018</v>
      </c>
      <c r="H35" s="284">
        <v>2019</v>
      </c>
      <c r="I35" s="284">
        <v>2020</v>
      </c>
      <c r="J35" s="284">
        <v>2021</v>
      </c>
      <c r="K35" s="284">
        <v>2022</v>
      </c>
      <c r="L35" s="284">
        <v>2023</v>
      </c>
      <c r="M35" s="428">
        <v>2024</v>
      </c>
      <c r="N35" s="854"/>
      <c r="O35" s="284">
        <v>2015</v>
      </c>
      <c r="P35" s="284">
        <v>2016</v>
      </c>
      <c r="Q35" s="284">
        <v>2017</v>
      </c>
      <c r="R35" s="284">
        <v>2018</v>
      </c>
      <c r="S35" s="284">
        <v>2019</v>
      </c>
      <c r="T35" s="284">
        <v>2020</v>
      </c>
      <c r="U35" s="284">
        <v>2021</v>
      </c>
      <c r="V35" s="284">
        <v>2022</v>
      </c>
      <c r="W35" s="284">
        <v>2023</v>
      </c>
      <c r="X35" s="428">
        <v>2024</v>
      </c>
      <c r="Y35" s="765" t="str">
        <f>'1.  LRAMVA Summary'!D52</f>
        <v>Residential</v>
      </c>
      <c r="Z35" s="284" t="str">
        <f>'1.  LRAMVA Summary'!E52</f>
        <v>GS&lt;50 kW</v>
      </c>
      <c r="AA35" s="284" t="str">
        <f>'1.  LRAMVA Summary'!F52</f>
        <v>GS 50-4999</v>
      </c>
      <c r="AB35" s="284" t="str">
        <f>'1.  LRAMVA Summary'!G52</f>
        <v>Sentinel Lights</v>
      </c>
      <c r="AC35" s="284" t="str">
        <f>'1.  LRAMVA Summary'!H52</f>
        <v>Street Lighting</v>
      </c>
      <c r="AD35" s="284" t="str">
        <f>'1.  LRAMVA Summary'!I52</f>
        <v>USL</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766" t="str">
        <f>'1.  LRAMVA Summary'!D53</f>
        <v>kWh</v>
      </c>
      <c r="Z36" s="290" t="str">
        <f>'1.  LRAMVA Summary'!E53</f>
        <v>kWh</v>
      </c>
      <c r="AA36" s="290" t="str">
        <f>'1.  LRAMVA Summary'!F53</f>
        <v>KW</v>
      </c>
      <c r="AB36" s="290" t="str">
        <f>'1.  LRAMVA Summary'!G53</f>
        <v>KW</v>
      </c>
      <c r="AC36" s="290" t="str">
        <f>'1.  LRAMVA Summary'!H53</f>
        <v>KW</v>
      </c>
      <c r="AD36" s="290" t="str">
        <f>'1.  LRAMVA Summary'!I53</f>
        <v>kWh</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766"/>
      <c r="Z37" s="290"/>
      <c r="AA37" s="290"/>
      <c r="AB37" s="290"/>
      <c r="AC37" s="290"/>
      <c r="AD37" s="290"/>
      <c r="AE37" s="290"/>
      <c r="AF37" s="290"/>
      <c r="AG37" s="290"/>
      <c r="AH37" s="290"/>
      <c r="AI37" s="290"/>
      <c r="AJ37" s="290"/>
      <c r="AK37" s="290"/>
      <c r="AL37" s="290"/>
      <c r="AM37" s="291"/>
    </row>
    <row r="38" spans="1:39" outlineLevel="1">
      <c r="A38" s="521">
        <v>1</v>
      </c>
      <c r="B38" s="519" t="s">
        <v>95</v>
      </c>
      <c r="C38" s="290" t="s">
        <v>25</v>
      </c>
      <c r="D38" s="294">
        <v>101227</v>
      </c>
      <c r="E38" s="294">
        <v>100309</v>
      </c>
      <c r="F38" s="294">
        <v>100309</v>
      </c>
      <c r="G38" s="294">
        <v>100309</v>
      </c>
      <c r="H38" s="294">
        <v>100309</v>
      </c>
      <c r="I38" s="294">
        <v>100309</v>
      </c>
      <c r="J38" s="294">
        <v>100309</v>
      </c>
      <c r="K38" s="294">
        <v>100287</v>
      </c>
      <c r="L38" s="294">
        <v>100287</v>
      </c>
      <c r="M38" s="294">
        <v>100287</v>
      </c>
      <c r="N38" s="290"/>
      <c r="O38" s="294">
        <v>7</v>
      </c>
      <c r="P38" s="294">
        <v>7</v>
      </c>
      <c r="Q38" s="294">
        <v>7</v>
      </c>
      <c r="R38" s="294">
        <v>7</v>
      </c>
      <c r="S38" s="294">
        <v>7</v>
      </c>
      <c r="T38" s="294">
        <v>7</v>
      </c>
      <c r="U38" s="294">
        <v>7</v>
      </c>
      <c r="V38" s="294">
        <v>7</v>
      </c>
      <c r="W38" s="294">
        <v>7</v>
      </c>
      <c r="X38" s="294">
        <v>7</v>
      </c>
      <c r="Y38" s="767">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c r="E39" s="294"/>
      <c r="F39" s="294"/>
      <c r="G39" s="294"/>
      <c r="H39" s="294"/>
      <c r="I39" s="294"/>
      <c r="J39" s="294"/>
      <c r="K39" s="294"/>
      <c r="L39" s="294"/>
      <c r="M39" s="294"/>
      <c r="N39" s="467"/>
      <c r="O39" s="294"/>
      <c r="P39" s="294"/>
      <c r="Q39" s="294"/>
      <c r="R39" s="294"/>
      <c r="S39" s="294"/>
      <c r="T39" s="294"/>
      <c r="U39" s="294"/>
      <c r="V39" s="294"/>
      <c r="W39" s="294"/>
      <c r="X39" s="294"/>
      <c r="Y39" s="768">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769"/>
      <c r="Z40" s="412"/>
      <c r="AA40" s="412"/>
      <c r="AB40" s="412"/>
      <c r="AC40" s="412"/>
      <c r="AD40" s="412"/>
      <c r="AE40" s="412"/>
      <c r="AF40" s="412"/>
      <c r="AG40" s="412"/>
      <c r="AH40" s="412"/>
      <c r="AI40" s="412"/>
      <c r="AJ40" s="412"/>
      <c r="AK40" s="412"/>
      <c r="AL40" s="412"/>
      <c r="AM40" s="301"/>
    </row>
    <row r="41" spans="1:39" outlineLevel="1">
      <c r="A41" s="521">
        <v>2</v>
      </c>
      <c r="B41" s="519" t="s">
        <v>96</v>
      </c>
      <c r="C41" s="290" t="s">
        <v>25</v>
      </c>
      <c r="D41" s="294">
        <v>185341</v>
      </c>
      <c r="E41" s="294">
        <v>182047</v>
      </c>
      <c r="F41" s="294">
        <v>182047</v>
      </c>
      <c r="G41" s="294">
        <v>182047</v>
      </c>
      <c r="H41" s="294">
        <v>182047</v>
      </c>
      <c r="I41" s="294">
        <v>182047</v>
      </c>
      <c r="J41" s="294">
        <v>182047</v>
      </c>
      <c r="K41" s="294">
        <v>181952</v>
      </c>
      <c r="L41" s="294">
        <v>181952</v>
      </c>
      <c r="M41" s="294">
        <v>181952</v>
      </c>
      <c r="N41" s="290"/>
      <c r="O41" s="294">
        <v>13</v>
      </c>
      <c r="P41" s="294">
        <v>12</v>
      </c>
      <c r="Q41" s="294">
        <v>12</v>
      </c>
      <c r="R41" s="294">
        <v>12</v>
      </c>
      <c r="S41" s="294">
        <v>12</v>
      </c>
      <c r="T41" s="294">
        <v>12</v>
      </c>
      <c r="U41" s="294">
        <v>12</v>
      </c>
      <c r="V41" s="294">
        <v>12</v>
      </c>
      <c r="W41" s="294">
        <v>12</v>
      </c>
      <c r="X41" s="294">
        <v>12</v>
      </c>
      <c r="Y41" s="767">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v>16755</v>
      </c>
      <c r="E42" s="294">
        <v>16514</v>
      </c>
      <c r="F42" s="294">
        <v>16514</v>
      </c>
      <c r="G42" s="294">
        <v>16514</v>
      </c>
      <c r="H42" s="294">
        <v>16514</v>
      </c>
      <c r="I42" s="294">
        <v>16514</v>
      </c>
      <c r="J42" s="294">
        <v>16514</v>
      </c>
      <c r="K42" s="294">
        <v>16507</v>
      </c>
      <c r="L42" s="294">
        <v>16507</v>
      </c>
      <c r="M42" s="294">
        <v>16507</v>
      </c>
      <c r="N42" s="467"/>
      <c r="O42" s="294">
        <v>1</v>
      </c>
      <c r="P42" s="294">
        <v>1</v>
      </c>
      <c r="Q42" s="294">
        <v>1</v>
      </c>
      <c r="R42" s="294">
        <v>1</v>
      </c>
      <c r="S42" s="294">
        <v>1</v>
      </c>
      <c r="T42" s="294">
        <v>1</v>
      </c>
      <c r="U42" s="294">
        <v>1</v>
      </c>
      <c r="V42" s="294">
        <v>1</v>
      </c>
      <c r="W42" s="294">
        <v>1</v>
      </c>
      <c r="X42" s="294">
        <v>1</v>
      </c>
      <c r="Y42" s="768">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769"/>
      <c r="Z43" s="412"/>
      <c r="AA43" s="412"/>
      <c r="AB43" s="412"/>
      <c r="AC43" s="412"/>
      <c r="AD43" s="412"/>
      <c r="AE43" s="412"/>
      <c r="AF43" s="412"/>
      <c r="AG43" s="412"/>
      <c r="AH43" s="412"/>
      <c r="AI43" s="412"/>
      <c r="AJ43" s="412"/>
      <c r="AK43" s="412"/>
      <c r="AL43" s="412"/>
      <c r="AM43" s="301"/>
    </row>
    <row r="44" spans="1:39" outlineLevel="1">
      <c r="A44" s="521">
        <v>3</v>
      </c>
      <c r="B44" s="519" t="s">
        <v>97</v>
      </c>
      <c r="C44" s="290" t="s">
        <v>25</v>
      </c>
      <c r="D44" s="294">
        <v>20673</v>
      </c>
      <c r="E44" s="294">
        <v>20673</v>
      </c>
      <c r="F44" s="294">
        <v>20673</v>
      </c>
      <c r="G44" s="294">
        <v>20569</v>
      </c>
      <c r="H44" s="294">
        <v>12616</v>
      </c>
      <c r="I44" s="294">
        <v>0</v>
      </c>
      <c r="J44" s="294">
        <v>0</v>
      </c>
      <c r="K44" s="294">
        <v>0</v>
      </c>
      <c r="L44" s="294">
        <v>0</v>
      </c>
      <c r="M44" s="294">
        <v>0</v>
      </c>
      <c r="N44" s="290"/>
      <c r="O44" s="294">
        <v>3</v>
      </c>
      <c r="P44" s="294">
        <v>3</v>
      </c>
      <c r="Q44" s="294">
        <v>3</v>
      </c>
      <c r="R44" s="294">
        <v>3</v>
      </c>
      <c r="S44" s="294">
        <v>2</v>
      </c>
      <c r="T44" s="294">
        <v>0</v>
      </c>
      <c r="U44" s="294">
        <v>0</v>
      </c>
      <c r="V44" s="294">
        <v>0</v>
      </c>
      <c r="W44" s="294">
        <v>0</v>
      </c>
      <c r="X44" s="294">
        <v>0</v>
      </c>
      <c r="Y44" s="767">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768">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769"/>
      <c r="Z46" s="411"/>
      <c r="AA46" s="411"/>
      <c r="AB46" s="411"/>
      <c r="AC46" s="411"/>
      <c r="AD46" s="411"/>
      <c r="AE46" s="411"/>
      <c r="AF46" s="411"/>
      <c r="AG46" s="411"/>
      <c r="AH46" s="411"/>
      <c r="AI46" s="411"/>
      <c r="AJ46" s="411"/>
      <c r="AK46" s="411"/>
      <c r="AL46" s="411"/>
      <c r="AM46" s="305"/>
    </row>
    <row r="47" spans="1:39" outlineLevel="1">
      <c r="A47" s="521">
        <v>4</v>
      </c>
      <c r="B47" s="519" t="s">
        <v>672</v>
      </c>
      <c r="C47" s="290" t="s">
        <v>25</v>
      </c>
      <c r="D47" s="294">
        <v>113933</v>
      </c>
      <c r="E47" s="294">
        <v>113933</v>
      </c>
      <c r="F47" s="294">
        <v>113933</v>
      </c>
      <c r="G47" s="294">
        <v>113933</v>
      </c>
      <c r="H47" s="294">
        <v>113933</v>
      </c>
      <c r="I47" s="294">
        <v>113933</v>
      </c>
      <c r="J47" s="294">
        <v>113933</v>
      </c>
      <c r="K47" s="294">
        <v>113933</v>
      </c>
      <c r="L47" s="294">
        <v>113933</v>
      </c>
      <c r="M47" s="294">
        <v>113933</v>
      </c>
      <c r="N47" s="290"/>
      <c r="O47" s="294">
        <v>58</v>
      </c>
      <c r="P47" s="294">
        <v>58</v>
      </c>
      <c r="Q47" s="294">
        <v>58</v>
      </c>
      <c r="R47" s="294">
        <v>58</v>
      </c>
      <c r="S47" s="294">
        <v>58</v>
      </c>
      <c r="T47" s="294">
        <v>58</v>
      </c>
      <c r="U47" s="294">
        <v>58</v>
      </c>
      <c r="V47" s="294">
        <v>58</v>
      </c>
      <c r="W47" s="294">
        <v>58</v>
      </c>
      <c r="X47" s="294">
        <v>58</v>
      </c>
      <c r="Y47" s="767">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v>6438</v>
      </c>
      <c r="E48" s="294">
        <v>6438</v>
      </c>
      <c r="F48" s="294">
        <v>6438</v>
      </c>
      <c r="G48" s="294">
        <v>6438</v>
      </c>
      <c r="H48" s="294">
        <v>6438</v>
      </c>
      <c r="I48" s="294">
        <v>6438</v>
      </c>
      <c r="J48" s="294">
        <v>6438</v>
      </c>
      <c r="K48" s="294">
        <v>6438</v>
      </c>
      <c r="L48" s="294">
        <v>6438</v>
      </c>
      <c r="M48" s="294">
        <v>6438</v>
      </c>
      <c r="N48" s="467"/>
      <c r="O48" s="294">
        <v>3</v>
      </c>
      <c r="P48" s="294">
        <v>3</v>
      </c>
      <c r="Q48" s="294">
        <v>3</v>
      </c>
      <c r="R48" s="294">
        <v>3</v>
      </c>
      <c r="S48" s="294">
        <v>3</v>
      </c>
      <c r="T48" s="294">
        <v>3</v>
      </c>
      <c r="U48" s="294">
        <v>3</v>
      </c>
      <c r="V48" s="294">
        <v>3</v>
      </c>
      <c r="W48" s="294">
        <v>3</v>
      </c>
      <c r="X48" s="294">
        <v>3</v>
      </c>
      <c r="Y48" s="768">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769"/>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v>7560</v>
      </c>
      <c r="E50" s="294">
        <v>7560</v>
      </c>
      <c r="F50" s="294">
        <v>7560</v>
      </c>
      <c r="G50" s="294">
        <v>7560</v>
      </c>
      <c r="H50" s="294">
        <v>7560</v>
      </c>
      <c r="I50" s="294">
        <v>7560</v>
      </c>
      <c r="J50" s="294">
        <v>7560</v>
      </c>
      <c r="K50" s="294">
        <v>7560</v>
      </c>
      <c r="L50" s="294">
        <v>7560</v>
      </c>
      <c r="M50" s="294">
        <v>7560</v>
      </c>
      <c r="N50" s="290"/>
      <c r="O50" s="294">
        <v>1</v>
      </c>
      <c r="P50" s="294">
        <v>1</v>
      </c>
      <c r="Q50" s="294">
        <v>1</v>
      </c>
      <c r="R50" s="294">
        <v>1</v>
      </c>
      <c r="S50" s="294">
        <v>1</v>
      </c>
      <c r="T50" s="294">
        <v>1</v>
      </c>
      <c r="U50" s="294">
        <v>1</v>
      </c>
      <c r="V50" s="294">
        <v>1</v>
      </c>
      <c r="W50" s="294">
        <v>1</v>
      </c>
      <c r="X50" s="294">
        <v>1</v>
      </c>
      <c r="Y50" s="767">
        <v>1</v>
      </c>
      <c r="Z50" s="409"/>
      <c r="AA50" s="409"/>
      <c r="AB50" s="409"/>
      <c r="AC50" s="409"/>
      <c r="AD50" s="409"/>
      <c r="AE50" s="409"/>
      <c r="AF50" s="409"/>
      <c r="AG50" s="409"/>
      <c r="AH50" s="409"/>
      <c r="AI50" s="409"/>
      <c r="AJ50" s="409"/>
      <c r="AK50" s="409"/>
      <c r="AL50" s="409"/>
      <c r="AM50" s="295">
        <f>SUM(Y50:AL50)</f>
        <v>1</v>
      </c>
    </row>
    <row r="51" spans="1:39" outlineLevel="1">
      <c r="B51" s="293" t="s">
        <v>267</v>
      </c>
      <c r="C51" s="290" t="s">
        <v>163</v>
      </c>
      <c r="D51" s="294"/>
      <c r="E51" s="294"/>
      <c r="F51" s="294"/>
      <c r="G51" s="294"/>
      <c r="H51" s="294"/>
      <c r="I51" s="294"/>
      <c r="J51" s="294"/>
      <c r="K51" s="294"/>
      <c r="L51" s="294"/>
      <c r="M51" s="294"/>
      <c r="N51" s="467"/>
      <c r="O51" s="294"/>
      <c r="P51" s="294"/>
      <c r="Q51" s="294"/>
      <c r="R51" s="294"/>
      <c r="S51" s="294"/>
      <c r="T51" s="294"/>
      <c r="U51" s="294"/>
      <c r="V51" s="294"/>
      <c r="W51" s="294"/>
      <c r="X51" s="294"/>
      <c r="Y51" s="768">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770"/>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771"/>
      <c r="Z53" s="413"/>
      <c r="AA53" s="413"/>
      <c r="AB53" s="413"/>
      <c r="AC53" s="413"/>
      <c r="AD53" s="413"/>
      <c r="AE53" s="413"/>
      <c r="AF53" s="413"/>
      <c r="AG53" s="413"/>
      <c r="AH53" s="413"/>
      <c r="AI53" s="413"/>
      <c r="AJ53" s="413"/>
      <c r="AK53" s="413"/>
      <c r="AL53" s="413"/>
      <c r="AM53" s="291"/>
    </row>
    <row r="54" spans="1:39" outlineLevel="1">
      <c r="A54" s="521">
        <v>6</v>
      </c>
      <c r="B54" s="519"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772"/>
      <c r="Z54" s="409"/>
      <c r="AA54" s="409"/>
      <c r="AB54" s="409"/>
      <c r="AC54" s="409"/>
      <c r="AD54" s="409"/>
      <c r="AE54" s="409"/>
      <c r="AF54" s="414"/>
      <c r="AG54" s="414"/>
      <c r="AH54" s="414"/>
      <c r="AI54" s="414"/>
      <c r="AJ54" s="414"/>
      <c r="AK54" s="414"/>
      <c r="AL54" s="414"/>
      <c r="AM54" s="295">
        <f>SUM(Y54:AL54)</f>
        <v>0</v>
      </c>
    </row>
    <row r="55" spans="1:39" outlineLevel="1">
      <c r="B55" s="293" t="s">
        <v>267</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768">
        <f>Y54</f>
        <v>0</v>
      </c>
      <c r="Z55" s="410">
        <f t="shared" ref="Z55" si="53">Z54</f>
        <v>0</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773"/>
      <c r="Z56" s="415"/>
      <c r="AA56" s="415"/>
      <c r="AB56" s="415"/>
      <c r="AC56" s="415"/>
      <c r="AD56" s="415"/>
      <c r="AE56" s="415"/>
      <c r="AF56" s="415"/>
      <c r="AG56" s="415"/>
      <c r="AH56" s="415"/>
      <c r="AI56" s="415"/>
      <c r="AJ56" s="415"/>
      <c r="AK56" s="415"/>
      <c r="AL56" s="415"/>
      <c r="AM56" s="312"/>
    </row>
    <row r="57" spans="1:39" ht="28.5" customHeight="1" outlineLevel="1">
      <c r="A57" s="521">
        <v>7</v>
      </c>
      <c r="B57" s="519" t="s">
        <v>100</v>
      </c>
      <c r="C57" s="290" t="s">
        <v>25</v>
      </c>
      <c r="D57" s="294">
        <v>2160195</v>
      </c>
      <c r="E57" s="294">
        <v>2160195</v>
      </c>
      <c r="F57" s="294">
        <v>2157388</v>
      </c>
      <c r="G57" s="294">
        <v>2157388</v>
      </c>
      <c r="H57" s="294">
        <v>2157388</v>
      </c>
      <c r="I57" s="294">
        <v>2157388</v>
      </c>
      <c r="J57" s="294">
        <v>2122596</v>
      </c>
      <c r="K57" s="294">
        <v>2122596</v>
      </c>
      <c r="L57" s="294">
        <v>2107507</v>
      </c>
      <c r="M57" s="294">
        <v>1993785</v>
      </c>
      <c r="N57" s="294">
        <v>12</v>
      </c>
      <c r="O57" s="294">
        <v>113</v>
      </c>
      <c r="P57" s="294">
        <v>113</v>
      </c>
      <c r="Q57" s="294">
        <v>112</v>
      </c>
      <c r="R57" s="294">
        <v>112</v>
      </c>
      <c r="S57" s="294">
        <v>112</v>
      </c>
      <c r="T57" s="294">
        <v>112</v>
      </c>
      <c r="U57" s="294">
        <v>107</v>
      </c>
      <c r="V57" s="294">
        <v>107</v>
      </c>
      <c r="W57" s="294">
        <v>102</v>
      </c>
      <c r="X57" s="294">
        <v>84</v>
      </c>
      <c r="Y57" s="763"/>
      <c r="Z57" s="791">
        <v>0.5</v>
      </c>
      <c r="AA57" s="791">
        <v>0.5</v>
      </c>
      <c r="AB57" s="409"/>
      <c r="AC57" s="790"/>
      <c r="AD57" s="409"/>
      <c r="AE57" s="409"/>
      <c r="AF57" s="414"/>
      <c r="AG57" s="414"/>
      <c r="AH57" s="414"/>
      <c r="AI57" s="414"/>
      <c r="AJ57" s="414"/>
      <c r="AK57" s="414"/>
      <c r="AL57" s="414"/>
      <c r="AM57" s="295">
        <f>SUM(Y57:AL57)</f>
        <v>1</v>
      </c>
    </row>
    <row r="58" spans="1:39" outlineLevel="1">
      <c r="B58" s="293" t="s">
        <v>267</v>
      </c>
      <c r="C58" s="290" t="s">
        <v>163</v>
      </c>
      <c r="D58" s="294">
        <v>89025</v>
      </c>
      <c r="E58" s="294">
        <v>89024</v>
      </c>
      <c r="F58" s="294">
        <v>91831</v>
      </c>
      <c r="G58" s="294">
        <v>97155</v>
      </c>
      <c r="H58" s="294">
        <v>97155</v>
      </c>
      <c r="I58" s="294">
        <v>97155</v>
      </c>
      <c r="J58" s="294">
        <v>131947</v>
      </c>
      <c r="K58" s="294">
        <v>131947</v>
      </c>
      <c r="L58" s="294">
        <v>132778</v>
      </c>
      <c r="M58" s="294">
        <v>122824</v>
      </c>
      <c r="N58" s="294">
        <f>N57</f>
        <v>12</v>
      </c>
      <c r="O58" s="294">
        <v>18</v>
      </c>
      <c r="P58" s="294">
        <v>19</v>
      </c>
      <c r="Q58" s="294">
        <v>20</v>
      </c>
      <c r="R58" s="294">
        <v>21</v>
      </c>
      <c r="S58" s="294">
        <v>21</v>
      </c>
      <c r="T58" s="294">
        <v>21</v>
      </c>
      <c r="U58" s="294">
        <v>27</v>
      </c>
      <c r="V58" s="294">
        <v>27</v>
      </c>
      <c r="W58" s="294">
        <v>27</v>
      </c>
      <c r="X58" s="294">
        <v>25</v>
      </c>
      <c r="Y58" s="768">
        <f>Y57</f>
        <v>0</v>
      </c>
      <c r="Z58" s="410">
        <f>Z57</f>
        <v>0.5</v>
      </c>
      <c r="AA58" s="410">
        <f t="shared" ref="AA58" si="66">AA57</f>
        <v>0.5</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773"/>
      <c r="Z59" s="416"/>
      <c r="AA59" s="415"/>
      <c r="AB59" s="415"/>
      <c r="AC59" s="415"/>
      <c r="AD59" s="415"/>
      <c r="AE59" s="415"/>
      <c r="AF59" s="415"/>
      <c r="AG59" s="415"/>
      <c r="AH59" s="415"/>
      <c r="AI59" s="415"/>
      <c r="AJ59" s="415"/>
      <c r="AK59" s="415"/>
      <c r="AL59" s="415"/>
      <c r="AM59" s="312"/>
    </row>
    <row r="60" spans="1:39" ht="30" outlineLevel="1">
      <c r="A60" s="521">
        <v>8</v>
      </c>
      <c r="B60" s="519" t="s">
        <v>101</v>
      </c>
      <c r="C60" s="290" t="s">
        <v>25</v>
      </c>
      <c r="D60" s="294">
        <v>153930</v>
      </c>
      <c r="E60" s="294">
        <v>111559</v>
      </c>
      <c r="F60" s="294">
        <v>110836</v>
      </c>
      <c r="G60" s="294">
        <v>110836</v>
      </c>
      <c r="H60" s="294">
        <v>110836</v>
      </c>
      <c r="I60" s="294">
        <v>110836</v>
      </c>
      <c r="J60" s="294">
        <v>110836</v>
      </c>
      <c r="K60" s="294">
        <v>110836</v>
      </c>
      <c r="L60" s="294">
        <v>110836</v>
      </c>
      <c r="M60" s="294">
        <v>110836</v>
      </c>
      <c r="N60" s="294">
        <v>12</v>
      </c>
      <c r="O60" s="294">
        <v>34</v>
      </c>
      <c r="P60" s="294">
        <v>24</v>
      </c>
      <c r="Q60" s="294">
        <v>24</v>
      </c>
      <c r="R60" s="294">
        <v>24</v>
      </c>
      <c r="S60" s="294">
        <v>24</v>
      </c>
      <c r="T60" s="294">
        <v>24</v>
      </c>
      <c r="U60" s="294">
        <v>24</v>
      </c>
      <c r="V60" s="294">
        <v>24</v>
      </c>
      <c r="W60" s="294">
        <v>24</v>
      </c>
      <c r="X60" s="294">
        <v>24</v>
      </c>
      <c r="Y60" s="772"/>
      <c r="Z60" s="791">
        <v>0.5</v>
      </c>
      <c r="AA60" s="792">
        <v>0.5</v>
      </c>
      <c r="AB60" s="409"/>
      <c r="AC60" s="409"/>
      <c r="AD60" s="409"/>
      <c r="AE60" s="409"/>
      <c r="AF60" s="414"/>
      <c r="AG60" s="414"/>
      <c r="AH60" s="414"/>
      <c r="AI60" s="414"/>
      <c r="AJ60" s="414"/>
      <c r="AK60" s="414"/>
      <c r="AL60" s="414"/>
      <c r="AM60" s="295">
        <f>SUM(Y60:AL60)</f>
        <v>1</v>
      </c>
    </row>
    <row r="61" spans="1:39" outlineLevel="1">
      <c r="B61" s="293" t="s">
        <v>267</v>
      </c>
      <c r="C61" s="290" t="s">
        <v>163</v>
      </c>
      <c r="D61" s="294">
        <v>-53966</v>
      </c>
      <c r="E61" s="294">
        <v>-11595</v>
      </c>
      <c r="F61" s="294">
        <v>-10872</v>
      </c>
      <c r="G61" s="294">
        <v>-32</v>
      </c>
      <c r="H61" s="294">
        <v>-32</v>
      </c>
      <c r="I61" s="294">
        <v>-32</v>
      </c>
      <c r="J61" s="294">
        <v>-32</v>
      </c>
      <c r="K61" s="294">
        <v>-32</v>
      </c>
      <c r="L61" s="294">
        <v>-32</v>
      </c>
      <c r="M61" s="294">
        <v>-32</v>
      </c>
      <c r="N61" s="294">
        <f>N60</f>
        <v>12</v>
      </c>
      <c r="O61" s="294">
        <v>-12</v>
      </c>
      <c r="P61" s="294">
        <v>-3</v>
      </c>
      <c r="Q61" s="294">
        <v>-2</v>
      </c>
      <c r="R61" s="294">
        <v>0</v>
      </c>
      <c r="S61" s="294">
        <v>0</v>
      </c>
      <c r="T61" s="294">
        <v>0</v>
      </c>
      <c r="U61" s="294">
        <v>0</v>
      </c>
      <c r="V61" s="294">
        <v>0</v>
      </c>
      <c r="W61" s="294">
        <v>0</v>
      </c>
      <c r="X61" s="294">
        <v>0</v>
      </c>
      <c r="Y61" s="768">
        <v>0</v>
      </c>
      <c r="Z61" s="410">
        <f t="shared" ref="Z61" si="78">Z60</f>
        <v>0.5</v>
      </c>
      <c r="AA61" s="410">
        <f t="shared" ref="AA61" si="79">AA60</f>
        <v>0.5</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773"/>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772"/>
      <c r="Z63" s="409"/>
      <c r="AA63" s="409"/>
      <c r="AB63" s="409"/>
      <c r="AC63" s="409"/>
      <c r="AD63" s="409"/>
      <c r="AE63" s="409"/>
      <c r="AF63" s="414"/>
      <c r="AG63" s="414"/>
      <c r="AH63" s="414"/>
      <c r="AI63" s="414"/>
      <c r="AJ63" s="414"/>
      <c r="AK63" s="414"/>
      <c r="AL63" s="414"/>
      <c r="AM63" s="295">
        <f>SUM(Y63:AL63)</f>
        <v>0</v>
      </c>
    </row>
    <row r="64" spans="1:39"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768">
        <f>Y63</f>
        <v>0</v>
      </c>
      <c r="Z64" s="410">
        <f t="shared" ref="Z64" si="91">Z63</f>
        <v>0</v>
      </c>
      <c r="AA64" s="410">
        <f t="shared" ref="AA64" si="92">AA63</f>
        <v>0</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773"/>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772"/>
      <c r="Z66" s="409"/>
      <c r="AA66" s="409"/>
      <c r="AB66" s="409"/>
      <c r="AC66" s="409"/>
      <c r="AD66" s="409"/>
      <c r="AE66" s="409"/>
      <c r="AF66" s="414"/>
      <c r="AG66" s="414"/>
      <c r="AH66" s="414"/>
      <c r="AI66" s="414"/>
      <c r="AJ66" s="414"/>
      <c r="AK66" s="414"/>
      <c r="AL66" s="414"/>
      <c r="AM66" s="295">
        <f>SUM(Y66:AL66)</f>
        <v>0</v>
      </c>
    </row>
    <row r="67" spans="1:39"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768">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773"/>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771"/>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774"/>
      <c r="Z70" s="409"/>
      <c r="AA70" s="409"/>
      <c r="AB70" s="409"/>
      <c r="AC70" s="409"/>
      <c r="AD70" s="409"/>
      <c r="AE70" s="409"/>
      <c r="AF70" s="414"/>
      <c r="AG70" s="414"/>
      <c r="AH70" s="414"/>
      <c r="AI70" s="414"/>
      <c r="AJ70" s="414"/>
      <c r="AK70" s="414"/>
      <c r="AL70" s="414"/>
      <c r="AM70" s="295">
        <f>SUM(Y70:AL70)</f>
        <v>0</v>
      </c>
    </row>
    <row r="71" spans="1:39"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768">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769"/>
      <c r="Z72" s="422"/>
      <c r="AA72" s="422"/>
      <c r="AB72" s="422"/>
      <c r="AC72" s="422"/>
      <c r="AD72" s="422"/>
      <c r="AE72" s="422"/>
      <c r="AF72" s="422"/>
      <c r="AG72" s="422"/>
      <c r="AH72" s="422"/>
      <c r="AI72" s="422"/>
      <c r="AJ72" s="422"/>
      <c r="AK72" s="422"/>
      <c r="AL72" s="422"/>
      <c r="AM72" s="305"/>
    </row>
    <row r="73" spans="1:39" ht="45" outlineLevel="1">
      <c r="A73" s="521">
        <v>12</v>
      </c>
      <c r="B73" s="519"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767"/>
      <c r="Z73" s="409"/>
      <c r="AA73" s="409"/>
      <c r="AB73" s="409"/>
      <c r="AC73" s="409"/>
      <c r="AD73" s="409"/>
      <c r="AE73" s="409"/>
      <c r="AF73" s="414"/>
      <c r="AG73" s="414"/>
      <c r="AH73" s="414"/>
      <c r="AI73" s="414"/>
      <c r="AJ73" s="414"/>
      <c r="AK73" s="414"/>
      <c r="AL73" s="414"/>
      <c r="AM73" s="295">
        <f>SUM(Y73:AL73)</f>
        <v>0</v>
      </c>
    </row>
    <row r="74" spans="1:39" outlineLevel="1">
      <c r="B74" s="519"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768">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770"/>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v>16371</v>
      </c>
      <c r="E76" s="294">
        <v>16371</v>
      </c>
      <c r="F76" s="294">
        <v>16371</v>
      </c>
      <c r="G76" s="294">
        <v>16371</v>
      </c>
      <c r="H76" s="294">
        <v>16371</v>
      </c>
      <c r="I76" s="294">
        <v>16371</v>
      </c>
      <c r="J76" s="294">
        <v>16371</v>
      </c>
      <c r="K76" s="294">
        <v>16371</v>
      </c>
      <c r="L76" s="294">
        <v>16371</v>
      </c>
      <c r="M76" s="294">
        <v>16371</v>
      </c>
      <c r="N76" s="294">
        <v>12</v>
      </c>
      <c r="O76" s="294">
        <v>5</v>
      </c>
      <c r="P76" s="294">
        <v>5</v>
      </c>
      <c r="Q76" s="294">
        <v>5</v>
      </c>
      <c r="R76" s="294">
        <v>5</v>
      </c>
      <c r="S76" s="294">
        <v>5</v>
      </c>
      <c r="T76" s="294">
        <v>5</v>
      </c>
      <c r="U76" s="294">
        <v>5</v>
      </c>
      <c r="V76" s="294">
        <v>5</v>
      </c>
      <c r="W76" s="294">
        <v>5</v>
      </c>
      <c r="X76" s="294">
        <v>5</v>
      </c>
      <c r="Y76" s="767"/>
      <c r="Z76" s="409"/>
      <c r="AA76" s="792">
        <v>1</v>
      </c>
      <c r="AB76" s="409"/>
      <c r="AC76" s="409"/>
      <c r="AD76" s="409"/>
      <c r="AE76" s="409"/>
      <c r="AF76" s="414"/>
      <c r="AG76" s="414"/>
      <c r="AH76" s="414"/>
      <c r="AI76" s="414"/>
      <c r="AJ76" s="414"/>
      <c r="AK76" s="414"/>
      <c r="AL76" s="414"/>
      <c r="AM76" s="295">
        <f>SUM(Y76:AL76)</f>
        <v>1</v>
      </c>
    </row>
    <row r="77" spans="1:39" outlineLevel="1">
      <c r="B77" s="519"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768">
        <f>Y76</f>
        <v>0</v>
      </c>
      <c r="Z77" s="410">
        <f t="shared" ref="Z77:AL77" si="143">Z76</f>
        <v>0</v>
      </c>
      <c r="AA77" s="410">
        <f t="shared" si="143"/>
        <v>1</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769"/>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771"/>
      <c r="Z79" s="413"/>
      <c r="AA79" s="413"/>
      <c r="AB79" s="413"/>
      <c r="AC79" s="413"/>
      <c r="AD79" s="413"/>
      <c r="AE79" s="413"/>
      <c r="AF79" s="413"/>
      <c r="AG79" s="413"/>
      <c r="AH79" s="413"/>
      <c r="AI79" s="413"/>
      <c r="AJ79" s="413"/>
      <c r="AK79" s="413"/>
      <c r="AL79" s="413"/>
      <c r="AM79" s="291"/>
    </row>
    <row r="80" spans="1:39" outlineLevel="1">
      <c r="A80" s="521">
        <v>14</v>
      </c>
      <c r="B80" s="314" t="s">
        <v>108</v>
      </c>
      <c r="C80" s="290" t="s">
        <v>25</v>
      </c>
      <c r="D80" s="294">
        <v>112399</v>
      </c>
      <c r="E80" s="294">
        <v>96911</v>
      </c>
      <c r="F80" s="294">
        <v>94130</v>
      </c>
      <c r="G80" s="294">
        <v>91414</v>
      </c>
      <c r="H80" s="294">
        <v>91414</v>
      </c>
      <c r="I80" s="294">
        <v>91414</v>
      </c>
      <c r="J80" s="294">
        <v>89679</v>
      </c>
      <c r="K80" s="294">
        <v>89679</v>
      </c>
      <c r="L80" s="294">
        <v>67140</v>
      </c>
      <c r="M80" s="294">
        <v>66816</v>
      </c>
      <c r="N80" s="294">
        <v>12</v>
      </c>
      <c r="O80" s="294">
        <v>18</v>
      </c>
      <c r="P80" s="294">
        <v>17</v>
      </c>
      <c r="Q80" s="294">
        <v>17</v>
      </c>
      <c r="R80" s="294">
        <v>16</v>
      </c>
      <c r="S80" s="294">
        <v>16</v>
      </c>
      <c r="T80" s="294">
        <v>16</v>
      </c>
      <c r="U80" s="294">
        <v>16</v>
      </c>
      <c r="V80" s="294">
        <v>16</v>
      </c>
      <c r="W80" s="294">
        <v>15</v>
      </c>
      <c r="X80" s="294">
        <v>15</v>
      </c>
      <c r="Y80" s="763">
        <v>1</v>
      </c>
      <c r="Z80" s="409"/>
      <c r="AA80" s="409"/>
      <c r="AB80" s="409"/>
      <c r="AC80" s="409"/>
      <c r="AD80" s="409"/>
      <c r="AE80" s="409"/>
      <c r="AF80" s="409"/>
      <c r="AG80" s="409"/>
      <c r="AH80" s="409"/>
      <c r="AI80" s="409"/>
      <c r="AJ80" s="409"/>
      <c r="AK80" s="409"/>
      <c r="AL80" s="409"/>
      <c r="AM80" s="295">
        <f>SUM(Y80:AL80)</f>
        <v>1</v>
      </c>
    </row>
    <row r="81" spans="1:40"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768">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4" customFormat="1"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768"/>
      <c r="Z82" s="410"/>
      <c r="AA82" s="410"/>
      <c r="AB82" s="410"/>
      <c r="AC82" s="410"/>
      <c r="AD82" s="410"/>
      <c r="AE82" s="410"/>
      <c r="AF82" s="410"/>
      <c r="AG82" s="410"/>
      <c r="AH82" s="410"/>
      <c r="AI82" s="410"/>
      <c r="AJ82" s="410"/>
      <c r="AK82" s="410"/>
      <c r="AL82" s="410"/>
      <c r="AM82" s="515"/>
      <c r="AN82" s="628"/>
    </row>
    <row r="83" spans="1:40" s="308" customFormat="1" ht="15.75" outlineLevel="1">
      <c r="A83" s="522"/>
      <c r="B83" s="287"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769"/>
      <c r="Z83" s="411"/>
      <c r="AA83" s="411"/>
      <c r="AB83" s="411"/>
      <c r="AC83" s="411"/>
      <c r="AD83" s="411"/>
      <c r="AE83" s="415"/>
      <c r="AF83" s="415"/>
      <c r="AG83" s="415"/>
      <c r="AH83" s="415"/>
      <c r="AI83" s="415"/>
      <c r="AJ83" s="415"/>
      <c r="AK83" s="415"/>
      <c r="AL83" s="415"/>
      <c r="AM83" s="516"/>
      <c r="AN83" s="629"/>
    </row>
    <row r="84" spans="1:40" outlineLevel="1">
      <c r="A84" s="521">
        <v>15</v>
      </c>
      <c r="B84" s="29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767"/>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768">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769"/>
      <c r="Z86" s="411"/>
      <c r="AA86" s="411"/>
      <c r="AB86" s="411"/>
      <c r="AC86" s="411"/>
      <c r="AD86" s="411"/>
      <c r="AE86" s="411"/>
      <c r="AF86" s="411"/>
      <c r="AG86" s="411"/>
      <c r="AH86" s="411"/>
      <c r="AI86" s="411"/>
      <c r="AJ86" s="411"/>
      <c r="AK86" s="411"/>
      <c r="AL86" s="411"/>
      <c r="AM86" s="305"/>
    </row>
    <row r="87" spans="1:40" s="282" customFormat="1" outlineLevel="1">
      <c r="A87" s="521">
        <v>16</v>
      </c>
      <c r="B87" s="323"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767"/>
      <c r="Z87" s="409"/>
      <c r="AA87" s="409"/>
      <c r="AB87" s="409"/>
      <c r="AC87" s="409"/>
      <c r="AD87" s="409"/>
      <c r="AE87" s="409"/>
      <c r="AF87" s="409"/>
      <c r="AG87" s="409"/>
      <c r="AH87" s="409"/>
      <c r="AI87" s="409"/>
      <c r="AJ87" s="409"/>
      <c r="AK87" s="409"/>
      <c r="AL87" s="409"/>
      <c r="AM87" s="295">
        <f>SUM(Y87:AL87)</f>
        <v>0</v>
      </c>
    </row>
    <row r="88" spans="1:40" s="282" customFormat="1" outlineLevel="1">
      <c r="A88" s="521"/>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768">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769"/>
      <c r="Z89" s="411"/>
      <c r="AA89" s="411"/>
      <c r="AB89" s="411"/>
      <c r="AC89" s="411"/>
      <c r="AD89" s="411"/>
      <c r="AE89" s="415"/>
      <c r="AF89" s="415"/>
      <c r="AG89" s="415"/>
      <c r="AH89" s="415"/>
      <c r="AI89" s="415"/>
      <c r="AJ89" s="415"/>
      <c r="AK89" s="415"/>
      <c r="AL89" s="415"/>
      <c r="AM89" s="312"/>
    </row>
    <row r="90" spans="1:40" ht="15.75" outlineLevel="1">
      <c r="B90" s="518" t="s">
        <v>496</v>
      </c>
      <c r="C90" s="319"/>
      <c r="D90" s="289"/>
      <c r="E90" s="288"/>
      <c r="F90" s="288"/>
      <c r="G90" s="288"/>
      <c r="H90" s="288"/>
      <c r="I90" s="288"/>
      <c r="J90" s="288"/>
      <c r="K90" s="288"/>
      <c r="L90" s="288"/>
      <c r="M90" s="288"/>
      <c r="N90" s="289"/>
      <c r="O90" s="288"/>
      <c r="P90" s="288"/>
      <c r="Q90" s="288"/>
      <c r="R90" s="288"/>
      <c r="S90" s="288"/>
      <c r="T90" s="288"/>
      <c r="U90" s="288"/>
      <c r="V90" s="288"/>
      <c r="W90" s="288"/>
      <c r="X90" s="288"/>
      <c r="Y90" s="771"/>
      <c r="Z90" s="413"/>
      <c r="AA90" s="413"/>
      <c r="AB90" s="413"/>
      <c r="AC90" s="413"/>
      <c r="AD90" s="413"/>
      <c r="AE90" s="413"/>
      <c r="AF90" s="413"/>
      <c r="AG90" s="413"/>
      <c r="AH90" s="413"/>
      <c r="AI90" s="413"/>
      <c r="AJ90" s="413"/>
      <c r="AK90" s="413"/>
      <c r="AL90" s="413"/>
      <c r="AM90" s="291"/>
    </row>
    <row r="91" spans="1:40" outlineLevel="1">
      <c r="A91" s="521">
        <v>17</v>
      </c>
      <c r="B91" s="519"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774"/>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768">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770"/>
      <c r="Z93" s="424"/>
      <c r="AA93" s="424"/>
      <c r="AB93" s="424"/>
      <c r="AC93" s="424"/>
      <c r="AD93" s="424"/>
      <c r="AE93" s="424"/>
      <c r="AF93" s="424"/>
      <c r="AG93" s="424"/>
      <c r="AH93" s="424"/>
      <c r="AI93" s="424"/>
      <c r="AJ93" s="424"/>
      <c r="AK93" s="424"/>
      <c r="AL93" s="424"/>
      <c r="AM93" s="305"/>
    </row>
    <row r="94" spans="1:40" outlineLevel="1">
      <c r="A94" s="521">
        <v>18</v>
      </c>
      <c r="B94" s="519"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774"/>
      <c r="Z94" s="409"/>
      <c r="AA94" s="409"/>
      <c r="AB94" s="409"/>
      <c r="AC94" s="409"/>
      <c r="AD94" s="409"/>
      <c r="AE94" s="409"/>
      <c r="AF94" s="414"/>
      <c r="AG94" s="414"/>
      <c r="AH94" s="414"/>
      <c r="AI94" s="414"/>
      <c r="AJ94" s="414"/>
      <c r="AK94" s="414"/>
      <c r="AL94" s="414"/>
      <c r="AM94" s="295">
        <f>SUM(Y94:AL94)</f>
        <v>0</v>
      </c>
    </row>
    <row r="95" spans="1:40"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768">
        <f>Y94</f>
        <v>0</v>
      </c>
      <c r="Z95" s="410">
        <f t="shared" ref="Z95" si="161">Z94</f>
        <v>0</v>
      </c>
      <c r="AA95" s="410">
        <f t="shared" ref="AA95" si="162">AA94</f>
        <v>0</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764"/>
      <c r="Z96" s="423"/>
      <c r="AA96" s="423"/>
      <c r="AB96" s="423"/>
      <c r="AC96" s="423"/>
      <c r="AD96" s="423"/>
      <c r="AE96" s="423"/>
      <c r="AF96" s="423"/>
      <c r="AG96" s="423"/>
      <c r="AH96" s="423"/>
      <c r="AI96" s="423"/>
      <c r="AJ96" s="423"/>
      <c r="AK96" s="423"/>
      <c r="AL96" s="423"/>
      <c r="AM96" s="296"/>
    </row>
    <row r="97" spans="1:39" outlineLevel="1">
      <c r="A97" s="521">
        <v>19</v>
      </c>
      <c r="B97" s="519"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774"/>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768">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769"/>
      <c r="Z99" s="411"/>
      <c r="AA99" s="411"/>
      <c r="AB99" s="411"/>
      <c r="AC99" s="411"/>
      <c r="AD99" s="411"/>
      <c r="AE99" s="411"/>
      <c r="AF99" s="411"/>
      <c r="AG99" s="411"/>
      <c r="AH99" s="411"/>
      <c r="AI99" s="411"/>
      <c r="AJ99" s="411"/>
      <c r="AK99" s="411"/>
      <c r="AL99" s="411"/>
      <c r="AM99" s="305"/>
    </row>
    <row r="100" spans="1:39" outlineLevel="1">
      <c r="A100" s="521">
        <v>20</v>
      </c>
      <c r="B100" s="519"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774"/>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768">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769"/>
      <c r="Z102" s="411"/>
      <c r="AA102" s="411"/>
      <c r="AB102" s="411"/>
      <c r="AC102" s="411"/>
      <c r="AD102" s="411"/>
      <c r="AE102" s="411"/>
      <c r="AF102" s="411"/>
      <c r="AG102" s="411"/>
      <c r="AH102" s="411"/>
      <c r="AI102" s="411"/>
      <c r="AJ102" s="411"/>
      <c r="AK102" s="411"/>
      <c r="AL102" s="411"/>
      <c r="AM102" s="305"/>
    </row>
    <row r="103" spans="1:39" ht="15.75" outlineLevel="1">
      <c r="B103" s="517"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770"/>
      <c r="Z103" s="424"/>
      <c r="AA103" s="424"/>
      <c r="AB103" s="424"/>
      <c r="AC103" s="424"/>
      <c r="AD103" s="424"/>
      <c r="AE103" s="424"/>
      <c r="AF103" s="424"/>
      <c r="AG103" s="424"/>
      <c r="AH103" s="424"/>
      <c r="AI103" s="424"/>
      <c r="AJ103" s="424"/>
      <c r="AK103" s="424"/>
      <c r="AL103" s="424"/>
      <c r="AM103" s="305"/>
    </row>
    <row r="104" spans="1:39" ht="15.75" outlineLevel="1">
      <c r="B104" s="287"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770"/>
      <c r="Z104" s="424"/>
      <c r="AA104" s="424"/>
      <c r="AB104" s="424"/>
      <c r="AC104" s="424"/>
      <c r="AD104" s="424"/>
      <c r="AE104" s="424"/>
      <c r="AF104" s="424"/>
      <c r="AG104" s="424"/>
      <c r="AH104" s="424"/>
      <c r="AI104" s="424"/>
      <c r="AJ104" s="424"/>
      <c r="AK104" s="424"/>
      <c r="AL104" s="424"/>
      <c r="AM104" s="305"/>
    </row>
    <row r="105" spans="1:39" outlineLevel="1">
      <c r="A105" s="521">
        <v>21</v>
      </c>
      <c r="B105" s="519" t="s">
        <v>113</v>
      </c>
      <c r="C105" s="290" t="s">
        <v>25</v>
      </c>
      <c r="D105" s="294">
        <v>1917</v>
      </c>
      <c r="E105" s="294">
        <v>1895</v>
      </c>
      <c r="F105" s="294">
        <v>1895</v>
      </c>
      <c r="G105" s="294">
        <v>1895</v>
      </c>
      <c r="H105" s="294">
        <v>1895</v>
      </c>
      <c r="I105" s="294">
        <v>1895</v>
      </c>
      <c r="J105" s="294">
        <v>1895</v>
      </c>
      <c r="K105" s="294">
        <v>1890</v>
      </c>
      <c r="L105" s="294">
        <v>1890</v>
      </c>
      <c r="M105" s="294">
        <v>1890</v>
      </c>
      <c r="N105" s="290"/>
      <c r="O105" s="294"/>
      <c r="P105" s="294"/>
      <c r="Q105" s="294"/>
      <c r="R105" s="294"/>
      <c r="S105" s="294"/>
      <c r="T105" s="294"/>
      <c r="U105" s="294"/>
      <c r="V105" s="294"/>
      <c r="W105" s="294"/>
      <c r="X105" s="294"/>
      <c r="Y105" s="763">
        <v>1</v>
      </c>
      <c r="Z105" s="409"/>
      <c r="AA105" s="409"/>
      <c r="AB105" s="409"/>
      <c r="AC105" s="409"/>
      <c r="AD105" s="409"/>
      <c r="AE105" s="409"/>
      <c r="AF105" s="409"/>
      <c r="AG105" s="409"/>
      <c r="AH105" s="409"/>
      <c r="AI105" s="409"/>
      <c r="AJ105" s="409"/>
      <c r="AK105" s="409"/>
      <c r="AL105" s="409"/>
      <c r="AM105" s="295">
        <f>SUM(Y105:AL105)</f>
        <v>1</v>
      </c>
    </row>
    <row r="106" spans="1:39"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768">
        <f>Y105</f>
        <v>1</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770"/>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763"/>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768">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770"/>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767"/>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768">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770"/>
      <c r="Z113" s="424"/>
      <c r="AA113" s="424"/>
      <c r="AB113" s="424"/>
      <c r="AC113" s="424"/>
      <c r="AD113" s="424"/>
      <c r="AE113" s="424"/>
      <c r="AF113" s="424"/>
      <c r="AG113" s="424"/>
      <c r="AH113" s="424"/>
      <c r="AI113" s="424"/>
      <c r="AJ113" s="424"/>
      <c r="AK113" s="424"/>
      <c r="AL113" s="424"/>
      <c r="AM113" s="305"/>
    </row>
    <row r="114" spans="1:39" ht="30" outlineLevel="1">
      <c r="A114" s="521">
        <v>24</v>
      </c>
      <c r="B114" s="519"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767"/>
      <c r="Z114" s="409"/>
      <c r="AA114" s="409"/>
      <c r="AB114" s="409"/>
      <c r="AC114" s="409"/>
      <c r="AD114" s="409"/>
      <c r="AE114" s="409"/>
      <c r="AF114" s="409"/>
      <c r="AG114" s="409"/>
      <c r="AH114" s="409"/>
      <c r="AI114" s="409"/>
      <c r="AJ114" s="409"/>
      <c r="AK114" s="409"/>
      <c r="AL114" s="409"/>
      <c r="AM114" s="295">
        <f>SUM(Y114:AL114)</f>
        <v>0</v>
      </c>
    </row>
    <row r="115" spans="1:39"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768">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769"/>
      <c r="Z116" s="424"/>
      <c r="AA116" s="424"/>
      <c r="AB116" s="424"/>
      <c r="AC116" s="424"/>
      <c r="AD116" s="424"/>
      <c r="AE116" s="424"/>
      <c r="AF116" s="424"/>
      <c r="AG116" s="424"/>
      <c r="AH116" s="424"/>
      <c r="AI116" s="424"/>
      <c r="AJ116" s="424"/>
      <c r="AK116" s="424"/>
      <c r="AL116" s="424"/>
      <c r="AM116" s="305"/>
    </row>
    <row r="117" spans="1:39" ht="15.75" outlineLevel="1">
      <c r="B117" s="287"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769"/>
      <c r="Z117" s="424"/>
      <c r="AA117" s="424"/>
      <c r="AB117" s="424"/>
      <c r="AC117" s="424"/>
      <c r="AD117" s="424"/>
      <c r="AE117" s="424"/>
      <c r="AF117" s="424"/>
      <c r="AG117" s="424"/>
      <c r="AH117" s="424"/>
      <c r="AI117" s="424"/>
      <c r="AJ117" s="424"/>
      <c r="AK117" s="424"/>
      <c r="AL117" s="424"/>
      <c r="AM117" s="305"/>
    </row>
    <row r="118" spans="1:39" outlineLevel="1">
      <c r="A118" s="521">
        <v>25</v>
      </c>
      <c r="B118" s="519"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774"/>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768">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769"/>
      <c r="Z120" s="424"/>
      <c r="AA120" s="424"/>
      <c r="AB120" s="424"/>
      <c r="AC120" s="424"/>
      <c r="AD120" s="424"/>
      <c r="AE120" s="424"/>
      <c r="AF120" s="424"/>
      <c r="AG120" s="424"/>
      <c r="AH120" s="424"/>
      <c r="AI120" s="424"/>
      <c r="AJ120" s="424"/>
      <c r="AK120" s="424"/>
      <c r="AL120" s="424"/>
      <c r="AM120" s="305"/>
    </row>
    <row r="121" spans="1:39" outlineLevel="1">
      <c r="A121" s="521">
        <v>26</v>
      </c>
      <c r="B121" s="519" t="s">
        <v>118</v>
      </c>
      <c r="C121" s="290" t="s">
        <v>25</v>
      </c>
      <c r="D121" s="294">
        <v>73577</v>
      </c>
      <c r="E121" s="294">
        <v>73577</v>
      </c>
      <c r="F121" s="294">
        <v>73577</v>
      </c>
      <c r="G121" s="294">
        <v>73577</v>
      </c>
      <c r="H121" s="294">
        <v>73577</v>
      </c>
      <c r="I121" s="294">
        <v>73577</v>
      </c>
      <c r="J121" s="294">
        <v>73577</v>
      </c>
      <c r="K121" s="294">
        <v>73577</v>
      </c>
      <c r="L121" s="294">
        <v>73576</v>
      </c>
      <c r="M121" s="294">
        <v>73577</v>
      </c>
      <c r="N121" s="294">
        <v>12</v>
      </c>
      <c r="O121" s="294">
        <v>2</v>
      </c>
      <c r="P121" s="294">
        <v>2</v>
      </c>
      <c r="Q121" s="294">
        <v>2</v>
      </c>
      <c r="R121" s="294">
        <v>2</v>
      </c>
      <c r="S121" s="294">
        <v>2</v>
      </c>
      <c r="T121" s="294">
        <v>2</v>
      </c>
      <c r="U121" s="294">
        <v>2</v>
      </c>
      <c r="V121" s="294">
        <v>2</v>
      </c>
      <c r="W121" s="294">
        <v>2</v>
      </c>
      <c r="X121" s="294">
        <v>2</v>
      </c>
      <c r="Y121" s="774"/>
      <c r="Z121" s="791">
        <v>0.5</v>
      </c>
      <c r="AA121" s="791">
        <v>0.5</v>
      </c>
      <c r="AB121" s="409"/>
      <c r="AC121" s="790"/>
      <c r="AD121" s="409"/>
      <c r="AE121" s="409"/>
      <c r="AF121" s="414"/>
      <c r="AG121" s="414"/>
      <c r="AH121" s="414"/>
      <c r="AI121" s="414"/>
      <c r="AJ121" s="414"/>
      <c r="AK121" s="414"/>
      <c r="AL121" s="414"/>
      <c r="AM121" s="295">
        <f>SUM(Y121:AL121)</f>
        <v>1</v>
      </c>
    </row>
    <row r="122" spans="1:39"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768">
        <f>Y121</f>
        <v>0</v>
      </c>
      <c r="Z122" s="410">
        <f t="shared" ref="Z122" si="241">Z121</f>
        <v>0.5</v>
      </c>
      <c r="AA122" s="410">
        <f t="shared" ref="AA122" si="242">AA121</f>
        <v>0.5</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769"/>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774"/>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768">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769"/>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774"/>
      <c r="Z127" s="409"/>
      <c r="AA127" s="409"/>
      <c r="AB127" s="409"/>
      <c r="AC127" s="409"/>
      <c r="AD127" s="409"/>
      <c r="AE127" s="409"/>
      <c r="AF127" s="414"/>
      <c r="AG127" s="414"/>
      <c r="AH127" s="414"/>
      <c r="AI127" s="414"/>
      <c r="AJ127" s="414"/>
      <c r="AK127" s="414"/>
      <c r="AL127" s="414"/>
      <c r="AM127" s="295">
        <f>SUM(Y127:AL127)</f>
        <v>0</v>
      </c>
    </row>
    <row r="128" spans="1:39"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768">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769"/>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774"/>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768">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769"/>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774"/>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768">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769"/>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774"/>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768">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5"/>
    </row>
    <row r="138" spans="1:39"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769"/>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774"/>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768">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5"/>
    </row>
    <row r="141" spans="1:39"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769"/>
      <c r="Z141" s="424"/>
      <c r="AA141" s="424"/>
      <c r="AB141" s="424"/>
      <c r="AC141" s="424"/>
      <c r="AD141" s="424"/>
      <c r="AE141" s="424"/>
      <c r="AF141" s="424"/>
      <c r="AG141" s="424"/>
      <c r="AH141" s="424"/>
      <c r="AI141" s="424"/>
      <c r="AJ141" s="424"/>
      <c r="AK141" s="424"/>
      <c r="AL141" s="424"/>
      <c r="AM141" s="305"/>
    </row>
    <row r="142" spans="1:39" ht="15.75" outlineLevel="1">
      <c r="B142" s="287"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769"/>
      <c r="Z142" s="424"/>
      <c r="AA142" s="424"/>
      <c r="AB142" s="424"/>
      <c r="AC142" s="424"/>
      <c r="AD142" s="424"/>
      <c r="AE142" s="424"/>
      <c r="AF142" s="424"/>
      <c r="AG142" s="424"/>
      <c r="AH142" s="424"/>
      <c r="AI142" s="424"/>
      <c r="AJ142" s="424"/>
      <c r="AK142" s="424"/>
      <c r="AL142" s="424"/>
      <c r="AM142" s="305"/>
    </row>
    <row r="143" spans="1:39" outlineLevel="1">
      <c r="A143" s="521">
        <v>33</v>
      </c>
      <c r="B143" s="519"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774"/>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768">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5"/>
    </row>
    <row r="145" spans="1:39"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769"/>
      <c r="Z145" s="424"/>
      <c r="AA145" s="424"/>
      <c r="AB145" s="424"/>
      <c r="AC145" s="424"/>
      <c r="AD145" s="424"/>
      <c r="AE145" s="424"/>
      <c r="AF145" s="424"/>
      <c r="AG145" s="424"/>
      <c r="AH145" s="424"/>
      <c r="AI145" s="424"/>
      <c r="AJ145" s="424"/>
      <c r="AK145" s="424"/>
      <c r="AL145" s="424"/>
      <c r="AM145" s="305"/>
    </row>
    <row r="146" spans="1:39" outlineLevel="1">
      <c r="A146" s="521">
        <v>34</v>
      </c>
      <c r="B146" s="519"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774"/>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768">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5"/>
    </row>
    <row r="148" spans="1:39"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769"/>
      <c r="Z148" s="424"/>
      <c r="AA148" s="424"/>
      <c r="AB148" s="424"/>
      <c r="AC148" s="424"/>
      <c r="AD148" s="424"/>
      <c r="AE148" s="424"/>
      <c r="AF148" s="424"/>
      <c r="AG148" s="424"/>
      <c r="AH148" s="424"/>
      <c r="AI148" s="424"/>
      <c r="AJ148" s="424"/>
      <c r="AK148" s="424"/>
      <c r="AL148" s="424"/>
      <c r="AM148" s="305"/>
    </row>
    <row r="149" spans="1:39" outlineLevel="1">
      <c r="A149" s="521">
        <v>35</v>
      </c>
      <c r="B149" s="519"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774"/>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768">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769"/>
      <c r="Z151" s="424"/>
      <c r="AA151" s="424"/>
      <c r="AB151" s="424"/>
      <c r="AC151" s="424"/>
      <c r="AD151" s="424"/>
      <c r="AE151" s="424"/>
      <c r="AF151" s="424"/>
      <c r="AG151" s="424"/>
      <c r="AH151" s="424"/>
      <c r="AI151" s="424"/>
      <c r="AJ151" s="424"/>
      <c r="AK151" s="424"/>
      <c r="AL151" s="424"/>
      <c r="AM151" s="305"/>
    </row>
    <row r="152" spans="1:39" ht="15.75" outlineLevel="1">
      <c r="B152" s="287"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769"/>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774"/>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768">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5"/>
    </row>
    <row r="155" spans="1:39"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769"/>
      <c r="Z155" s="424"/>
      <c r="AA155" s="424"/>
      <c r="AB155" s="424"/>
      <c r="AC155" s="424"/>
      <c r="AD155" s="424"/>
      <c r="AE155" s="424"/>
      <c r="AF155" s="424"/>
      <c r="AG155" s="424"/>
      <c r="AH155" s="424"/>
      <c r="AI155" s="424"/>
      <c r="AJ155" s="424"/>
      <c r="AK155" s="424"/>
      <c r="AL155" s="424"/>
      <c r="AM155" s="305"/>
    </row>
    <row r="156" spans="1:39" ht="30" outlineLevel="1">
      <c r="A156" s="521">
        <v>37</v>
      </c>
      <c r="B156" s="519"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774"/>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768">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5"/>
    </row>
    <row r="158" spans="1:39"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769"/>
      <c r="Z158" s="424"/>
      <c r="AA158" s="424"/>
      <c r="AB158" s="424"/>
      <c r="AC158" s="424"/>
      <c r="AD158" s="424"/>
      <c r="AE158" s="424"/>
      <c r="AF158" s="424"/>
      <c r="AG158" s="424"/>
      <c r="AH158" s="424"/>
      <c r="AI158" s="424"/>
      <c r="AJ158" s="424"/>
      <c r="AK158" s="424"/>
      <c r="AL158" s="424"/>
      <c r="AM158" s="305"/>
    </row>
    <row r="159" spans="1:39" outlineLevel="1">
      <c r="A159" s="521">
        <v>38</v>
      </c>
      <c r="B159" s="519"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774"/>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768">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5"/>
    </row>
    <row r="161" spans="1:39"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769"/>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774"/>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768">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5"/>
    </row>
    <row r="164" spans="1:39"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769"/>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774"/>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768">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5"/>
    </row>
    <row r="167" spans="1:39"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769"/>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774"/>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768">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5"/>
    </row>
    <row r="170" spans="1:39"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769"/>
      <c r="Z170" s="424"/>
      <c r="AA170" s="424"/>
      <c r="AB170" s="424"/>
      <c r="AC170" s="424"/>
      <c r="AD170" s="424"/>
      <c r="AE170" s="424"/>
      <c r="AF170" s="424"/>
      <c r="AG170" s="424"/>
      <c r="AH170" s="424"/>
      <c r="AI170" s="424"/>
      <c r="AJ170" s="424"/>
      <c r="AK170" s="424"/>
      <c r="AL170" s="424"/>
      <c r="AM170" s="305"/>
    </row>
    <row r="171" spans="1:39" ht="45" outlineLevel="1">
      <c r="A171" s="521">
        <v>42</v>
      </c>
      <c r="B171" s="519"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774"/>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768">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5"/>
    </row>
    <row r="173" spans="1:39"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769"/>
      <c r="Z173" s="424"/>
      <c r="AA173" s="424"/>
      <c r="AB173" s="424"/>
      <c r="AC173" s="424"/>
      <c r="AD173" s="424"/>
      <c r="AE173" s="424"/>
      <c r="AF173" s="424"/>
      <c r="AG173" s="424"/>
      <c r="AH173" s="424"/>
      <c r="AI173" s="424"/>
      <c r="AJ173" s="424"/>
      <c r="AK173" s="424"/>
      <c r="AL173" s="424"/>
      <c r="AM173" s="305"/>
    </row>
    <row r="174" spans="1:39" ht="30" outlineLevel="1">
      <c r="A174" s="521">
        <v>43</v>
      </c>
      <c r="B174" s="519"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774"/>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768">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5"/>
    </row>
    <row r="176" spans="1:39"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769"/>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774"/>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768">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5"/>
    </row>
    <row r="179" spans="1:39"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769"/>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774"/>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768">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5"/>
    </row>
    <row r="182" spans="1:39"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769"/>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774"/>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768">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5"/>
    </row>
    <row r="185" spans="1:39"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769"/>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774"/>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768">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5"/>
    </row>
    <row r="188" spans="1:39"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769"/>
      <c r="Z188" s="424"/>
      <c r="AA188" s="424"/>
      <c r="AB188" s="424"/>
      <c r="AC188" s="424"/>
      <c r="AD188" s="424"/>
      <c r="AE188" s="424"/>
      <c r="AF188" s="424"/>
      <c r="AG188" s="424"/>
      <c r="AH188" s="424"/>
      <c r="AI188" s="424"/>
      <c r="AJ188" s="424"/>
      <c r="AK188" s="424"/>
      <c r="AL188" s="424"/>
      <c r="AM188" s="305"/>
    </row>
    <row r="189" spans="1:39" ht="45" outlineLevel="1">
      <c r="A189" s="521">
        <v>48</v>
      </c>
      <c r="B189" s="519"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774"/>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768">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5"/>
    </row>
    <row r="191" spans="1:39"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769"/>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774"/>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768">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775"/>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3005375</v>
      </c>
      <c r="E195" s="328"/>
      <c r="F195" s="328"/>
      <c r="G195" s="328"/>
      <c r="H195" s="328"/>
      <c r="I195" s="328"/>
      <c r="J195" s="328"/>
      <c r="K195" s="328"/>
      <c r="L195" s="328"/>
      <c r="M195" s="328"/>
      <c r="N195" s="328"/>
      <c r="O195" s="328">
        <f>SUM(O38:O193)</f>
        <v>264</v>
      </c>
      <c r="P195" s="328"/>
      <c r="Q195" s="328"/>
      <c r="R195" s="328"/>
      <c r="S195" s="328"/>
      <c r="T195" s="328"/>
      <c r="U195" s="328"/>
      <c r="V195" s="328"/>
      <c r="W195" s="328"/>
      <c r="X195" s="328"/>
      <c r="Y195" s="776">
        <f>IF(Y36="kWh",SUMPRODUCT(D38:D193,Y38:Y193))</f>
        <v>566243</v>
      </c>
      <c r="Z195" s="328">
        <f>IF(Z36="kWh",SUMPRODUCT(D38:D193,Z38:Z193))</f>
        <v>1211380.5</v>
      </c>
      <c r="AA195" s="328">
        <f>IF(AA36="kw",SUMPRODUCT(N38:N193,O38:O193,AA38:AA193),SUMPRODUCT(D38:D193,AA38:AA193))</f>
        <v>990</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777">
        <f>HLOOKUP(Y35,'2. LRAMVA Threshold'!$B$42:$Q$53,7,FALSE)</f>
        <v>0</v>
      </c>
      <c r="Z196" s="391">
        <f>HLOOKUP(Z35,'2. LRAMVA Threshold'!$B$42:$Q$53,7,FALSE)</f>
        <v>0</v>
      </c>
      <c r="AA196" s="391">
        <f>HLOOKUP(AA35,'2. LRAMVA Threshold'!$B$42:$Q$53,7,FALSE)</f>
        <v>0</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778"/>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779">
        <f>HLOOKUP(Y$35,'3.  Distribution Rates'!$C$122:$P$133,7,FALSE)</f>
        <v>0</v>
      </c>
      <c r="Z198" s="340">
        <f>HLOOKUP(Z$35,'3.  Distribution Rates'!$C$122:$P$133,7,FALSE)</f>
        <v>0</v>
      </c>
      <c r="AA198" s="340">
        <f>HLOOKUP(AA$35,'3.  Distribution Rates'!$C$122:$P$133,7,FALSE)</f>
        <v>0</v>
      </c>
      <c r="AB198" s="340">
        <f>HLOOKUP(AB$35,'3.  Distribution Rates'!$C$122:$P$133,7,FALSE)</f>
        <v>0</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780">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7">
        <f>SUM(Y199:AL199)</f>
        <v>0</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780">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7">
        <f>SUM(Y200:AL200)</f>
        <v>0</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780">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7">
        <f>SUM(Y201:AL201)</f>
        <v>0</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780">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7">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780">
        <f>Y195*Y198</f>
        <v>0</v>
      </c>
      <c r="Z203" s="377">
        <f>Z195*Z198</f>
        <v>0</v>
      </c>
      <c r="AA203" s="377">
        <f>AA195*AA198</f>
        <v>0</v>
      </c>
      <c r="AB203" s="377">
        <f t="shared" ref="AB203:AL203" si="553">AB195*AB198</f>
        <v>0</v>
      </c>
      <c r="AC203" s="377">
        <f t="shared" si="553"/>
        <v>0</v>
      </c>
      <c r="AD203" s="377">
        <f t="shared" si="553"/>
        <v>0</v>
      </c>
      <c r="AE203" s="377">
        <f t="shared" si="553"/>
        <v>0</v>
      </c>
      <c r="AF203" s="377">
        <f t="shared" si="553"/>
        <v>0</v>
      </c>
      <c r="AG203" s="377">
        <f t="shared" si="553"/>
        <v>0</v>
      </c>
      <c r="AH203" s="377">
        <f t="shared" si="553"/>
        <v>0</v>
      </c>
      <c r="AI203" s="377">
        <f t="shared" si="553"/>
        <v>0</v>
      </c>
      <c r="AJ203" s="377">
        <f t="shared" si="553"/>
        <v>0</v>
      </c>
      <c r="AK203" s="377">
        <f t="shared" si="553"/>
        <v>0</v>
      </c>
      <c r="AL203" s="377">
        <f t="shared" si="553"/>
        <v>0</v>
      </c>
      <c r="AM203" s="627">
        <f>SUM(Y203:AL203)</f>
        <v>0</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781">
        <f>SUM(Y199:Y203)</f>
        <v>0</v>
      </c>
      <c r="Z204" s="345">
        <f>SUM(Z199:Z203)</f>
        <v>0</v>
      </c>
      <c r="AA204" s="345">
        <f t="shared" ref="AA204:AE204" si="554">SUM(AA199:AA203)</f>
        <v>0</v>
      </c>
      <c r="AB204" s="345">
        <f t="shared" si="554"/>
        <v>0</v>
      </c>
      <c r="AC204" s="345">
        <f t="shared" si="554"/>
        <v>0</v>
      </c>
      <c r="AD204" s="345">
        <f t="shared" si="554"/>
        <v>0</v>
      </c>
      <c r="AE204" s="345">
        <f t="shared" si="554"/>
        <v>0</v>
      </c>
      <c r="AF204" s="345">
        <f>SUM(AF199:AF203)</f>
        <v>0</v>
      </c>
      <c r="AG204" s="345">
        <f>SUM(AG199:AG203)</f>
        <v>0</v>
      </c>
      <c r="AH204" s="345">
        <f t="shared" ref="AH204:AL204" si="555">SUM(AH199:AH203)</f>
        <v>0</v>
      </c>
      <c r="AI204" s="345">
        <f t="shared" si="555"/>
        <v>0</v>
      </c>
      <c r="AJ204" s="345">
        <f t="shared" si="555"/>
        <v>0</v>
      </c>
      <c r="AK204" s="345">
        <f t="shared" si="555"/>
        <v>0</v>
      </c>
      <c r="AL204" s="345">
        <f t="shared" si="555"/>
        <v>0</v>
      </c>
      <c r="AM204" s="406">
        <f>SUM(AM199:AM203)</f>
        <v>0</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782">
        <f>Y196*Y198</f>
        <v>0</v>
      </c>
      <c r="Z205" s="346">
        <f t="shared" ref="Z205:AE205" si="556">Z196*Z198</f>
        <v>0</v>
      </c>
      <c r="AA205" s="346">
        <f t="shared" si="556"/>
        <v>0</v>
      </c>
      <c r="AB205" s="346">
        <f t="shared" si="556"/>
        <v>0</v>
      </c>
      <c r="AC205" s="346">
        <f t="shared" si="556"/>
        <v>0</v>
      </c>
      <c r="AD205" s="346">
        <f t="shared" si="556"/>
        <v>0</v>
      </c>
      <c r="AE205" s="346">
        <f t="shared" si="556"/>
        <v>0</v>
      </c>
      <c r="AF205" s="346">
        <f>AF196*AF198</f>
        <v>0</v>
      </c>
      <c r="AG205" s="346">
        <f t="shared" ref="AG205:AL205" si="557">AG196*AG198</f>
        <v>0</v>
      </c>
      <c r="AH205" s="346">
        <f t="shared" si="557"/>
        <v>0</v>
      </c>
      <c r="AI205" s="346">
        <f t="shared" si="557"/>
        <v>0</v>
      </c>
      <c r="AJ205" s="346">
        <f t="shared" si="557"/>
        <v>0</v>
      </c>
      <c r="AK205" s="346">
        <f t="shared" si="557"/>
        <v>0</v>
      </c>
      <c r="AL205" s="346">
        <f t="shared" si="557"/>
        <v>0</v>
      </c>
      <c r="AM205" s="406">
        <f>SUM(Y205:AL205)</f>
        <v>0</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783"/>
      <c r="Z206" s="350"/>
      <c r="AA206" s="350"/>
      <c r="AB206" s="350"/>
      <c r="AC206" s="350"/>
      <c r="AD206" s="350"/>
      <c r="AE206" s="350"/>
      <c r="AF206" s="350"/>
      <c r="AG206" s="350"/>
      <c r="AH206" s="350"/>
      <c r="AI206" s="350"/>
      <c r="AJ206" s="350"/>
      <c r="AK206" s="350"/>
      <c r="AL206" s="350"/>
      <c r="AM206" s="406">
        <f>AM204-AM205</f>
        <v>0</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784"/>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766">
        <f>SUMPRODUCT(E38:E193,Y38:Y193)</f>
        <v>546280</v>
      </c>
      <c r="Z208" s="290">
        <f>SUMPRODUCT(E38:E193,Z38:Z193)</f>
        <v>1211380</v>
      </c>
      <c r="AA208" s="290">
        <f>IF(AA36="kw",SUMPRODUCT(N38:N193,P38:P193,AA38:AA193),SUMPRODUCT(E38:E193,AA38:AA193))</f>
        <v>990</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766">
        <f>SUMPRODUCT(F38:F193,Y38:Y193)</f>
        <v>543499</v>
      </c>
      <c r="Z209" s="290">
        <f>SUMPRODUCT(F38:F193,Z38:Z193)</f>
        <v>1211380</v>
      </c>
      <c r="AA209" s="290">
        <f>IF(AA36="kw",SUMPRODUCT(N38:N193,Q38:Q193,AA38:AA193),SUMPRODUCT(F38:F193,AA38:AA193))</f>
        <v>996</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766">
        <f>SUMPRODUCT(G38:G193,Y38:Y193)</f>
        <v>540679</v>
      </c>
      <c r="Z210" s="290">
        <f>SUMPRODUCT(G38:G193,Z38:Z193)</f>
        <v>1219462</v>
      </c>
      <c r="AA210" s="290">
        <f>IF(AA36="kw",SUMPRODUCT(N38:N193,R38:R193,AA38:AA193),SUMPRODUCT(G38:G193,AA38:AA193))</f>
        <v>1014</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766">
        <f>SUMPRODUCT(H38:H193,Y38:Y193)</f>
        <v>532726</v>
      </c>
      <c r="Z211" s="290">
        <f>SUMPRODUCT(H38:H193,Z38:Z193)</f>
        <v>1219462</v>
      </c>
      <c r="AA211" s="290">
        <f>IF(AA36="kw",SUMPRODUCT(N38:N193,S38:S193,AA38:AA193),SUMPRODUCT(H38:H193,AA38:AA193))</f>
        <v>1014</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785">
        <f>SUMPRODUCT(I38:I193,Y38:Y193)</f>
        <v>520110</v>
      </c>
      <c r="Z212" s="325">
        <f>SUMPRODUCT(I38:I193,Z38:Z193)</f>
        <v>1219462</v>
      </c>
      <c r="AA212" s="325">
        <f>IF(AA36="kw",SUMPRODUCT(N38:N193,T38:T193,AA38:AA193),SUMPRODUCT(I38:I193,AA38:AA193))</f>
        <v>1014</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588</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786"/>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8" t="s">
        <v>526</v>
      </c>
      <c r="E216" s="252"/>
      <c r="F216" s="588"/>
      <c r="G216" s="252"/>
      <c r="H216" s="252"/>
      <c r="I216" s="252"/>
      <c r="J216" s="252"/>
      <c r="K216" s="252"/>
      <c r="L216" s="252"/>
      <c r="M216" s="252"/>
      <c r="N216" s="252"/>
      <c r="O216" s="280"/>
      <c r="P216" s="252"/>
      <c r="Q216" s="252"/>
      <c r="R216" s="252"/>
      <c r="S216" s="252"/>
      <c r="T216" s="252"/>
      <c r="U216" s="252"/>
      <c r="V216" s="252"/>
      <c r="W216" s="252"/>
      <c r="X216" s="252"/>
      <c r="Y216" s="760"/>
      <c r="Z216" s="266"/>
      <c r="AA216" s="266"/>
      <c r="AB216" s="266"/>
      <c r="AC216" s="266"/>
      <c r="AD216" s="266"/>
      <c r="AE216" s="266"/>
      <c r="AF216" s="266"/>
      <c r="AG216" s="266"/>
      <c r="AH216" s="266"/>
      <c r="AI216" s="266"/>
      <c r="AJ216" s="266"/>
      <c r="AK216" s="266"/>
      <c r="AL216" s="266"/>
      <c r="AM216" s="281"/>
    </row>
    <row r="217" spans="1:39" ht="34.5" customHeight="1">
      <c r="B217" s="843" t="s">
        <v>211</v>
      </c>
      <c r="C217" s="845" t="s">
        <v>33</v>
      </c>
      <c r="D217" s="283" t="s">
        <v>422</v>
      </c>
      <c r="E217" s="847" t="s">
        <v>209</v>
      </c>
      <c r="F217" s="848"/>
      <c r="G217" s="848"/>
      <c r="H217" s="848"/>
      <c r="I217" s="848"/>
      <c r="J217" s="848"/>
      <c r="K217" s="848"/>
      <c r="L217" s="848"/>
      <c r="M217" s="849"/>
      <c r="N217" s="853" t="s">
        <v>213</v>
      </c>
      <c r="O217" s="283" t="s">
        <v>423</v>
      </c>
      <c r="P217" s="847" t="s">
        <v>212</v>
      </c>
      <c r="Q217" s="848"/>
      <c r="R217" s="848"/>
      <c r="S217" s="848"/>
      <c r="T217" s="848"/>
      <c r="U217" s="848"/>
      <c r="V217" s="848"/>
      <c r="W217" s="848"/>
      <c r="X217" s="849"/>
      <c r="Y217" s="855" t="s">
        <v>243</v>
      </c>
      <c r="Z217" s="856"/>
      <c r="AA217" s="856"/>
      <c r="AB217" s="856"/>
      <c r="AC217" s="856"/>
      <c r="AD217" s="856"/>
      <c r="AE217" s="856"/>
      <c r="AF217" s="856"/>
      <c r="AG217" s="856"/>
      <c r="AH217" s="856"/>
      <c r="AI217" s="856"/>
      <c r="AJ217" s="856"/>
      <c r="AK217" s="856"/>
      <c r="AL217" s="856"/>
      <c r="AM217" s="857"/>
    </row>
    <row r="218" spans="1:39" ht="60.75" customHeight="1">
      <c r="B218" s="844"/>
      <c r="C218" s="846"/>
      <c r="D218" s="284">
        <v>2016</v>
      </c>
      <c r="E218" s="284">
        <v>2017</v>
      </c>
      <c r="F218" s="284">
        <v>2018</v>
      </c>
      <c r="G218" s="284">
        <v>2019</v>
      </c>
      <c r="H218" s="284">
        <v>2020</v>
      </c>
      <c r="I218" s="284">
        <v>2021</v>
      </c>
      <c r="J218" s="284">
        <v>2022</v>
      </c>
      <c r="K218" s="284">
        <v>2023</v>
      </c>
      <c r="L218" s="284">
        <v>2024</v>
      </c>
      <c r="M218" s="284">
        <v>2025</v>
      </c>
      <c r="N218" s="854"/>
      <c r="O218" s="284">
        <v>2016</v>
      </c>
      <c r="P218" s="284">
        <v>2017</v>
      </c>
      <c r="Q218" s="284">
        <v>2018</v>
      </c>
      <c r="R218" s="284">
        <v>2019</v>
      </c>
      <c r="S218" s="284">
        <v>2020</v>
      </c>
      <c r="T218" s="284">
        <v>2021</v>
      </c>
      <c r="U218" s="284">
        <v>2022</v>
      </c>
      <c r="V218" s="284">
        <v>2023</v>
      </c>
      <c r="W218" s="284">
        <v>2024</v>
      </c>
      <c r="X218" s="284">
        <v>2025</v>
      </c>
      <c r="Y218" s="765" t="str">
        <f>'1.  LRAMVA Summary'!D52</f>
        <v>Residential</v>
      </c>
      <c r="Z218" s="284" t="str">
        <f>'1.  LRAMVA Summary'!E52</f>
        <v>GS&lt;50 kW</v>
      </c>
      <c r="AA218" s="284" t="str">
        <f>'1.  LRAMVA Summary'!F52</f>
        <v>GS 50-4999</v>
      </c>
      <c r="AB218" s="284" t="str">
        <f>'1.  LRAMVA Summary'!G52</f>
        <v>Sentinel Lights</v>
      </c>
      <c r="AC218" s="284" t="str">
        <f>'1.  LRAMVA Summary'!H52</f>
        <v>Street Lighting</v>
      </c>
      <c r="AD218" s="284" t="str">
        <f>'1.  LRAMVA Summary'!I52</f>
        <v>USL</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766" t="str">
        <f>'1.  LRAMVA Summary'!D53</f>
        <v>kWh</v>
      </c>
      <c r="Z219" s="290" t="str">
        <f>'1.  LRAMVA Summary'!E53</f>
        <v>kWh</v>
      </c>
      <c r="AA219" s="290" t="str">
        <f>'1.  LRAMVA Summary'!F53</f>
        <v>KW</v>
      </c>
      <c r="AB219" s="290" t="str">
        <f>'1.  LRAMVA Summary'!G53</f>
        <v>KW</v>
      </c>
      <c r="AC219" s="290" t="str">
        <f>'1.  LRAMVA Summary'!H53</f>
        <v>KW</v>
      </c>
      <c r="AD219" s="290" t="str">
        <f>'1.  LRAMVA Summary'!I53</f>
        <v>kWh</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766"/>
      <c r="Z220" s="290"/>
      <c r="AA220" s="290"/>
      <c r="AB220" s="290"/>
      <c r="AC220" s="290"/>
      <c r="AD220" s="290"/>
      <c r="AE220" s="290"/>
      <c r="AF220" s="290"/>
      <c r="AG220" s="290"/>
      <c r="AH220" s="290"/>
      <c r="AI220" s="290"/>
      <c r="AJ220" s="290"/>
      <c r="AK220" s="290"/>
      <c r="AL220" s="290"/>
      <c r="AM220" s="291"/>
    </row>
    <row r="221" spans="1:39" outlineLevel="1">
      <c r="A221" s="521">
        <v>1</v>
      </c>
      <c r="B221" s="519" t="s">
        <v>95</v>
      </c>
      <c r="C221" s="290" t="s">
        <v>25</v>
      </c>
      <c r="D221" s="294">
        <v>608471</v>
      </c>
      <c r="E221" s="294">
        <v>608471</v>
      </c>
      <c r="F221" s="294">
        <v>608471</v>
      </c>
      <c r="G221" s="294">
        <v>608471</v>
      </c>
      <c r="H221" s="294">
        <v>608471</v>
      </c>
      <c r="I221" s="294">
        <v>608471</v>
      </c>
      <c r="J221" s="294">
        <v>608471</v>
      </c>
      <c r="K221" s="294">
        <v>608383</v>
      </c>
      <c r="L221" s="294">
        <v>608383</v>
      </c>
      <c r="M221" s="294">
        <v>605475</v>
      </c>
      <c r="N221" s="290"/>
      <c r="O221" s="294">
        <v>39</v>
      </c>
      <c r="P221" s="294">
        <v>39</v>
      </c>
      <c r="Q221" s="294">
        <v>39</v>
      </c>
      <c r="R221" s="294">
        <v>39</v>
      </c>
      <c r="S221" s="294">
        <v>39</v>
      </c>
      <c r="T221" s="294">
        <v>39</v>
      </c>
      <c r="U221" s="294">
        <v>39</v>
      </c>
      <c r="V221" s="294">
        <v>39</v>
      </c>
      <c r="W221" s="294">
        <v>39</v>
      </c>
      <c r="X221" s="294">
        <v>39</v>
      </c>
      <c r="Y221" s="767">
        <v>1</v>
      </c>
      <c r="Z221" s="409"/>
      <c r="AA221" s="409"/>
      <c r="AB221" s="409"/>
      <c r="AC221" s="409"/>
      <c r="AD221" s="409"/>
      <c r="AE221" s="409"/>
      <c r="AF221" s="409"/>
      <c r="AG221" s="409"/>
      <c r="AH221" s="409"/>
      <c r="AI221" s="409"/>
      <c r="AJ221" s="409"/>
      <c r="AK221" s="409"/>
      <c r="AL221" s="409"/>
      <c r="AM221" s="295">
        <f>SUM(Y221:AL221)</f>
        <v>1</v>
      </c>
    </row>
    <row r="222" spans="1:39" outlineLevel="1">
      <c r="B222" s="293" t="s">
        <v>289</v>
      </c>
      <c r="C222" s="290" t="s">
        <v>163</v>
      </c>
      <c r="D222" s="294">
        <v>66660</v>
      </c>
      <c r="E222" s="294">
        <v>66660</v>
      </c>
      <c r="F222" s="294">
        <v>66660</v>
      </c>
      <c r="G222" s="294">
        <v>66660</v>
      </c>
      <c r="H222" s="294">
        <v>66660</v>
      </c>
      <c r="I222" s="294">
        <v>66660</v>
      </c>
      <c r="J222" s="294">
        <v>66660</v>
      </c>
      <c r="K222" s="294">
        <v>66656</v>
      </c>
      <c r="L222" s="294">
        <v>66656</v>
      </c>
      <c r="M222" s="294">
        <v>66753</v>
      </c>
      <c r="N222" s="467"/>
      <c r="O222" s="294">
        <v>4</v>
      </c>
      <c r="P222" s="294">
        <v>4</v>
      </c>
      <c r="Q222" s="294">
        <v>4</v>
      </c>
      <c r="R222" s="294">
        <v>4</v>
      </c>
      <c r="S222" s="294">
        <v>4</v>
      </c>
      <c r="T222" s="294">
        <v>4</v>
      </c>
      <c r="U222" s="294">
        <v>4</v>
      </c>
      <c r="V222" s="294">
        <v>4</v>
      </c>
      <c r="W222" s="294">
        <v>4</v>
      </c>
      <c r="X222" s="294">
        <v>4</v>
      </c>
      <c r="Y222" s="768">
        <f>Y221</f>
        <v>1</v>
      </c>
      <c r="Z222" s="410">
        <f t="shared" ref="Z222" si="558">Z221</f>
        <v>0</v>
      </c>
      <c r="AA222" s="410">
        <f t="shared" ref="AA222" si="559">AA221</f>
        <v>0</v>
      </c>
      <c r="AB222" s="410">
        <f t="shared" ref="AB222" si="560">AB221</f>
        <v>0</v>
      </c>
      <c r="AC222" s="410">
        <f t="shared" ref="AC222" si="561">AC221</f>
        <v>0</v>
      </c>
      <c r="AD222" s="410">
        <f t="shared" ref="AD222" si="562">AD221</f>
        <v>0</v>
      </c>
      <c r="AE222" s="410">
        <f t="shared" ref="AE222" si="563">AE221</f>
        <v>0</v>
      </c>
      <c r="AF222" s="410">
        <f t="shared" ref="AF222" si="564">AF221</f>
        <v>0</v>
      </c>
      <c r="AG222" s="410">
        <f t="shared" ref="AG222" si="565">AG221</f>
        <v>0</v>
      </c>
      <c r="AH222" s="410">
        <f t="shared" ref="AH222" si="566">AH221</f>
        <v>0</v>
      </c>
      <c r="AI222" s="410">
        <f t="shared" ref="AI222" si="567">AI221</f>
        <v>0</v>
      </c>
      <c r="AJ222" s="410">
        <f t="shared" ref="AJ222" si="568">AJ221</f>
        <v>0</v>
      </c>
      <c r="AK222" s="410">
        <f t="shared" ref="AK222" si="569">AK221</f>
        <v>0</v>
      </c>
      <c r="AL222" s="410">
        <f t="shared" ref="AL222" si="570">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769"/>
      <c r="Z223" s="412"/>
      <c r="AA223" s="412"/>
      <c r="AB223" s="412"/>
      <c r="AC223" s="412"/>
      <c r="AD223" s="412"/>
      <c r="AE223" s="412"/>
      <c r="AF223" s="412"/>
      <c r="AG223" s="412"/>
      <c r="AH223" s="412"/>
      <c r="AI223" s="412"/>
      <c r="AJ223" s="412"/>
      <c r="AK223" s="412"/>
      <c r="AL223" s="412"/>
      <c r="AM223" s="301"/>
    </row>
    <row r="224" spans="1:39" outlineLevel="1">
      <c r="A224" s="521">
        <v>2</v>
      </c>
      <c r="B224" s="519"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767"/>
      <c r="Z224" s="409"/>
      <c r="AA224" s="409"/>
      <c r="AB224" s="409"/>
      <c r="AC224" s="409"/>
      <c r="AD224" s="409"/>
      <c r="AE224" s="409"/>
      <c r="AF224" s="409"/>
      <c r="AG224" s="409"/>
      <c r="AH224" s="409"/>
      <c r="AI224" s="409"/>
      <c r="AJ224" s="409"/>
      <c r="AK224" s="409"/>
      <c r="AL224" s="409"/>
      <c r="AM224" s="295">
        <f>SUM(Y224:AL224)</f>
        <v>0</v>
      </c>
    </row>
    <row r="225" spans="1:39"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768">
        <f>Y224</f>
        <v>0</v>
      </c>
      <c r="Z225" s="410">
        <f t="shared" ref="Z225" si="571">Z224</f>
        <v>0</v>
      </c>
      <c r="AA225" s="410">
        <f t="shared" ref="AA225" si="572">AA224</f>
        <v>0</v>
      </c>
      <c r="AB225" s="410">
        <f t="shared" ref="AB225" si="573">AB224</f>
        <v>0</v>
      </c>
      <c r="AC225" s="410">
        <f t="shared" ref="AC225" si="574">AC224</f>
        <v>0</v>
      </c>
      <c r="AD225" s="410">
        <f t="shared" ref="AD225" si="575">AD224</f>
        <v>0</v>
      </c>
      <c r="AE225" s="410">
        <f t="shared" ref="AE225" si="576">AE224</f>
        <v>0</v>
      </c>
      <c r="AF225" s="410">
        <f t="shared" ref="AF225" si="577">AF224</f>
        <v>0</v>
      </c>
      <c r="AG225" s="410">
        <f t="shared" ref="AG225" si="578">AG224</f>
        <v>0</v>
      </c>
      <c r="AH225" s="410">
        <f t="shared" ref="AH225" si="579">AH224</f>
        <v>0</v>
      </c>
      <c r="AI225" s="410">
        <f t="shared" ref="AI225" si="580">AI224</f>
        <v>0</v>
      </c>
      <c r="AJ225" s="410">
        <f t="shared" ref="AJ225" si="581">AJ224</f>
        <v>0</v>
      </c>
      <c r="AK225" s="410">
        <f t="shared" ref="AK225" si="582">AK224</f>
        <v>0</v>
      </c>
      <c r="AL225" s="410">
        <f t="shared" ref="AL225" si="583">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769"/>
      <c r="Z226" s="412"/>
      <c r="AA226" s="412"/>
      <c r="AB226" s="412"/>
      <c r="AC226" s="412"/>
      <c r="AD226" s="412"/>
      <c r="AE226" s="412"/>
      <c r="AF226" s="412"/>
      <c r="AG226" s="412"/>
      <c r="AH226" s="412"/>
      <c r="AI226" s="412"/>
      <c r="AJ226" s="412"/>
      <c r="AK226" s="412"/>
      <c r="AL226" s="412"/>
      <c r="AM226" s="301"/>
    </row>
    <row r="227" spans="1:39" outlineLevel="1">
      <c r="A227" s="521">
        <v>3</v>
      </c>
      <c r="B227" s="519"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767"/>
      <c r="Z227" s="409"/>
      <c r="AA227" s="409"/>
      <c r="AB227" s="409"/>
      <c r="AC227" s="409"/>
      <c r="AD227" s="409"/>
      <c r="AE227" s="409"/>
      <c r="AF227" s="409"/>
      <c r="AG227" s="409"/>
      <c r="AH227" s="409"/>
      <c r="AI227" s="409"/>
      <c r="AJ227" s="409"/>
      <c r="AK227" s="409"/>
      <c r="AL227" s="409"/>
      <c r="AM227" s="295">
        <f>SUM(Y227:AL227)</f>
        <v>0</v>
      </c>
    </row>
    <row r="228" spans="1:39"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768">
        <f>Y227</f>
        <v>0</v>
      </c>
      <c r="Z228" s="410">
        <f t="shared" ref="Z228" si="584">Z227</f>
        <v>0</v>
      </c>
      <c r="AA228" s="410">
        <f t="shared" ref="AA228" si="585">AA227</f>
        <v>0</v>
      </c>
      <c r="AB228" s="410">
        <f t="shared" ref="AB228" si="586">AB227</f>
        <v>0</v>
      </c>
      <c r="AC228" s="410">
        <f t="shared" ref="AC228" si="587">AC227</f>
        <v>0</v>
      </c>
      <c r="AD228" s="410">
        <f t="shared" ref="AD228" si="588">AD227</f>
        <v>0</v>
      </c>
      <c r="AE228" s="410">
        <f t="shared" ref="AE228" si="589">AE227</f>
        <v>0</v>
      </c>
      <c r="AF228" s="410">
        <f t="shared" ref="AF228" si="590">AF227</f>
        <v>0</v>
      </c>
      <c r="AG228" s="410">
        <f t="shared" ref="AG228" si="591">AG227</f>
        <v>0</v>
      </c>
      <c r="AH228" s="410">
        <f t="shared" ref="AH228" si="592">AH227</f>
        <v>0</v>
      </c>
      <c r="AI228" s="410">
        <f t="shared" ref="AI228" si="593">AI227</f>
        <v>0</v>
      </c>
      <c r="AJ228" s="410">
        <f t="shared" ref="AJ228" si="594">AJ227</f>
        <v>0</v>
      </c>
      <c r="AK228" s="410">
        <f t="shared" ref="AK228" si="595">AK227</f>
        <v>0</v>
      </c>
      <c r="AL228" s="410">
        <f t="shared" ref="AL228" si="596">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769"/>
      <c r="Z229" s="411"/>
      <c r="AA229" s="411"/>
      <c r="AB229" s="411"/>
      <c r="AC229" s="411"/>
      <c r="AD229" s="411"/>
      <c r="AE229" s="411"/>
      <c r="AF229" s="411"/>
      <c r="AG229" s="411"/>
      <c r="AH229" s="411"/>
      <c r="AI229" s="411"/>
      <c r="AJ229" s="411"/>
      <c r="AK229" s="411"/>
      <c r="AL229" s="411"/>
      <c r="AM229" s="305"/>
    </row>
    <row r="230" spans="1:39" outlineLevel="1">
      <c r="A230" s="521">
        <v>4</v>
      </c>
      <c r="B230" s="519" t="s">
        <v>672</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767"/>
      <c r="Z230" s="409"/>
      <c r="AA230" s="409"/>
      <c r="AB230" s="409"/>
      <c r="AC230" s="409"/>
      <c r="AD230" s="409"/>
      <c r="AE230" s="409"/>
      <c r="AF230" s="409"/>
      <c r="AG230" s="409"/>
      <c r="AH230" s="409"/>
      <c r="AI230" s="409"/>
      <c r="AJ230" s="409"/>
      <c r="AK230" s="409"/>
      <c r="AL230" s="409"/>
      <c r="AM230" s="295">
        <f>SUM(Y230:AL230)</f>
        <v>0</v>
      </c>
    </row>
    <row r="231" spans="1:39"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768">
        <f>Y230</f>
        <v>0</v>
      </c>
      <c r="Z231" s="410">
        <f t="shared" ref="Z231" si="597">Z230</f>
        <v>0</v>
      </c>
      <c r="AA231" s="410">
        <f t="shared" ref="AA231" si="598">AA230</f>
        <v>0</v>
      </c>
      <c r="AB231" s="410">
        <f t="shared" ref="AB231" si="599">AB230</f>
        <v>0</v>
      </c>
      <c r="AC231" s="410">
        <f t="shared" ref="AC231" si="600">AC230</f>
        <v>0</v>
      </c>
      <c r="AD231" s="410">
        <f t="shared" ref="AD231" si="601">AD230</f>
        <v>0</v>
      </c>
      <c r="AE231" s="410">
        <f t="shared" ref="AE231" si="602">AE230</f>
        <v>0</v>
      </c>
      <c r="AF231" s="410">
        <f t="shared" ref="AF231" si="603">AF230</f>
        <v>0</v>
      </c>
      <c r="AG231" s="410">
        <f t="shared" ref="AG231" si="604">AG230</f>
        <v>0</v>
      </c>
      <c r="AH231" s="410">
        <f t="shared" ref="AH231" si="605">AH230</f>
        <v>0</v>
      </c>
      <c r="AI231" s="410">
        <f t="shared" ref="AI231" si="606">AI230</f>
        <v>0</v>
      </c>
      <c r="AJ231" s="410">
        <f t="shared" ref="AJ231" si="607">AJ230</f>
        <v>0</v>
      </c>
      <c r="AK231" s="410">
        <f t="shared" ref="AK231" si="608">AK230</f>
        <v>0</v>
      </c>
      <c r="AL231" s="410">
        <f t="shared" ref="AL231" si="609">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769"/>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767"/>
      <c r="Z233" s="409"/>
      <c r="AA233" s="409"/>
      <c r="AB233" s="409"/>
      <c r="AC233" s="409"/>
      <c r="AD233" s="409"/>
      <c r="AE233" s="409"/>
      <c r="AF233" s="409"/>
      <c r="AG233" s="409"/>
      <c r="AH233" s="409"/>
      <c r="AI233" s="409"/>
      <c r="AJ233" s="409"/>
      <c r="AK233" s="409"/>
      <c r="AL233" s="409"/>
      <c r="AM233" s="295">
        <f>SUM(Y233:AL233)</f>
        <v>0</v>
      </c>
    </row>
    <row r="234" spans="1:39"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768">
        <f>Y233</f>
        <v>0</v>
      </c>
      <c r="Z234" s="410">
        <f t="shared" ref="Z234" si="610">Z233</f>
        <v>0</v>
      </c>
      <c r="AA234" s="410">
        <f t="shared" ref="AA234" si="611">AA233</f>
        <v>0</v>
      </c>
      <c r="AB234" s="410">
        <f t="shared" ref="AB234" si="612">AB233</f>
        <v>0</v>
      </c>
      <c r="AC234" s="410">
        <f t="shared" ref="AC234" si="613">AC233</f>
        <v>0</v>
      </c>
      <c r="AD234" s="410">
        <f t="shared" ref="AD234" si="614">AD233</f>
        <v>0</v>
      </c>
      <c r="AE234" s="410">
        <f t="shared" ref="AE234" si="615">AE233</f>
        <v>0</v>
      </c>
      <c r="AF234" s="410">
        <f t="shared" ref="AF234" si="616">AF233</f>
        <v>0</v>
      </c>
      <c r="AG234" s="410">
        <f t="shared" ref="AG234" si="617">AG233</f>
        <v>0</v>
      </c>
      <c r="AH234" s="410">
        <f t="shared" ref="AH234" si="618">AH233</f>
        <v>0</v>
      </c>
      <c r="AI234" s="410">
        <f t="shared" ref="AI234" si="619">AI233</f>
        <v>0</v>
      </c>
      <c r="AJ234" s="410">
        <f t="shared" ref="AJ234" si="620">AJ233</f>
        <v>0</v>
      </c>
      <c r="AK234" s="410">
        <f t="shared" ref="AK234" si="621">AK233</f>
        <v>0</v>
      </c>
      <c r="AL234" s="410">
        <f t="shared" ref="AL234" si="622">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770"/>
      <c r="Z235" s="422"/>
      <c r="AA235" s="422"/>
      <c r="AB235" s="422"/>
      <c r="AC235" s="422"/>
      <c r="AD235" s="422"/>
      <c r="AE235" s="422"/>
      <c r="AF235" s="422"/>
      <c r="AG235" s="422"/>
      <c r="AH235" s="422"/>
      <c r="AI235" s="422"/>
      <c r="AJ235" s="422"/>
      <c r="AK235" s="422"/>
      <c r="AL235" s="422"/>
      <c r="AM235" s="296"/>
    </row>
    <row r="236" spans="1:39" ht="15.75" outlineLevel="1">
      <c r="B236" s="318"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771"/>
      <c r="Z236" s="413"/>
      <c r="AA236" s="413"/>
      <c r="AB236" s="413"/>
      <c r="AC236" s="413"/>
      <c r="AD236" s="413"/>
      <c r="AE236" s="413"/>
      <c r="AF236" s="413"/>
      <c r="AG236" s="413"/>
      <c r="AH236" s="413"/>
      <c r="AI236" s="413"/>
      <c r="AJ236" s="413"/>
      <c r="AK236" s="413"/>
      <c r="AL236" s="413"/>
      <c r="AM236" s="291"/>
    </row>
    <row r="237" spans="1:39" outlineLevel="1">
      <c r="A237" s="521">
        <v>6</v>
      </c>
      <c r="B237" s="519"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772"/>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768">
        <f>Y237</f>
        <v>0</v>
      </c>
      <c r="Z238" s="410">
        <f t="shared" ref="Z238" si="623">Z237</f>
        <v>0</v>
      </c>
      <c r="AA238" s="410">
        <f t="shared" ref="AA238" si="624">AA237</f>
        <v>0</v>
      </c>
      <c r="AB238" s="410">
        <f t="shared" ref="AB238" si="625">AB237</f>
        <v>0</v>
      </c>
      <c r="AC238" s="410">
        <f t="shared" ref="AC238" si="626">AC237</f>
        <v>0</v>
      </c>
      <c r="AD238" s="410">
        <f t="shared" ref="AD238" si="627">AD237</f>
        <v>0</v>
      </c>
      <c r="AE238" s="410">
        <f t="shared" ref="AE238" si="628">AE237</f>
        <v>0</v>
      </c>
      <c r="AF238" s="410">
        <f t="shared" ref="AF238" si="629">AF237</f>
        <v>0</v>
      </c>
      <c r="AG238" s="410">
        <f t="shared" ref="AG238" si="630">AG237</f>
        <v>0</v>
      </c>
      <c r="AH238" s="410">
        <f t="shared" ref="AH238" si="631">AH237</f>
        <v>0</v>
      </c>
      <c r="AI238" s="410">
        <f t="shared" ref="AI238" si="632">AI237</f>
        <v>0</v>
      </c>
      <c r="AJ238" s="410">
        <f t="shared" ref="AJ238" si="633">AJ237</f>
        <v>0</v>
      </c>
      <c r="AK238" s="410">
        <f t="shared" ref="AK238" si="634">AK237</f>
        <v>0</v>
      </c>
      <c r="AL238" s="410">
        <f t="shared" ref="AL238" si="635">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773"/>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772"/>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768">
        <f>Y240</f>
        <v>0</v>
      </c>
      <c r="Z241" s="410">
        <f t="shared" ref="Z241" si="636">Z240</f>
        <v>0</v>
      </c>
      <c r="AA241" s="410">
        <f t="shared" ref="AA241" si="637">AA240</f>
        <v>0</v>
      </c>
      <c r="AB241" s="410">
        <f t="shared" ref="AB241" si="638">AB240</f>
        <v>0</v>
      </c>
      <c r="AC241" s="410">
        <f t="shared" ref="AC241" si="639">AC240</f>
        <v>0</v>
      </c>
      <c r="AD241" s="410">
        <f t="shared" ref="AD241" si="640">AD240</f>
        <v>0</v>
      </c>
      <c r="AE241" s="410">
        <f t="shared" ref="AE241" si="641">AE240</f>
        <v>0</v>
      </c>
      <c r="AF241" s="410">
        <f t="shared" ref="AF241" si="642">AF240</f>
        <v>0</v>
      </c>
      <c r="AG241" s="410">
        <f t="shared" ref="AG241" si="643">AG240</f>
        <v>0</v>
      </c>
      <c r="AH241" s="410">
        <f t="shared" ref="AH241" si="644">AH240</f>
        <v>0</v>
      </c>
      <c r="AI241" s="410">
        <f t="shared" ref="AI241" si="645">AI240</f>
        <v>0</v>
      </c>
      <c r="AJ241" s="410">
        <f t="shared" ref="AJ241" si="646">AJ240</f>
        <v>0</v>
      </c>
      <c r="AK241" s="410">
        <f t="shared" ref="AK241" si="647">AK240</f>
        <v>0</v>
      </c>
      <c r="AL241" s="410">
        <f t="shared" ref="AL241" si="648">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773"/>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772"/>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768">
        <f>Y243</f>
        <v>0</v>
      </c>
      <c r="Z244" s="410">
        <f t="shared" ref="Z244" si="649">Z243</f>
        <v>0</v>
      </c>
      <c r="AA244" s="410">
        <f t="shared" ref="AA244" si="650">AA243</f>
        <v>0</v>
      </c>
      <c r="AB244" s="410">
        <f t="shared" ref="AB244" si="651">AB243</f>
        <v>0</v>
      </c>
      <c r="AC244" s="410">
        <f t="shared" ref="AC244" si="652">AC243</f>
        <v>0</v>
      </c>
      <c r="AD244" s="410">
        <f t="shared" ref="AD244" si="653">AD243</f>
        <v>0</v>
      </c>
      <c r="AE244" s="410">
        <f t="shared" ref="AE244" si="654">AE243</f>
        <v>0</v>
      </c>
      <c r="AF244" s="410">
        <f t="shared" ref="AF244" si="655">AF243</f>
        <v>0</v>
      </c>
      <c r="AG244" s="410">
        <f t="shared" ref="AG244" si="656">AG243</f>
        <v>0</v>
      </c>
      <c r="AH244" s="410">
        <f t="shared" ref="AH244" si="657">AH243</f>
        <v>0</v>
      </c>
      <c r="AI244" s="410">
        <f t="shared" ref="AI244" si="658">AI243</f>
        <v>0</v>
      </c>
      <c r="AJ244" s="410">
        <f t="shared" ref="AJ244" si="659">AJ243</f>
        <v>0</v>
      </c>
      <c r="AK244" s="410">
        <f t="shared" ref="AK244" si="660">AK243</f>
        <v>0</v>
      </c>
      <c r="AL244" s="410">
        <f t="shared" ref="AL244" si="661">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773"/>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772"/>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768">
        <f>Y246</f>
        <v>0</v>
      </c>
      <c r="Z247" s="410">
        <f t="shared" ref="Z247" si="662">Z246</f>
        <v>0</v>
      </c>
      <c r="AA247" s="410">
        <f t="shared" ref="AA247" si="663">AA246</f>
        <v>0</v>
      </c>
      <c r="AB247" s="410">
        <f t="shared" ref="AB247" si="664">AB246</f>
        <v>0</v>
      </c>
      <c r="AC247" s="410">
        <f t="shared" ref="AC247" si="665">AC246</f>
        <v>0</v>
      </c>
      <c r="AD247" s="410">
        <f t="shared" ref="AD247" si="666">AD246</f>
        <v>0</v>
      </c>
      <c r="AE247" s="410">
        <f t="shared" ref="AE247" si="667">AE246</f>
        <v>0</v>
      </c>
      <c r="AF247" s="410">
        <f t="shared" ref="AF247" si="668">AF246</f>
        <v>0</v>
      </c>
      <c r="AG247" s="410">
        <f t="shared" ref="AG247" si="669">AG246</f>
        <v>0</v>
      </c>
      <c r="AH247" s="410">
        <f t="shared" ref="AH247" si="670">AH246</f>
        <v>0</v>
      </c>
      <c r="AI247" s="410">
        <f t="shared" ref="AI247" si="671">AI246</f>
        <v>0</v>
      </c>
      <c r="AJ247" s="410">
        <f t="shared" ref="AJ247" si="672">AJ246</f>
        <v>0</v>
      </c>
      <c r="AK247" s="410">
        <f t="shared" ref="AK247" si="673">AK246</f>
        <v>0</v>
      </c>
      <c r="AL247" s="410">
        <f t="shared" ref="AL247" si="674">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773"/>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772"/>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768">
        <f>Y249</f>
        <v>0</v>
      </c>
      <c r="Z250" s="410">
        <f t="shared" ref="Z250" si="675">Z249</f>
        <v>0</v>
      </c>
      <c r="AA250" s="410">
        <f t="shared" ref="AA250" si="676">AA249</f>
        <v>0</v>
      </c>
      <c r="AB250" s="410">
        <f t="shared" ref="AB250" si="677">AB249</f>
        <v>0</v>
      </c>
      <c r="AC250" s="410">
        <f t="shared" ref="AC250" si="678">AC249</f>
        <v>0</v>
      </c>
      <c r="AD250" s="410">
        <f t="shared" ref="AD250" si="679">AD249</f>
        <v>0</v>
      </c>
      <c r="AE250" s="410">
        <f t="shared" ref="AE250" si="680">AE249</f>
        <v>0</v>
      </c>
      <c r="AF250" s="410">
        <f t="shared" ref="AF250" si="681">AF249</f>
        <v>0</v>
      </c>
      <c r="AG250" s="410">
        <f t="shared" ref="AG250" si="682">AG249</f>
        <v>0</v>
      </c>
      <c r="AH250" s="410">
        <f t="shared" ref="AH250" si="683">AH249</f>
        <v>0</v>
      </c>
      <c r="AI250" s="410">
        <f t="shared" ref="AI250" si="684">AI249</f>
        <v>0</v>
      </c>
      <c r="AJ250" s="410">
        <f t="shared" ref="AJ250" si="685">AJ249</f>
        <v>0</v>
      </c>
      <c r="AK250" s="410">
        <f t="shared" ref="AK250" si="686">AK249</f>
        <v>0</v>
      </c>
      <c r="AL250" s="410">
        <f t="shared" ref="AL250" si="687">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773"/>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771"/>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774"/>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768">
        <f>Y253</f>
        <v>0</v>
      </c>
      <c r="Z254" s="410">
        <f t="shared" ref="Z254" si="688">Z253</f>
        <v>0</v>
      </c>
      <c r="AA254" s="410">
        <f t="shared" ref="AA254" si="689">AA253</f>
        <v>0</v>
      </c>
      <c r="AB254" s="410">
        <f t="shared" ref="AB254" si="690">AB253</f>
        <v>0</v>
      </c>
      <c r="AC254" s="410">
        <f t="shared" ref="AC254" si="691">AC253</f>
        <v>0</v>
      </c>
      <c r="AD254" s="410">
        <f t="shared" ref="AD254" si="692">AD253</f>
        <v>0</v>
      </c>
      <c r="AE254" s="410">
        <f t="shared" ref="AE254" si="693">AE253</f>
        <v>0</v>
      </c>
      <c r="AF254" s="410">
        <f t="shared" ref="AF254" si="694">AF253</f>
        <v>0</v>
      </c>
      <c r="AG254" s="410">
        <f t="shared" ref="AG254" si="695">AG253</f>
        <v>0</v>
      </c>
      <c r="AH254" s="410">
        <f t="shared" ref="AH254" si="696">AH253</f>
        <v>0</v>
      </c>
      <c r="AI254" s="410">
        <f t="shared" ref="AI254" si="697">AI253</f>
        <v>0</v>
      </c>
      <c r="AJ254" s="410">
        <f t="shared" ref="AJ254" si="698">AJ253</f>
        <v>0</v>
      </c>
      <c r="AK254" s="410">
        <f t="shared" ref="AK254" si="699">AK253</f>
        <v>0</v>
      </c>
      <c r="AL254" s="410">
        <f t="shared" ref="AL254" si="700">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769"/>
      <c r="Z255" s="422"/>
      <c r="AA255" s="422"/>
      <c r="AB255" s="422"/>
      <c r="AC255" s="422"/>
      <c r="AD255" s="422"/>
      <c r="AE255" s="422"/>
      <c r="AF255" s="422"/>
      <c r="AG255" s="422"/>
      <c r="AH255" s="422"/>
      <c r="AI255" s="422"/>
      <c r="AJ255" s="422"/>
      <c r="AK255" s="422"/>
      <c r="AL255" s="422"/>
      <c r="AM255" s="305"/>
    </row>
    <row r="256" spans="1:39" ht="45" outlineLevel="1">
      <c r="A256" s="521">
        <v>12</v>
      </c>
      <c r="B256" s="519"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767"/>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768">
        <f>Y256</f>
        <v>0</v>
      </c>
      <c r="Z257" s="410">
        <f t="shared" ref="Z257" si="701">Z256</f>
        <v>0</v>
      </c>
      <c r="AA257" s="410">
        <f t="shared" ref="AA257" si="702">AA256</f>
        <v>0</v>
      </c>
      <c r="AB257" s="410">
        <f t="shared" ref="AB257" si="703">AB256</f>
        <v>0</v>
      </c>
      <c r="AC257" s="410">
        <f t="shared" ref="AC257" si="704">AC256</f>
        <v>0</v>
      </c>
      <c r="AD257" s="410">
        <f t="shared" ref="AD257" si="705">AD256</f>
        <v>0</v>
      </c>
      <c r="AE257" s="410">
        <f t="shared" ref="AE257" si="706">AE256</f>
        <v>0</v>
      </c>
      <c r="AF257" s="410">
        <f t="shared" ref="AF257" si="707">AF256</f>
        <v>0</v>
      </c>
      <c r="AG257" s="410">
        <f t="shared" ref="AG257" si="708">AG256</f>
        <v>0</v>
      </c>
      <c r="AH257" s="410">
        <f t="shared" ref="AH257" si="709">AH256</f>
        <v>0</v>
      </c>
      <c r="AI257" s="410">
        <f t="shared" ref="AI257" si="710">AI256</f>
        <v>0</v>
      </c>
      <c r="AJ257" s="410">
        <f t="shared" ref="AJ257" si="711">AJ256</f>
        <v>0</v>
      </c>
      <c r="AK257" s="410">
        <f t="shared" ref="AK257" si="712">AK256</f>
        <v>0</v>
      </c>
      <c r="AL257" s="410">
        <f t="shared" ref="AL257" si="713">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770"/>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767"/>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768">
        <f>Y259</f>
        <v>0</v>
      </c>
      <c r="Z260" s="410">
        <f t="shared" ref="Z260" si="714">Z259</f>
        <v>0</v>
      </c>
      <c r="AA260" s="410">
        <f t="shared" ref="AA260" si="715">AA259</f>
        <v>0</v>
      </c>
      <c r="AB260" s="410">
        <f t="shared" ref="AB260" si="716">AB259</f>
        <v>0</v>
      </c>
      <c r="AC260" s="410">
        <f t="shared" ref="AC260" si="717">AC259</f>
        <v>0</v>
      </c>
      <c r="AD260" s="410">
        <f t="shared" ref="AD260" si="718">AD259</f>
        <v>0</v>
      </c>
      <c r="AE260" s="410">
        <f t="shared" ref="AE260" si="719">AE259</f>
        <v>0</v>
      </c>
      <c r="AF260" s="410">
        <f t="shared" ref="AF260" si="720">AF259</f>
        <v>0</v>
      </c>
      <c r="AG260" s="410">
        <f t="shared" ref="AG260" si="721">AG259</f>
        <v>0</v>
      </c>
      <c r="AH260" s="410">
        <f t="shared" ref="AH260" si="722">AH259</f>
        <v>0</v>
      </c>
      <c r="AI260" s="410">
        <f t="shared" ref="AI260" si="723">AI259</f>
        <v>0</v>
      </c>
      <c r="AJ260" s="410">
        <f t="shared" ref="AJ260" si="724">AJ259</f>
        <v>0</v>
      </c>
      <c r="AK260" s="410">
        <f t="shared" ref="AK260" si="725">AK259</f>
        <v>0</v>
      </c>
      <c r="AL260" s="410">
        <f t="shared" ref="AL260" si="726">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769"/>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771"/>
      <c r="Z262" s="413"/>
      <c r="AA262" s="413"/>
      <c r="AB262" s="413"/>
      <c r="AC262" s="413"/>
      <c r="AD262" s="413"/>
      <c r="AE262" s="413"/>
      <c r="AF262" s="413"/>
      <c r="AG262" s="413"/>
      <c r="AH262" s="413"/>
      <c r="AI262" s="413"/>
      <c r="AJ262" s="413"/>
      <c r="AK262" s="413"/>
      <c r="AL262" s="413"/>
      <c r="AM262" s="291"/>
    </row>
    <row r="263" spans="1:40" outlineLevel="1">
      <c r="A263" s="521">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767"/>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768">
        <f>Y263</f>
        <v>0</v>
      </c>
      <c r="Z264" s="410">
        <f t="shared" ref="Z264" si="727">Z263</f>
        <v>0</v>
      </c>
      <c r="AA264" s="410">
        <f t="shared" ref="AA264" si="728">AA263</f>
        <v>0</v>
      </c>
      <c r="AB264" s="410">
        <f t="shared" ref="AB264" si="729">AB263</f>
        <v>0</v>
      </c>
      <c r="AC264" s="410">
        <f t="shared" ref="AC264" si="730">AC263</f>
        <v>0</v>
      </c>
      <c r="AD264" s="410">
        <f t="shared" ref="AD264" si="731">AD263</f>
        <v>0</v>
      </c>
      <c r="AE264" s="410">
        <f t="shared" ref="AE264" si="732">AE263</f>
        <v>0</v>
      </c>
      <c r="AF264" s="410">
        <f t="shared" ref="AF264" si="733">AF263</f>
        <v>0</v>
      </c>
      <c r="AG264" s="410">
        <f t="shared" ref="AG264" si="734">AG263</f>
        <v>0</v>
      </c>
      <c r="AH264" s="410">
        <f t="shared" ref="AH264" si="735">AH263</f>
        <v>0</v>
      </c>
      <c r="AI264" s="410">
        <f t="shared" ref="AI264" si="736">AI263</f>
        <v>0</v>
      </c>
      <c r="AJ264" s="410">
        <f t="shared" ref="AJ264" si="737">AJ263</f>
        <v>0</v>
      </c>
      <c r="AK264" s="410">
        <f t="shared" ref="AK264" si="738">AK263</f>
        <v>0</v>
      </c>
      <c r="AL264" s="410">
        <f t="shared" ref="AL264" si="739">AL263</f>
        <v>0</v>
      </c>
      <c r="AM264" s="296"/>
    </row>
    <row r="265" spans="1:40"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769"/>
      <c r="Z265" s="411"/>
      <c r="AA265" s="411"/>
      <c r="AB265" s="411"/>
      <c r="AC265" s="411"/>
      <c r="AD265" s="411"/>
      <c r="AE265" s="411"/>
      <c r="AF265" s="411"/>
      <c r="AG265" s="411"/>
      <c r="AH265" s="411"/>
      <c r="AI265" s="411"/>
      <c r="AJ265" s="411"/>
      <c r="AK265" s="411"/>
      <c r="AL265" s="411"/>
      <c r="AM265" s="300"/>
      <c r="AN265" s="628"/>
    </row>
    <row r="266" spans="1:40" s="308" customFormat="1" ht="15.75" outlineLevel="1">
      <c r="A266" s="522"/>
      <c r="B266" s="287"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769"/>
      <c r="Z266" s="411"/>
      <c r="AA266" s="411"/>
      <c r="AB266" s="411"/>
      <c r="AC266" s="411"/>
      <c r="AD266" s="411"/>
      <c r="AE266" s="415"/>
      <c r="AF266" s="415"/>
      <c r="AG266" s="415"/>
      <c r="AH266" s="415"/>
      <c r="AI266" s="415"/>
      <c r="AJ266" s="415"/>
      <c r="AK266" s="415"/>
      <c r="AL266" s="415"/>
      <c r="AM266" s="516"/>
      <c r="AN266" s="629"/>
    </row>
    <row r="267" spans="1:40" outlineLevel="1">
      <c r="A267" s="521">
        <v>15</v>
      </c>
      <c r="B267" s="29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767"/>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768">
        <f>Y267</f>
        <v>0</v>
      </c>
      <c r="Z268" s="410">
        <f t="shared" ref="Z268:AL268" si="740">Z267</f>
        <v>0</v>
      </c>
      <c r="AA268" s="410">
        <f t="shared" si="740"/>
        <v>0</v>
      </c>
      <c r="AB268" s="410">
        <f t="shared" si="740"/>
        <v>0</v>
      </c>
      <c r="AC268" s="410">
        <f t="shared" si="740"/>
        <v>0</v>
      </c>
      <c r="AD268" s="410">
        <f t="shared" si="740"/>
        <v>0</v>
      </c>
      <c r="AE268" s="410">
        <f t="shared" si="740"/>
        <v>0</v>
      </c>
      <c r="AF268" s="410">
        <f t="shared" si="740"/>
        <v>0</v>
      </c>
      <c r="AG268" s="410">
        <f t="shared" si="740"/>
        <v>0</v>
      </c>
      <c r="AH268" s="410">
        <f t="shared" si="740"/>
        <v>0</v>
      </c>
      <c r="AI268" s="410">
        <f t="shared" si="740"/>
        <v>0</v>
      </c>
      <c r="AJ268" s="410">
        <f t="shared" si="740"/>
        <v>0</v>
      </c>
      <c r="AK268" s="410">
        <f t="shared" si="740"/>
        <v>0</v>
      </c>
      <c r="AL268" s="410">
        <f t="shared" si="740"/>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769"/>
      <c r="Z269" s="411"/>
      <c r="AA269" s="411"/>
      <c r="AB269" s="411"/>
      <c r="AC269" s="411"/>
      <c r="AD269" s="411"/>
      <c r="AE269" s="411"/>
      <c r="AF269" s="411"/>
      <c r="AG269" s="411"/>
      <c r="AH269" s="411"/>
      <c r="AI269" s="411"/>
      <c r="AJ269" s="411"/>
      <c r="AK269" s="411"/>
      <c r="AL269" s="411"/>
      <c r="AM269" s="305"/>
    </row>
    <row r="270" spans="1:40" s="282" customFormat="1" outlineLevel="1">
      <c r="A270" s="521">
        <v>16</v>
      </c>
      <c r="B270" s="323"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767"/>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1"/>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768">
        <f>Y270</f>
        <v>0</v>
      </c>
      <c r="Z271" s="410">
        <f t="shared" ref="Z271:AL271" si="741">Z270</f>
        <v>0</v>
      </c>
      <c r="AA271" s="410">
        <f t="shared" si="741"/>
        <v>0</v>
      </c>
      <c r="AB271" s="410">
        <f t="shared" si="741"/>
        <v>0</v>
      </c>
      <c r="AC271" s="410">
        <f t="shared" si="741"/>
        <v>0</v>
      </c>
      <c r="AD271" s="410">
        <f t="shared" si="741"/>
        <v>0</v>
      </c>
      <c r="AE271" s="410">
        <f t="shared" si="741"/>
        <v>0</v>
      </c>
      <c r="AF271" s="410">
        <f t="shared" si="741"/>
        <v>0</v>
      </c>
      <c r="AG271" s="410">
        <f t="shared" si="741"/>
        <v>0</v>
      </c>
      <c r="AH271" s="410">
        <f t="shared" si="741"/>
        <v>0</v>
      </c>
      <c r="AI271" s="410">
        <f t="shared" si="741"/>
        <v>0</v>
      </c>
      <c r="AJ271" s="410">
        <f t="shared" si="741"/>
        <v>0</v>
      </c>
      <c r="AK271" s="410">
        <f t="shared" si="741"/>
        <v>0</v>
      </c>
      <c r="AL271" s="410">
        <f t="shared" si="741"/>
        <v>0</v>
      </c>
      <c r="AM271" s="296"/>
    </row>
    <row r="272" spans="1:40" s="282" customFormat="1"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769"/>
      <c r="Z272" s="411"/>
      <c r="AA272" s="411"/>
      <c r="AB272" s="411"/>
      <c r="AC272" s="411"/>
      <c r="AD272" s="411"/>
      <c r="AE272" s="415"/>
      <c r="AF272" s="415"/>
      <c r="AG272" s="415"/>
      <c r="AH272" s="415"/>
      <c r="AI272" s="415"/>
      <c r="AJ272" s="415"/>
      <c r="AK272" s="415"/>
      <c r="AL272" s="415"/>
      <c r="AM272" s="312"/>
    </row>
    <row r="273" spans="1:39" ht="15.75" outlineLevel="1">
      <c r="B273" s="518" t="s">
        <v>496</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771"/>
      <c r="Z273" s="413"/>
      <c r="AA273" s="413"/>
      <c r="AB273" s="413"/>
      <c r="AC273" s="413"/>
      <c r="AD273" s="413"/>
      <c r="AE273" s="413"/>
      <c r="AF273" s="413"/>
      <c r="AG273" s="413"/>
      <c r="AH273" s="413"/>
      <c r="AI273" s="413"/>
      <c r="AJ273" s="413"/>
      <c r="AK273" s="413"/>
      <c r="AL273" s="413"/>
      <c r="AM273" s="291"/>
    </row>
    <row r="274" spans="1:39" outlineLevel="1">
      <c r="A274" s="521">
        <v>17</v>
      </c>
      <c r="B274" s="519"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774"/>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768">
        <f>Y274</f>
        <v>0</v>
      </c>
      <c r="Z275" s="410">
        <f t="shared" ref="Z275:AL275" si="742">Z274</f>
        <v>0</v>
      </c>
      <c r="AA275" s="410">
        <f t="shared" si="742"/>
        <v>0</v>
      </c>
      <c r="AB275" s="410">
        <f t="shared" si="742"/>
        <v>0</v>
      </c>
      <c r="AC275" s="410">
        <f t="shared" si="742"/>
        <v>0</v>
      </c>
      <c r="AD275" s="410">
        <f t="shared" si="742"/>
        <v>0</v>
      </c>
      <c r="AE275" s="410">
        <f t="shared" si="742"/>
        <v>0</v>
      </c>
      <c r="AF275" s="410">
        <f t="shared" si="742"/>
        <v>0</v>
      </c>
      <c r="AG275" s="410">
        <f t="shared" si="742"/>
        <v>0</v>
      </c>
      <c r="AH275" s="410">
        <f t="shared" si="742"/>
        <v>0</v>
      </c>
      <c r="AI275" s="410">
        <f t="shared" si="742"/>
        <v>0</v>
      </c>
      <c r="AJ275" s="410">
        <f t="shared" si="742"/>
        <v>0</v>
      </c>
      <c r="AK275" s="410">
        <f t="shared" si="742"/>
        <v>0</v>
      </c>
      <c r="AL275" s="410">
        <f t="shared" si="742"/>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770"/>
      <c r="Z276" s="424"/>
      <c r="AA276" s="424"/>
      <c r="AB276" s="424"/>
      <c r="AC276" s="424"/>
      <c r="AD276" s="424"/>
      <c r="AE276" s="424"/>
      <c r="AF276" s="424"/>
      <c r="AG276" s="424"/>
      <c r="AH276" s="424"/>
      <c r="AI276" s="424"/>
      <c r="AJ276" s="424"/>
      <c r="AK276" s="424"/>
      <c r="AL276" s="424"/>
      <c r="AM276" s="305"/>
    </row>
    <row r="277" spans="1:39" outlineLevel="1">
      <c r="A277" s="521">
        <v>18</v>
      </c>
      <c r="B277" s="519"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774"/>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768">
        <f>Y277</f>
        <v>0</v>
      </c>
      <c r="Z278" s="410">
        <f t="shared" ref="Z278:AL278" si="743">Z277</f>
        <v>0</v>
      </c>
      <c r="AA278" s="410">
        <f t="shared" si="743"/>
        <v>0</v>
      </c>
      <c r="AB278" s="410">
        <f t="shared" si="743"/>
        <v>0</v>
      </c>
      <c r="AC278" s="410">
        <f t="shared" si="743"/>
        <v>0</v>
      </c>
      <c r="AD278" s="410">
        <f t="shared" si="743"/>
        <v>0</v>
      </c>
      <c r="AE278" s="410">
        <f t="shared" si="743"/>
        <v>0</v>
      </c>
      <c r="AF278" s="410">
        <f t="shared" si="743"/>
        <v>0</v>
      </c>
      <c r="AG278" s="410">
        <f t="shared" si="743"/>
        <v>0</v>
      </c>
      <c r="AH278" s="410">
        <f t="shared" si="743"/>
        <v>0</v>
      </c>
      <c r="AI278" s="410">
        <f t="shared" si="743"/>
        <v>0</v>
      </c>
      <c r="AJ278" s="410">
        <f t="shared" si="743"/>
        <v>0</v>
      </c>
      <c r="AK278" s="410">
        <f t="shared" si="743"/>
        <v>0</v>
      </c>
      <c r="AL278" s="410">
        <f t="shared" si="743"/>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764"/>
      <c r="Z279" s="423"/>
      <c r="AA279" s="423"/>
      <c r="AB279" s="423"/>
      <c r="AC279" s="423"/>
      <c r="AD279" s="423"/>
      <c r="AE279" s="423"/>
      <c r="AF279" s="423"/>
      <c r="AG279" s="423"/>
      <c r="AH279" s="423"/>
      <c r="AI279" s="423"/>
      <c r="AJ279" s="423"/>
      <c r="AK279" s="423"/>
      <c r="AL279" s="423"/>
      <c r="AM279" s="296"/>
    </row>
    <row r="280" spans="1:39" outlineLevel="1">
      <c r="A280" s="521">
        <v>19</v>
      </c>
      <c r="B280" s="519"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774"/>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768">
        <f>Y280</f>
        <v>0</v>
      </c>
      <c r="Z281" s="410">
        <f t="shared" ref="Z281:AL281" si="744">Z280</f>
        <v>0</v>
      </c>
      <c r="AA281" s="410">
        <f t="shared" si="744"/>
        <v>0</v>
      </c>
      <c r="AB281" s="410">
        <f t="shared" si="744"/>
        <v>0</v>
      </c>
      <c r="AC281" s="410">
        <f t="shared" si="744"/>
        <v>0</v>
      </c>
      <c r="AD281" s="410">
        <f t="shared" si="744"/>
        <v>0</v>
      </c>
      <c r="AE281" s="410">
        <f t="shared" si="744"/>
        <v>0</v>
      </c>
      <c r="AF281" s="410">
        <f t="shared" si="744"/>
        <v>0</v>
      </c>
      <c r="AG281" s="410">
        <f t="shared" si="744"/>
        <v>0</v>
      </c>
      <c r="AH281" s="410">
        <f t="shared" si="744"/>
        <v>0</v>
      </c>
      <c r="AI281" s="410">
        <f t="shared" si="744"/>
        <v>0</v>
      </c>
      <c r="AJ281" s="410">
        <f t="shared" si="744"/>
        <v>0</v>
      </c>
      <c r="AK281" s="410">
        <f t="shared" si="744"/>
        <v>0</v>
      </c>
      <c r="AL281" s="410">
        <f t="shared" si="744"/>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769"/>
      <c r="Z282" s="411"/>
      <c r="AA282" s="411"/>
      <c r="AB282" s="411"/>
      <c r="AC282" s="411"/>
      <c r="AD282" s="411"/>
      <c r="AE282" s="411"/>
      <c r="AF282" s="411"/>
      <c r="AG282" s="411"/>
      <c r="AH282" s="411"/>
      <c r="AI282" s="411"/>
      <c r="AJ282" s="411"/>
      <c r="AK282" s="411"/>
      <c r="AL282" s="411"/>
      <c r="AM282" s="305"/>
    </row>
    <row r="283" spans="1:39" outlineLevel="1">
      <c r="A283" s="521">
        <v>20</v>
      </c>
      <c r="B283" s="519"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774"/>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768">
        <f t="shared" ref="Y284:AL284" si="745">Y283</f>
        <v>0</v>
      </c>
      <c r="Z284" s="410">
        <f t="shared" si="745"/>
        <v>0</v>
      </c>
      <c r="AA284" s="410">
        <f t="shared" si="745"/>
        <v>0</v>
      </c>
      <c r="AB284" s="410">
        <f t="shared" si="745"/>
        <v>0</v>
      </c>
      <c r="AC284" s="410">
        <f t="shared" si="745"/>
        <v>0</v>
      </c>
      <c r="AD284" s="410">
        <f t="shared" si="745"/>
        <v>0</v>
      </c>
      <c r="AE284" s="410">
        <f t="shared" si="745"/>
        <v>0</v>
      </c>
      <c r="AF284" s="410">
        <f t="shared" si="745"/>
        <v>0</v>
      </c>
      <c r="AG284" s="410">
        <f t="shared" si="745"/>
        <v>0</v>
      </c>
      <c r="AH284" s="410">
        <f t="shared" si="745"/>
        <v>0</v>
      </c>
      <c r="AI284" s="410">
        <f t="shared" si="745"/>
        <v>0</v>
      </c>
      <c r="AJ284" s="410">
        <f t="shared" si="745"/>
        <v>0</v>
      </c>
      <c r="AK284" s="410">
        <f t="shared" si="745"/>
        <v>0</v>
      </c>
      <c r="AL284" s="410">
        <f t="shared" si="745"/>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769"/>
      <c r="Z285" s="411"/>
      <c r="AA285" s="411"/>
      <c r="AB285" s="411"/>
      <c r="AC285" s="411"/>
      <c r="AD285" s="411"/>
      <c r="AE285" s="411"/>
      <c r="AF285" s="411"/>
      <c r="AG285" s="411"/>
      <c r="AH285" s="411"/>
      <c r="AI285" s="411"/>
      <c r="AJ285" s="411"/>
      <c r="AK285" s="411"/>
      <c r="AL285" s="411"/>
      <c r="AM285" s="305"/>
    </row>
    <row r="286" spans="1:39" ht="15.75" outlineLevel="1">
      <c r="B286" s="517"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770"/>
      <c r="Z286" s="424"/>
      <c r="AA286" s="424"/>
      <c r="AB286" s="424"/>
      <c r="AC286" s="424"/>
      <c r="AD286" s="424"/>
      <c r="AE286" s="424"/>
      <c r="AF286" s="424"/>
      <c r="AG286" s="424"/>
      <c r="AH286" s="424"/>
      <c r="AI286" s="424"/>
      <c r="AJ286" s="424"/>
      <c r="AK286" s="424"/>
      <c r="AL286" s="424"/>
      <c r="AM286" s="305"/>
    </row>
    <row r="287" spans="1:39" ht="15.75" outlineLevel="1">
      <c r="B287" s="287"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770"/>
      <c r="Z287" s="424"/>
      <c r="AA287" s="424"/>
      <c r="AB287" s="424"/>
      <c r="AC287" s="424"/>
      <c r="AD287" s="424"/>
      <c r="AE287" s="424"/>
      <c r="AF287" s="424"/>
      <c r="AG287" s="424"/>
      <c r="AH287" s="424"/>
      <c r="AI287" s="424"/>
      <c r="AJ287" s="424"/>
      <c r="AK287" s="424"/>
      <c r="AL287" s="424"/>
      <c r="AM287" s="305"/>
    </row>
    <row r="288" spans="1:39" outlineLevel="1">
      <c r="A288" s="521">
        <v>21</v>
      </c>
      <c r="B288" s="519" t="s">
        <v>113</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767"/>
      <c r="Z288" s="409"/>
      <c r="AA288" s="409"/>
      <c r="AB288" s="409"/>
      <c r="AC288" s="409"/>
      <c r="AD288" s="409"/>
      <c r="AE288" s="409"/>
      <c r="AF288" s="409"/>
      <c r="AG288" s="409"/>
      <c r="AH288" s="409"/>
      <c r="AI288" s="409"/>
      <c r="AJ288" s="409"/>
      <c r="AK288" s="409"/>
      <c r="AL288" s="409"/>
      <c r="AM288" s="295">
        <f>SUM(Y288:AL288)</f>
        <v>0</v>
      </c>
    </row>
    <row r="289" spans="1:39" outlineLevel="1">
      <c r="B289" s="293" t="s">
        <v>289</v>
      </c>
      <c r="C289" s="290" t="s">
        <v>163</v>
      </c>
      <c r="D289" s="294"/>
      <c r="E289" s="294"/>
      <c r="F289" s="294"/>
      <c r="G289" s="294"/>
      <c r="H289" s="294"/>
      <c r="I289" s="294"/>
      <c r="J289" s="294"/>
      <c r="K289" s="294"/>
      <c r="L289" s="294"/>
      <c r="M289" s="294"/>
      <c r="N289" s="290"/>
      <c r="O289" s="294"/>
      <c r="P289" s="294"/>
      <c r="Q289" s="294"/>
      <c r="R289" s="294"/>
      <c r="S289" s="294"/>
      <c r="T289" s="294"/>
      <c r="U289" s="294"/>
      <c r="V289" s="294"/>
      <c r="W289" s="294"/>
      <c r="X289" s="294"/>
      <c r="Y289" s="768">
        <f>Y288</f>
        <v>0</v>
      </c>
      <c r="Z289" s="410">
        <f t="shared" ref="Z289" si="746">Z288</f>
        <v>0</v>
      </c>
      <c r="AA289" s="410">
        <f t="shared" ref="AA289" si="747">AA288</f>
        <v>0</v>
      </c>
      <c r="AB289" s="410">
        <f t="shared" ref="AB289" si="748">AB288</f>
        <v>0</v>
      </c>
      <c r="AC289" s="410">
        <f t="shared" ref="AC289" si="749">AC288</f>
        <v>0</v>
      </c>
      <c r="AD289" s="410">
        <f t="shared" ref="AD289" si="750">AD288</f>
        <v>0</v>
      </c>
      <c r="AE289" s="410">
        <f t="shared" ref="AE289" si="751">AE288</f>
        <v>0</v>
      </c>
      <c r="AF289" s="410">
        <f t="shared" ref="AF289" si="752">AF288</f>
        <v>0</v>
      </c>
      <c r="AG289" s="410">
        <f t="shared" ref="AG289" si="753">AG288</f>
        <v>0</v>
      </c>
      <c r="AH289" s="410">
        <f t="shared" ref="AH289" si="754">AH288</f>
        <v>0</v>
      </c>
      <c r="AI289" s="410">
        <f t="shared" ref="AI289" si="755">AI288</f>
        <v>0</v>
      </c>
      <c r="AJ289" s="410">
        <f t="shared" ref="AJ289" si="756">AJ288</f>
        <v>0</v>
      </c>
      <c r="AK289" s="410">
        <f t="shared" ref="AK289" si="757">AK288</f>
        <v>0</v>
      </c>
      <c r="AL289" s="410">
        <f t="shared" ref="AL289" si="758">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770"/>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v>97877</v>
      </c>
      <c r="E291" s="294">
        <v>97877</v>
      </c>
      <c r="F291" s="294">
        <v>97877</v>
      </c>
      <c r="G291" s="294">
        <v>97877</v>
      </c>
      <c r="H291" s="294">
        <v>97877</v>
      </c>
      <c r="I291" s="294">
        <v>97877</v>
      </c>
      <c r="J291" s="294">
        <v>97877</v>
      </c>
      <c r="K291" s="294">
        <v>97877</v>
      </c>
      <c r="L291" s="294">
        <v>97877</v>
      </c>
      <c r="M291" s="294">
        <v>97877</v>
      </c>
      <c r="N291" s="290"/>
      <c r="O291" s="294">
        <v>28</v>
      </c>
      <c r="P291" s="294">
        <v>28</v>
      </c>
      <c r="Q291" s="294">
        <v>28</v>
      </c>
      <c r="R291" s="294">
        <v>28</v>
      </c>
      <c r="S291" s="294">
        <v>28</v>
      </c>
      <c r="T291" s="294">
        <v>28</v>
      </c>
      <c r="U291" s="294">
        <v>28</v>
      </c>
      <c r="V291" s="294">
        <v>28</v>
      </c>
      <c r="W291" s="294">
        <v>28</v>
      </c>
      <c r="X291" s="294">
        <v>28</v>
      </c>
      <c r="Y291" s="767">
        <v>1</v>
      </c>
      <c r="Z291" s="409"/>
      <c r="AA291" s="409"/>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v>957</v>
      </c>
      <c r="E292" s="294">
        <v>957</v>
      </c>
      <c r="F292" s="294">
        <v>957</v>
      </c>
      <c r="G292" s="294">
        <v>957</v>
      </c>
      <c r="H292" s="294">
        <v>957</v>
      </c>
      <c r="I292" s="294">
        <v>957</v>
      </c>
      <c r="J292" s="294">
        <v>957</v>
      </c>
      <c r="K292" s="294">
        <v>957</v>
      </c>
      <c r="L292" s="294">
        <v>957</v>
      </c>
      <c r="M292" s="294">
        <v>957</v>
      </c>
      <c r="N292" s="290"/>
      <c r="O292" s="294"/>
      <c r="P292" s="294"/>
      <c r="Q292" s="294"/>
      <c r="R292" s="294"/>
      <c r="S292" s="294"/>
      <c r="T292" s="294"/>
      <c r="U292" s="294"/>
      <c r="V292" s="294"/>
      <c r="W292" s="294"/>
      <c r="X292" s="294"/>
      <c r="Y292" s="768">
        <f>Y291</f>
        <v>1</v>
      </c>
      <c r="Z292" s="410">
        <f t="shared" ref="Z292" si="759">Z291</f>
        <v>0</v>
      </c>
      <c r="AA292" s="410">
        <f t="shared" ref="AA292" si="760">AA291</f>
        <v>0</v>
      </c>
      <c r="AB292" s="410">
        <f t="shared" ref="AB292" si="761">AB291</f>
        <v>0</v>
      </c>
      <c r="AC292" s="410">
        <f t="shared" ref="AC292" si="762">AC291</f>
        <v>0</v>
      </c>
      <c r="AD292" s="410">
        <f t="shared" ref="AD292" si="763">AD291</f>
        <v>0</v>
      </c>
      <c r="AE292" s="410">
        <f t="shared" ref="AE292" si="764">AE291</f>
        <v>0</v>
      </c>
      <c r="AF292" s="410">
        <f t="shared" ref="AF292" si="765">AF291</f>
        <v>0</v>
      </c>
      <c r="AG292" s="410">
        <f t="shared" ref="AG292" si="766">AG291</f>
        <v>0</v>
      </c>
      <c r="AH292" s="410">
        <f t="shared" ref="AH292" si="767">AH291</f>
        <v>0</v>
      </c>
      <c r="AI292" s="410">
        <f t="shared" ref="AI292" si="768">AI291</f>
        <v>0</v>
      </c>
      <c r="AJ292" s="410">
        <f t="shared" ref="AJ292" si="769">AJ291</f>
        <v>0</v>
      </c>
      <c r="AK292" s="410">
        <f t="shared" ref="AK292" si="770">AK291</f>
        <v>0</v>
      </c>
      <c r="AL292" s="410">
        <f t="shared" ref="AL292" si="771">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770"/>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767"/>
      <c r="Z294" s="409"/>
      <c r="AA294" s="409"/>
      <c r="AB294" s="409"/>
      <c r="AC294" s="409"/>
      <c r="AD294" s="409"/>
      <c r="AE294" s="409"/>
      <c r="AF294" s="409"/>
      <c r="AG294" s="409"/>
      <c r="AH294" s="409"/>
      <c r="AI294" s="409"/>
      <c r="AJ294" s="409"/>
      <c r="AK294" s="409"/>
      <c r="AL294" s="409"/>
      <c r="AM294" s="295">
        <f>SUM(Y294:AL294)</f>
        <v>0</v>
      </c>
    </row>
    <row r="295" spans="1:39"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768">
        <f>Y294</f>
        <v>0</v>
      </c>
      <c r="Z295" s="410">
        <f t="shared" ref="Z295" si="772">Z294</f>
        <v>0</v>
      </c>
      <c r="AA295" s="410">
        <f t="shared" ref="AA295" si="773">AA294</f>
        <v>0</v>
      </c>
      <c r="AB295" s="410">
        <f t="shared" ref="AB295" si="774">AB294</f>
        <v>0</v>
      </c>
      <c r="AC295" s="410">
        <f t="shared" ref="AC295" si="775">AC294</f>
        <v>0</v>
      </c>
      <c r="AD295" s="410">
        <f t="shared" ref="AD295" si="776">AD294</f>
        <v>0</v>
      </c>
      <c r="AE295" s="410">
        <f t="shared" ref="AE295" si="777">AE294</f>
        <v>0</v>
      </c>
      <c r="AF295" s="410">
        <f t="shared" ref="AF295" si="778">AF294</f>
        <v>0</v>
      </c>
      <c r="AG295" s="410">
        <f t="shared" ref="AG295" si="779">AG294</f>
        <v>0</v>
      </c>
      <c r="AH295" s="410">
        <f t="shared" ref="AH295" si="780">AH294</f>
        <v>0</v>
      </c>
      <c r="AI295" s="410">
        <f t="shared" ref="AI295" si="781">AI294</f>
        <v>0</v>
      </c>
      <c r="AJ295" s="410">
        <f t="shared" ref="AJ295" si="782">AJ294</f>
        <v>0</v>
      </c>
      <c r="AK295" s="410">
        <f t="shared" ref="AK295" si="783">AK294</f>
        <v>0</v>
      </c>
      <c r="AL295" s="410">
        <f t="shared" ref="AL295" si="784">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770"/>
      <c r="Z296" s="424"/>
      <c r="AA296" s="424"/>
      <c r="AB296" s="424"/>
      <c r="AC296" s="424"/>
      <c r="AD296" s="424"/>
      <c r="AE296" s="424"/>
      <c r="AF296" s="424"/>
      <c r="AG296" s="424"/>
      <c r="AH296" s="424"/>
      <c r="AI296" s="424"/>
      <c r="AJ296" s="424"/>
      <c r="AK296" s="424"/>
      <c r="AL296" s="424"/>
      <c r="AM296" s="305"/>
    </row>
    <row r="297" spans="1:39" ht="30" outlineLevel="1">
      <c r="A297" s="521">
        <v>24</v>
      </c>
      <c r="B297" s="519" t="s">
        <v>116</v>
      </c>
      <c r="C297" s="290" t="s">
        <v>25</v>
      </c>
      <c r="D297" s="294">
        <v>5218</v>
      </c>
      <c r="E297" s="294">
        <v>5218</v>
      </c>
      <c r="F297" s="294">
        <v>5218</v>
      </c>
      <c r="G297" s="294">
        <v>5218</v>
      </c>
      <c r="H297" s="294">
        <v>5218</v>
      </c>
      <c r="I297" s="294">
        <v>5072</v>
      </c>
      <c r="J297" s="294">
        <v>5072</v>
      </c>
      <c r="K297" s="294">
        <v>5072</v>
      </c>
      <c r="L297" s="294">
        <v>5072</v>
      </c>
      <c r="M297" s="294">
        <v>3743</v>
      </c>
      <c r="N297" s="290"/>
      <c r="O297" s="294">
        <v>1</v>
      </c>
      <c r="P297" s="294">
        <v>1</v>
      </c>
      <c r="Q297" s="294">
        <v>1</v>
      </c>
      <c r="R297" s="294">
        <v>1</v>
      </c>
      <c r="S297" s="294">
        <v>1</v>
      </c>
      <c r="T297" s="294">
        <v>1</v>
      </c>
      <c r="U297" s="294">
        <v>0</v>
      </c>
      <c r="V297" s="294">
        <v>0</v>
      </c>
      <c r="W297" s="294">
        <v>0</v>
      </c>
      <c r="X297" s="294">
        <v>0</v>
      </c>
      <c r="Y297" s="767">
        <v>1</v>
      </c>
      <c r="Z297" s="409"/>
      <c r="AA297" s="409"/>
      <c r="AB297" s="409"/>
      <c r="AC297" s="409"/>
      <c r="AD297" s="409"/>
      <c r="AE297" s="409"/>
      <c r="AF297" s="409"/>
      <c r="AG297" s="409"/>
      <c r="AH297" s="409"/>
      <c r="AI297" s="409"/>
      <c r="AJ297" s="409"/>
      <c r="AK297" s="409"/>
      <c r="AL297" s="409"/>
      <c r="AM297" s="295">
        <f>SUM(Y297:AL297)</f>
        <v>1</v>
      </c>
    </row>
    <row r="298" spans="1:39"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768">
        <f>Y297</f>
        <v>1</v>
      </c>
      <c r="Z298" s="410">
        <f t="shared" ref="Z298" si="785">Z297</f>
        <v>0</v>
      </c>
      <c r="AA298" s="410">
        <f t="shared" ref="AA298" si="786">AA297</f>
        <v>0</v>
      </c>
      <c r="AB298" s="410">
        <f t="shared" ref="AB298" si="787">AB297</f>
        <v>0</v>
      </c>
      <c r="AC298" s="410">
        <f t="shared" ref="AC298" si="788">AC297</f>
        <v>0</v>
      </c>
      <c r="AD298" s="410">
        <f t="shared" ref="AD298" si="789">AD297</f>
        <v>0</v>
      </c>
      <c r="AE298" s="410">
        <f t="shared" ref="AE298" si="790">AE297</f>
        <v>0</v>
      </c>
      <c r="AF298" s="410">
        <f t="shared" ref="AF298" si="791">AF297</f>
        <v>0</v>
      </c>
      <c r="AG298" s="410">
        <f t="shared" ref="AG298" si="792">AG297</f>
        <v>0</v>
      </c>
      <c r="AH298" s="410">
        <f t="shared" ref="AH298" si="793">AH297</f>
        <v>0</v>
      </c>
      <c r="AI298" s="410">
        <f t="shared" ref="AI298" si="794">AI297</f>
        <v>0</v>
      </c>
      <c r="AJ298" s="410">
        <f t="shared" ref="AJ298" si="795">AJ297</f>
        <v>0</v>
      </c>
      <c r="AK298" s="410">
        <f t="shared" ref="AK298" si="796">AK297</f>
        <v>0</v>
      </c>
      <c r="AL298" s="410">
        <f t="shared" ref="AL298" si="797">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769"/>
      <c r="Z299" s="424"/>
      <c r="AA299" s="424"/>
      <c r="AB299" s="424"/>
      <c r="AC299" s="424"/>
      <c r="AD299" s="424"/>
      <c r="AE299" s="424"/>
      <c r="AF299" s="424"/>
      <c r="AG299" s="424"/>
      <c r="AH299" s="424"/>
      <c r="AI299" s="424"/>
      <c r="AJ299" s="424"/>
      <c r="AK299" s="424"/>
      <c r="AL299" s="424"/>
      <c r="AM299" s="305"/>
    </row>
    <row r="300" spans="1:39" ht="15.75" outlineLevel="1">
      <c r="B300" s="287"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769"/>
      <c r="Z300" s="424"/>
      <c r="AA300" s="424"/>
      <c r="AB300" s="424"/>
      <c r="AC300" s="424"/>
      <c r="AD300" s="424"/>
      <c r="AE300" s="424"/>
      <c r="AF300" s="424"/>
      <c r="AG300" s="424"/>
      <c r="AH300" s="424"/>
      <c r="AI300" s="424"/>
      <c r="AJ300" s="424"/>
      <c r="AK300" s="424"/>
      <c r="AL300" s="424"/>
      <c r="AM300" s="305"/>
    </row>
    <row r="301" spans="1:39" outlineLevel="1">
      <c r="A301" s="521">
        <v>25</v>
      </c>
      <c r="B301" s="519"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774"/>
      <c r="Z301" s="409"/>
      <c r="AA301" s="409"/>
      <c r="AB301" s="409"/>
      <c r="AC301" s="409"/>
      <c r="AD301" s="409"/>
      <c r="AE301" s="409"/>
      <c r="AF301" s="409"/>
      <c r="AG301" s="414"/>
      <c r="AH301" s="414"/>
      <c r="AI301" s="414"/>
      <c r="AJ301" s="414"/>
      <c r="AK301" s="414"/>
      <c r="AL301" s="414"/>
      <c r="AM301" s="295">
        <f>SUM(Y301:AL301)</f>
        <v>0</v>
      </c>
    </row>
    <row r="302" spans="1:39"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768">
        <f>Y301</f>
        <v>0</v>
      </c>
      <c r="Z302" s="410">
        <f t="shared" ref="Z302" si="798">Z301</f>
        <v>0</v>
      </c>
      <c r="AA302" s="410">
        <f t="shared" ref="AA302" si="799">AA301</f>
        <v>0</v>
      </c>
      <c r="AB302" s="410">
        <f t="shared" ref="AB302" si="800">AB301</f>
        <v>0</v>
      </c>
      <c r="AC302" s="410">
        <f t="shared" ref="AC302" si="801">AC301</f>
        <v>0</v>
      </c>
      <c r="AD302" s="410">
        <f t="shared" ref="AD302" si="802">AD301</f>
        <v>0</v>
      </c>
      <c r="AE302" s="410">
        <f t="shared" ref="AE302" si="803">AE301</f>
        <v>0</v>
      </c>
      <c r="AF302" s="410">
        <f t="shared" ref="AF302" si="804">AF301</f>
        <v>0</v>
      </c>
      <c r="AG302" s="410">
        <f t="shared" ref="AG302" si="805">AG301</f>
        <v>0</v>
      </c>
      <c r="AH302" s="410">
        <f t="shared" ref="AH302" si="806">AH301</f>
        <v>0</v>
      </c>
      <c r="AI302" s="410">
        <f t="shared" ref="AI302" si="807">AI301</f>
        <v>0</v>
      </c>
      <c r="AJ302" s="410">
        <f t="shared" ref="AJ302" si="808">AJ301</f>
        <v>0</v>
      </c>
      <c r="AK302" s="410">
        <f t="shared" ref="AK302" si="809">AK301</f>
        <v>0</v>
      </c>
      <c r="AL302" s="410">
        <f t="shared" ref="AL302" si="810">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769"/>
      <c r="Z303" s="424"/>
      <c r="AA303" s="424"/>
      <c r="AB303" s="424"/>
      <c r="AC303" s="424"/>
      <c r="AD303" s="424"/>
      <c r="AE303" s="424"/>
      <c r="AF303" s="424"/>
      <c r="AG303" s="424"/>
      <c r="AH303" s="424"/>
      <c r="AI303" s="424"/>
      <c r="AJ303" s="424"/>
      <c r="AK303" s="424"/>
      <c r="AL303" s="424"/>
      <c r="AM303" s="305"/>
    </row>
    <row r="304" spans="1:39" outlineLevel="1">
      <c r="A304" s="521">
        <v>26</v>
      </c>
      <c r="B304" s="519" t="s">
        <v>118</v>
      </c>
      <c r="C304" s="290" t="s">
        <v>25</v>
      </c>
      <c r="D304" s="294">
        <v>1030903</v>
      </c>
      <c r="E304" s="294">
        <v>1022132</v>
      </c>
      <c r="F304" s="294">
        <v>1022132</v>
      </c>
      <c r="G304" s="294">
        <v>1022132</v>
      </c>
      <c r="H304" s="294">
        <v>1022132</v>
      </c>
      <c r="I304" s="294">
        <v>997130</v>
      </c>
      <c r="J304" s="294">
        <v>997130</v>
      </c>
      <c r="K304" s="294">
        <v>997130</v>
      </c>
      <c r="L304" s="294">
        <v>993378</v>
      </c>
      <c r="M304" s="294">
        <v>993378</v>
      </c>
      <c r="N304" s="294">
        <v>12</v>
      </c>
      <c r="O304" s="294">
        <v>55</v>
      </c>
      <c r="P304" s="294">
        <v>54</v>
      </c>
      <c r="Q304" s="294">
        <v>54</v>
      </c>
      <c r="R304" s="294">
        <v>54</v>
      </c>
      <c r="S304" s="294">
        <v>54</v>
      </c>
      <c r="T304" s="294">
        <v>50</v>
      </c>
      <c r="U304" s="294">
        <v>50</v>
      </c>
      <c r="V304" s="294">
        <v>50</v>
      </c>
      <c r="W304" s="294">
        <v>50</v>
      </c>
      <c r="X304" s="294">
        <v>50</v>
      </c>
      <c r="Y304" s="774"/>
      <c r="Z304" s="792">
        <v>0.5</v>
      </c>
      <c r="AA304" s="792">
        <v>0.5</v>
      </c>
      <c r="AB304" s="409"/>
      <c r="AC304" s="409"/>
      <c r="AD304" s="409"/>
      <c r="AE304" s="409"/>
      <c r="AF304" s="409"/>
      <c r="AG304" s="414"/>
      <c r="AH304" s="414"/>
      <c r="AI304" s="414"/>
      <c r="AJ304" s="414"/>
      <c r="AK304" s="414"/>
      <c r="AL304" s="414"/>
      <c r="AM304" s="295">
        <f>SUM(Y304:AL304)</f>
        <v>1</v>
      </c>
    </row>
    <row r="305" spans="1:39" outlineLevel="1">
      <c r="B305" s="293" t="s">
        <v>289</v>
      </c>
      <c r="C305" s="290" t="s">
        <v>163</v>
      </c>
      <c r="D305" s="294">
        <v>234045</v>
      </c>
      <c r="E305" s="294">
        <v>242816</v>
      </c>
      <c r="F305" s="294">
        <v>242816</v>
      </c>
      <c r="G305" s="294">
        <v>242816</v>
      </c>
      <c r="H305" s="294">
        <v>242816</v>
      </c>
      <c r="I305" s="294">
        <v>242816</v>
      </c>
      <c r="J305" s="294">
        <v>242816</v>
      </c>
      <c r="K305" s="294">
        <v>242816</v>
      </c>
      <c r="L305" s="294">
        <v>242816</v>
      </c>
      <c r="M305" s="294">
        <v>242816</v>
      </c>
      <c r="N305" s="294">
        <f>N304</f>
        <v>12</v>
      </c>
      <c r="O305" s="294">
        <v>47</v>
      </c>
      <c r="P305" s="294">
        <v>49</v>
      </c>
      <c r="Q305" s="294">
        <v>49</v>
      </c>
      <c r="R305" s="294">
        <v>49</v>
      </c>
      <c r="S305" s="294">
        <v>49</v>
      </c>
      <c r="T305" s="294">
        <v>49</v>
      </c>
      <c r="U305" s="294">
        <v>49</v>
      </c>
      <c r="V305" s="294">
        <v>49</v>
      </c>
      <c r="W305" s="294">
        <v>49</v>
      </c>
      <c r="X305" s="294">
        <v>49</v>
      </c>
      <c r="Y305" s="768">
        <f>Y304</f>
        <v>0</v>
      </c>
      <c r="Z305" s="410">
        <f t="shared" ref="Z305" si="811">Z304</f>
        <v>0.5</v>
      </c>
      <c r="AA305" s="410">
        <f t="shared" ref="AA305" si="812">AA304</f>
        <v>0.5</v>
      </c>
      <c r="AB305" s="410">
        <f t="shared" ref="AB305" si="813">AB304</f>
        <v>0</v>
      </c>
      <c r="AC305" s="410">
        <f t="shared" ref="AC305" si="814">AC304</f>
        <v>0</v>
      </c>
      <c r="AD305" s="410">
        <f t="shared" ref="AD305" si="815">AD304</f>
        <v>0</v>
      </c>
      <c r="AE305" s="410">
        <f t="shared" ref="AE305" si="816">AE304</f>
        <v>0</v>
      </c>
      <c r="AF305" s="410">
        <f t="shared" ref="AF305" si="817">AF304</f>
        <v>0</v>
      </c>
      <c r="AG305" s="410">
        <f t="shared" ref="AG305" si="818">AG304</f>
        <v>0</v>
      </c>
      <c r="AH305" s="410">
        <f t="shared" ref="AH305" si="819">AH304</f>
        <v>0</v>
      </c>
      <c r="AI305" s="410">
        <f t="shared" ref="AI305" si="820">AI304</f>
        <v>0</v>
      </c>
      <c r="AJ305" s="410">
        <f t="shared" ref="AJ305" si="821">AJ304</f>
        <v>0</v>
      </c>
      <c r="AK305" s="410">
        <f t="shared" ref="AK305" si="822">AK304</f>
        <v>0</v>
      </c>
      <c r="AL305" s="410">
        <f t="shared" ref="AL305" si="823">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769"/>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v>103085</v>
      </c>
      <c r="E307" s="294">
        <v>103085</v>
      </c>
      <c r="F307" s="294">
        <v>103085</v>
      </c>
      <c r="G307" s="294">
        <v>103085</v>
      </c>
      <c r="H307" s="294">
        <v>78794</v>
      </c>
      <c r="I307" s="294">
        <v>60855</v>
      </c>
      <c r="J307" s="294">
        <v>39374</v>
      </c>
      <c r="K307" s="294">
        <v>15207</v>
      </c>
      <c r="L307" s="294">
        <v>12671</v>
      </c>
      <c r="M307" s="294">
        <v>5296</v>
      </c>
      <c r="N307" s="294">
        <v>12</v>
      </c>
      <c r="O307" s="294">
        <v>18</v>
      </c>
      <c r="P307" s="294">
        <v>18</v>
      </c>
      <c r="Q307" s="294">
        <v>18</v>
      </c>
      <c r="R307" s="294">
        <v>18</v>
      </c>
      <c r="S307" s="294">
        <v>15</v>
      </c>
      <c r="T307" s="294">
        <v>13</v>
      </c>
      <c r="U307" s="294">
        <v>9</v>
      </c>
      <c r="V307" s="294">
        <v>4</v>
      </c>
      <c r="W307" s="294">
        <v>4</v>
      </c>
      <c r="X307" s="294">
        <v>2</v>
      </c>
      <c r="Y307" s="774"/>
      <c r="Z307" s="792">
        <v>0.75</v>
      </c>
      <c r="AA307" s="792">
        <v>0.25</v>
      </c>
      <c r="AB307" s="409"/>
      <c r="AC307" s="409"/>
      <c r="AD307" s="409"/>
      <c r="AE307" s="409"/>
      <c r="AF307" s="409"/>
      <c r="AG307" s="414"/>
      <c r="AH307" s="414"/>
      <c r="AI307" s="414"/>
      <c r="AJ307" s="414"/>
      <c r="AK307" s="414"/>
      <c r="AL307" s="414"/>
      <c r="AM307" s="295">
        <f>SUM(Y307:AL307)</f>
        <v>1</v>
      </c>
    </row>
    <row r="308" spans="1:39" outlineLevel="1">
      <c r="B308" s="293" t="s">
        <v>289</v>
      </c>
      <c r="C308" s="290" t="s">
        <v>163</v>
      </c>
      <c r="D308" s="294">
        <v>22447</v>
      </c>
      <c r="E308" s="294">
        <v>22447</v>
      </c>
      <c r="F308" s="294">
        <v>22447</v>
      </c>
      <c r="G308" s="294">
        <v>22447</v>
      </c>
      <c r="H308" s="294">
        <v>13642</v>
      </c>
      <c r="I308" s="294">
        <v>6708</v>
      </c>
      <c r="J308" s="294">
        <v>3962</v>
      </c>
      <c r="K308" s="294">
        <v>3569</v>
      </c>
      <c r="L308" s="294">
        <v>3068</v>
      </c>
      <c r="M308" s="294">
        <v>1334</v>
      </c>
      <c r="N308" s="294">
        <f>N307</f>
        <v>12</v>
      </c>
      <c r="O308" s="294">
        <v>3</v>
      </c>
      <c r="P308" s="294">
        <v>3</v>
      </c>
      <c r="Q308" s="294">
        <v>3</v>
      </c>
      <c r="R308" s="294">
        <v>3</v>
      </c>
      <c r="S308" s="294">
        <v>2</v>
      </c>
      <c r="T308" s="294">
        <v>1</v>
      </c>
      <c r="U308" s="294">
        <v>1</v>
      </c>
      <c r="V308" s="294">
        <v>1</v>
      </c>
      <c r="W308" s="294">
        <v>1</v>
      </c>
      <c r="X308" s="294">
        <v>0</v>
      </c>
      <c r="Y308" s="768">
        <f>Y307</f>
        <v>0</v>
      </c>
      <c r="Z308" s="410">
        <f t="shared" ref="Z308" si="824">Z307</f>
        <v>0.75</v>
      </c>
      <c r="AA308" s="410">
        <f t="shared" ref="AA308" si="825">AA307</f>
        <v>0.25</v>
      </c>
      <c r="AB308" s="410">
        <f t="shared" ref="AB308" si="826">AB307</f>
        <v>0</v>
      </c>
      <c r="AC308" s="410">
        <f t="shared" ref="AC308" si="827">AC307</f>
        <v>0</v>
      </c>
      <c r="AD308" s="410">
        <f t="shared" ref="AD308" si="828">AD307</f>
        <v>0</v>
      </c>
      <c r="AE308" s="410">
        <f t="shared" ref="AE308" si="829">AE307</f>
        <v>0</v>
      </c>
      <c r="AF308" s="410">
        <f t="shared" ref="AF308" si="830">AF307</f>
        <v>0</v>
      </c>
      <c r="AG308" s="410">
        <f t="shared" ref="AG308" si="831">AG307</f>
        <v>0</v>
      </c>
      <c r="AH308" s="410">
        <f t="shared" ref="AH308" si="832">AH307</f>
        <v>0</v>
      </c>
      <c r="AI308" s="410">
        <f t="shared" ref="AI308" si="833">AI307</f>
        <v>0</v>
      </c>
      <c r="AJ308" s="410">
        <f t="shared" ref="AJ308" si="834">AJ307</f>
        <v>0</v>
      </c>
      <c r="AK308" s="410">
        <f t="shared" ref="AK308" si="835">AK307</f>
        <v>0</v>
      </c>
      <c r="AL308" s="410">
        <f t="shared" ref="AL308" si="836">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769"/>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774"/>
      <c r="Z310" s="409"/>
      <c r="AA310" s="409"/>
      <c r="AB310" s="409"/>
      <c r="AC310" s="409"/>
      <c r="AD310" s="409"/>
      <c r="AE310" s="409"/>
      <c r="AF310" s="409"/>
      <c r="AG310" s="414"/>
      <c r="AH310" s="414"/>
      <c r="AI310" s="414"/>
      <c r="AJ310" s="414"/>
      <c r="AK310" s="414"/>
      <c r="AL310" s="414"/>
      <c r="AM310" s="295">
        <f>SUM(Y310:AL310)</f>
        <v>0</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768">
        <f>Y310</f>
        <v>0</v>
      </c>
      <c r="Z311" s="410">
        <f t="shared" ref="Z311" si="837">Z310</f>
        <v>0</v>
      </c>
      <c r="AA311" s="410">
        <f t="shared" ref="AA311" si="838">AA310</f>
        <v>0</v>
      </c>
      <c r="AB311" s="410">
        <f t="shared" ref="AB311" si="839">AB310</f>
        <v>0</v>
      </c>
      <c r="AC311" s="410">
        <f t="shared" ref="AC311" si="840">AC310</f>
        <v>0</v>
      </c>
      <c r="AD311" s="410">
        <f t="shared" ref="AD311" si="841">AD310</f>
        <v>0</v>
      </c>
      <c r="AE311" s="410">
        <f t="shared" ref="AE311" si="842">AE310</f>
        <v>0</v>
      </c>
      <c r="AF311" s="410">
        <f t="shared" ref="AF311" si="843">AF310</f>
        <v>0</v>
      </c>
      <c r="AG311" s="410">
        <f t="shared" ref="AG311" si="844">AG310</f>
        <v>0</v>
      </c>
      <c r="AH311" s="410">
        <f t="shared" ref="AH311" si="845">AH310</f>
        <v>0</v>
      </c>
      <c r="AI311" s="410">
        <f t="shared" ref="AI311" si="846">AI310</f>
        <v>0</v>
      </c>
      <c r="AJ311" s="410">
        <f t="shared" ref="AJ311" si="847">AJ310</f>
        <v>0</v>
      </c>
      <c r="AK311" s="410">
        <f t="shared" ref="AK311" si="848">AK310</f>
        <v>0</v>
      </c>
      <c r="AL311" s="410">
        <f t="shared" ref="AL311" si="849">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769"/>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774"/>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768">
        <f>Y313</f>
        <v>0</v>
      </c>
      <c r="Z314" s="410">
        <f t="shared" ref="Z314" si="850">Z313</f>
        <v>0</v>
      </c>
      <c r="AA314" s="410">
        <f t="shared" ref="AA314" si="851">AA313</f>
        <v>0</v>
      </c>
      <c r="AB314" s="410">
        <f t="shared" ref="AB314" si="852">AB313</f>
        <v>0</v>
      </c>
      <c r="AC314" s="410">
        <f t="shared" ref="AC314" si="853">AC313</f>
        <v>0</v>
      </c>
      <c r="AD314" s="410">
        <f t="shared" ref="AD314" si="854">AD313</f>
        <v>0</v>
      </c>
      <c r="AE314" s="410">
        <f t="shared" ref="AE314" si="855">AE313</f>
        <v>0</v>
      </c>
      <c r="AF314" s="410">
        <f t="shared" ref="AF314" si="856">AF313</f>
        <v>0</v>
      </c>
      <c r="AG314" s="410">
        <f t="shared" ref="AG314" si="857">AG313</f>
        <v>0</v>
      </c>
      <c r="AH314" s="410">
        <f t="shared" ref="AH314" si="858">AH313</f>
        <v>0</v>
      </c>
      <c r="AI314" s="410">
        <f t="shared" ref="AI314" si="859">AI313</f>
        <v>0</v>
      </c>
      <c r="AJ314" s="410">
        <f t="shared" ref="AJ314" si="860">AJ313</f>
        <v>0</v>
      </c>
      <c r="AK314" s="410">
        <f t="shared" ref="AK314" si="861">AK313</f>
        <v>0</v>
      </c>
      <c r="AL314" s="410">
        <f t="shared" ref="AL314" si="862">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769"/>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774"/>
      <c r="Z316" s="409"/>
      <c r="AA316" s="409"/>
      <c r="AB316" s="409"/>
      <c r="AC316" s="409"/>
      <c r="AD316" s="409"/>
      <c r="AE316" s="409"/>
      <c r="AF316" s="409"/>
      <c r="AG316" s="414"/>
      <c r="AH316" s="414"/>
      <c r="AI316" s="414"/>
      <c r="AJ316" s="414"/>
      <c r="AK316" s="414"/>
      <c r="AL316" s="414"/>
      <c r="AM316" s="295">
        <f>SUM(Y316:AL316)</f>
        <v>0</v>
      </c>
    </row>
    <row r="317" spans="1:39"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768">
        <f>Y316</f>
        <v>0</v>
      </c>
      <c r="Z317" s="410">
        <f t="shared" ref="Z317" si="863">Z316</f>
        <v>0</v>
      </c>
      <c r="AA317" s="410">
        <f t="shared" ref="AA317" si="864">AA316</f>
        <v>0</v>
      </c>
      <c r="AB317" s="410">
        <f t="shared" ref="AB317" si="865">AB316</f>
        <v>0</v>
      </c>
      <c r="AC317" s="410">
        <f t="shared" ref="AC317" si="866">AC316</f>
        <v>0</v>
      </c>
      <c r="AD317" s="410">
        <f t="shared" ref="AD317" si="867">AD316</f>
        <v>0</v>
      </c>
      <c r="AE317" s="410">
        <f t="shared" ref="AE317" si="868">AE316</f>
        <v>0</v>
      </c>
      <c r="AF317" s="410">
        <f t="shared" ref="AF317" si="869">AF316</f>
        <v>0</v>
      </c>
      <c r="AG317" s="410">
        <f t="shared" ref="AG317" si="870">AG316</f>
        <v>0</v>
      </c>
      <c r="AH317" s="410">
        <f t="shared" ref="AH317" si="871">AH316</f>
        <v>0</v>
      </c>
      <c r="AI317" s="410">
        <f t="shared" ref="AI317" si="872">AI316</f>
        <v>0</v>
      </c>
      <c r="AJ317" s="410">
        <f t="shared" ref="AJ317" si="873">AJ316</f>
        <v>0</v>
      </c>
      <c r="AK317" s="410">
        <f t="shared" ref="AK317" si="874">AK316</f>
        <v>0</v>
      </c>
      <c r="AL317" s="410">
        <f t="shared" ref="AL317" si="875">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769"/>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774"/>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768">
        <f>Y319</f>
        <v>0</v>
      </c>
      <c r="Z320" s="410">
        <f t="shared" ref="Z320" si="876">Z319</f>
        <v>0</v>
      </c>
      <c r="AA320" s="410">
        <f t="shared" ref="AA320" si="877">AA319</f>
        <v>0</v>
      </c>
      <c r="AB320" s="410">
        <f t="shared" ref="AB320" si="878">AB319</f>
        <v>0</v>
      </c>
      <c r="AC320" s="410">
        <f t="shared" ref="AC320" si="879">AC319</f>
        <v>0</v>
      </c>
      <c r="AD320" s="410">
        <f t="shared" ref="AD320" si="880">AD319</f>
        <v>0</v>
      </c>
      <c r="AE320" s="410">
        <f t="shared" ref="AE320" si="881">AE319</f>
        <v>0</v>
      </c>
      <c r="AF320" s="410">
        <f t="shared" ref="AF320" si="882">AF319</f>
        <v>0</v>
      </c>
      <c r="AG320" s="410">
        <f t="shared" ref="AG320" si="883">AG319</f>
        <v>0</v>
      </c>
      <c r="AH320" s="410">
        <f t="shared" ref="AH320" si="884">AH319</f>
        <v>0</v>
      </c>
      <c r="AI320" s="410">
        <f t="shared" ref="AI320" si="885">AI319</f>
        <v>0</v>
      </c>
      <c r="AJ320" s="410">
        <f t="shared" ref="AJ320" si="886">AJ319</f>
        <v>0</v>
      </c>
      <c r="AK320" s="410">
        <f t="shared" ref="AK320" si="887">AK319</f>
        <v>0</v>
      </c>
      <c r="AL320" s="410">
        <f t="shared" ref="AL320" si="888">AL319</f>
        <v>0</v>
      </c>
      <c r="AM320" s="305"/>
    </row>
    <row r="321" spans="1:39"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769"/>
      <c r="Z321" s="424"/>
      <c r="AA321" s="424"/>
      <c r="AB321" s="424"/>
      <c r="AC321" s="424"/>
      <c r="AD321" s="424"/>
      <c r="AE321" s="424"/>
      <c r="AF321" s="424"/>
      <c r="AG321" s="424"/>
      <c r="AH321" s="424"/>
      <c r="AI321" s="424"/>
      <c r="AJ321" s="424"/>
      <c r="AK321" s="424"/>
      <c r="AL321" s="424"/>
      <c r="AM321" s="305"/>
    </row>
    <row r="322" spans="1:39" ht="30" outlineLevel="1">
      <c r="A322" s="521">
        <v>32</v>
      </c>
      <c r="B322" s="519"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774"/>
      <c r="Z322" s="409"/>
      <c r="AA322" s="409"/>
      <c r="AB322" s="409"/>
      <c r="AC322" s="409"/>
      <c r="AD322" s="409"/>
      <c r="AE322" s="409"/>
      <c r="AF322" s="409"/>
      <c r="AG322" s="414"/>
      <c r="AH322" s="414"/>
      <c r="AI322" s="414"/>
      <c r="AJ322" s="414"/>
      <c r="AK322" s="414"/>
      <c r="AL322" s="414"/>
      <c r="AM322" s="295">
        <f>SUM(Y322:AL322)</f>
        <v>0</v>
      </c>
    </row>
    <row r="323" spans="1:39"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768">
        <f>Y322</f>
        <v>0</v>
      </c>
      <c r="Z323" s="410">
        <f t="shared" ref="Z323" si="889">Z322</f>
        <v>0</v>
      </c>
      <c r="AA323" s="410">
        <f t="shared" ref="AA323" si="890">AA322</f>
        <v>0</v>
      </c>
      <c r="AB323" s="410">
        <f t="shared" ref="AB323" si="891">AB322</f>
        <v>0</v>
      </c>
      <c r="AC323" s="410">
        <f t="shared" ref="AC323" si="892">AC322</f>
        <v>0</v>
      </c>
      <c r="AD323" s="410">
        <f t="shared" ref="AD323" si="893">AD322</f>
        <v>0</v>
      </c>
      <c r="AE323" s="410">
        <f t="shared" ref="AE323" si="894">AE322</f>
        <v>0</v>
      </c>
      <c r="AF323" s="410">
        <f t="shared" ref="AF323" si="895">AF322</f>
        <v>0</v>
      </c>
      <c r="AG323" s="410">
        <f t="shared" ref="AG323" si="896">AG322</f>
        <v>0</v>
      </c>
      <c r="AH323" s="410">
        <f t="shared" ref="AH323" si="897">AH322</f>
        <v>0</v>
      </c>
      <c r="AI323" s="410">
        <f t="shared" ref="AI323" si="898">AI322</f>
        <v>0</v>
      </c>
      <c r="AJ323" s="410">
        <f t="shared" ref="AJ323" si="899">AJ322</f>
        <v>0</v>
      </c>
      <c r="AK323" s="410">
        <f t="shared" ref="AK323" si="900">AK322</f>
        <v>0</v>
      </c>
      <c r="AL323" s="410">
        <f t="shared" ref="AL323" si="901">AL322</f>
        <v>0</v>
      </c>
      <c r="AM323" s="305"/>
    </row>
    <row r="324" spans="1:39"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769"/>
      <c r="Z324" s="424"/>
      <c r="AA324" s="424"/>
      <c r="AB324" s="424"/>
      <c r="AC324" s="424"/>
      <c r="AD324" s="424"/>
      <c r="AE324" s="424"/>
      <c r="AF324" s="424"/>
      <c r="AG324" s="424"/>
      <c r="AH324" s="424"/>
      <c r="AI324" s="424"/>
      <c r="AJ324" s="424"/>
      <c r="AK324" s="424"/>
      <c r="AL324" s="424"/>
      <c r="AM324" s="305"/>
    </row>
    <row r="325" spans="1:39" ht="15.75" outlineLevel="1">
      <c r="B325" s="287"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769"/>
      <c r="Z325" s="424"/>
      <c r="AA325" s="424"/>
      <c r="AB325" s="424"/>
      <c r="AC325" s="424"/>
      <c r="AD325" s="424"/>
      <c r="AE325" s="424"/>
      <c r="AF325" s="424"/>
      <c r="AG325" s="424"/>
      <c r="AH325" s="424"/>
      <c r="AI325" s="424"/>
      <c r="AJ325" s="424"/>
      <c r="AK325" s="424"/>
      <c r="AL325" s="424"/>
      <c r="AM325" s="305"/>
    </row>
    <row r="326" spans="1:39" outlineLevel="1">
      <c r="A326" s="521">
        <v>33</v>
      </c>
      <c r="B326" s="519"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774"/>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768">
        <f>Y326</f>
        <v>0</v>
      </c>
      <c r="Z327" s="410">
        <f t="shared" ref="Z327" si="902">Z326</f>
        <v>0</v>
      </c>
      <c r="AA327" s="410">
        <f t="shared" ref="AA327" si="903">AA326</f>
        <v>0</v>
      </c>
      <c r="AB327" s="410">
        <f t="shared" ref="AB327" si="904">AB326</f>
        <v>0</v>
      </c>
      <c r="AC327" s="410">
        <f t="shared" ref="AC327" si="905">AC326</f>
        <v>0</v>
      </c>
      <c r="AD327" s="410">
        <f t="shared" ref="AD327" si="906">AD326</f>
        <v>0</v>
      </c>
      <c r="AE327" s="410">
        <f t="shared" ref="AE327" si="907">AE326</f>
        <v>0</v>
      </c>
      <c r="AF327" s="410">
        <f t="shared" ref="AF327" si="908">AF326</f>
        <v>0</v>
      </c>
      <c r="AG327" s="410">
        <f t="shared" ref="AG327" si="909">AG326</f>
        <v>0</v>
      </c>
      <c r="AH327" s="410">
        <f t="shared" ref="AH327" si="910">AH326</f>
        <v>0</v>
      </c>
      <c r="AI327" s="410">
        <f t="shared" ref="AI327" si="911">AI326</f>
        <v>0</v>
      </c>
      <c r="AJ327" s="410">
        <f t="shared" ref="AJ327" si="912">AJ326</f>
        <v>0</v>
      </c>
      <c r="AK327" s="410">
        <f t="shared" ref="AK327" si="913">AK326</f>
        <v>0</v>
      </c>
      <c r="AL327" s="410">
        <f t="shared" ref="AL327" si="914">AL326</f>
        <v>0</v>
      </c>
      <c r="AM327" s="305"/>
    </row>
    <row r="328" spans="1:39"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769"/>
      <c r="Z328" s="424"/>
      <c r="AA328" s="424"/>
      <c r="AB328" s="424"/>
      <c r="AC328" s="424"/>
      <c r="AD328" s="424"/>
      <c r="AE328" s="424"/>
      <c r="AF328" s="424"/>
      <c r="AG328" s="424"/>
      <c r="AH328" s="424"/>
      <c r="AI328" s="424"/>
      <c r="AJ328" s="424"/>
      <c r="AK328" s="424"/>
      <c r="AL328" s="424"/>
      <c r="AM328" s="305"/>
    </row>
    <row r="329" spans="1:39" outlineLevel="1">
      <c r="A329" s="521">
        <v>34</v>
      </c>
      <c r="B329" s="519"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774"/>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768">
        <f>Y329</f>
        <v>0</v>
      </c>
      <c r="Z330" s="410">
        <f t="shared" ref="Z330" si="915">Z329</f>
        <v>0</v>
      </c>
      <c r="AA330" s="410">
        <f t="shared" ref="AA330" si="916">AA329</f>
        <v>0</v>
      </c>
      <c r="AB330" s="410">
        <f t="shared" ref="AB330" si="917">AB329</f>
        <v>0</v>
      </c>
      <c r="AC330" s="410">
        <f t="shared" ref="AC330" si="918">AC329</f>
        <v>0</v>
      </c>
      <c r="AD330" s="410">
        <f t="shared" ref="AD330" si="919">AD329</f>
        <v>0</v>
      </c>
      <c r="AE330" s="410">
        <f t="shared" ref="AE330" si="920">AE329</f>
        <v>0</v>
      </c>
      <c r="AF330" s="410">
        <f t="shared" ref="AF330" si="921">AF329</f>
        <v>0</v>
      </c>
      <c r="AG330" s="410">
        <f t="shared" ref="AG330" si="922">AG329</f>
        <v>0</v>
      </c>
      <c r="AH330" s="410">
        <f t="shared" ref="AH330" si="923">AH329</f>
        <v>0</v>
      </c>
      <c r="AI330" s="410">
        <f t="shared" ref="AI330" si="924">AI329</f>
        <v>0</v>
      </c>
      <c r="AJ330" s="410">
        <f t="shared" ref="AJ330" si="925">AJ329</f>
        <v>0</v>
      </c>
      <c r="AK330" s="410">
        <f t="shared" ref="AK330" si="926">AK329</f>
        <v>0</v>
      </c>
      <c r="AL330" s="410">
        <f t="shared" ref="AL330" si="927">AL329</f>
        <v>0</v>
      </c>
      <c r="AM330" s="305"/>
    </row>
    <row r="331" spans="1:39"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769"/>
      <c r="Z331" s="424"/>
      <c r="AA331" s="424"/>
      <c r="AB331" s="424"/>
      <c r="AC331" s="424"/>
      <c r="AD331" s="424"/>
      <c r="AE331" s="424"/>
      <c r="AF331" s="424"/>
      <c r="AG331" s="424"/>
      <c r="AH331" s="424"/>
      <c r="AI331" s="424"/>
      <c r="AJ331" s="424"/>
      <c r="AK331" s="424"/>
      <c r="AL331" s="424"/>
      <c r="AM331" s="305"/>
    </row>
    <row r="332" spans="1:39" outlineLevel="1">
      <c r="A332" s="521">
        <v>35</v>
      </c>
      <c r="B332" s="519"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774"/>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768">
        <f>Y332</f>
        <v>0</v>
      </c>
      <c r="Z333" s="410">
        <f t="shared" ref="Z333" si="928">Z332</f>
        <v>0</v>
      </c>
      <c r="AA333" s="410">
        <f t="shared" ref="AA333" si="929">AA332</f>
        <v>0</v>
      </c>
      <c r="AB333" s="410">
        <f t="shared" ref="AB333" si="930">AB332</f>
        <v>0</v>
      </c>
      <c r="AC333" s="410">
        <f t="shared" ref="AC333" si="931">AC332</f>
        <v>0</v>
      </c>
      <c r="AD333" s="410">
        <f t="shared" ref="AD333" si="932">AD332</f>
        <v>0</v>
      </c>
      <c r="AE333" s="410">
        <f t="shared" ref="AE333" si="933">AE332</f>
        <v>0</v>
      </c>
      <c r="AF333" s="410">
        <f t="shared" ref="AF333" si="934">AF332</f>
        <v>0</v>
      </c>
      <c r="AG333" s="410">
        <f t="shared" ref="AG333" si="935">AG332</f>
        <v>0</v>
      </c>
      <c r="AH333" s="410">
        <f t="shared" ref="AH333" si="936">AH332</f>
        <v>0</v>
      </c>
      <c r="AI333" s="410">
        <f t="shared" ref="AI333" si="937">AI332</f>
        <v>0</v>
      </c>
      <c r="AJ333" s="410">
        <f t="shared" ref="AJ333" si="938">AJ332</f>
        <v>0</v>
      </c>
      <c r="AK333" s="410">
        <f t="shared" ref="AK333" si="939">AK332</f>
        <v>0</v>
      </c>
      <c r="AL333" s="410">
        <f t="shared" ref="AL333" si="940">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769"/>
      <c r="Z334" s="424"/>
      <c r="AA334" s="424"/>
      <c r="AB334" s="424"/>
      <c r="AC334" s="424"/>
      <c r="AD334" s="424"/>
      <c r="AE334" s="424"/>
      <c r="AF334" s="424"/>
      <c r="AG334" s="424"/>
      <c r="AH334" s="424"/>
      <c r="AI334" s="424"/>
      <c r="AJ334" s="424"/>
      <c r="AK334" s="424"/>
      <c r="AL334" s="424"/>
      <c r="AM334" s="305"/>
    </row>
    <row r="335" spans="1:39" ht="15.75" outlineLevel="1">
      <c r="B335" s="287"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769"/>
      <c r="Z335" s="424"/>
      <c r="AA335" s="424"/>
      <c r="AB335" s="424"/>
      <c r="AC335" s="424"/>
      <c r="AD335" s="424"/>
      <c r="AE335" s="424"/>
      <c r="AF335" s="424"/>
      <c r="AG335" s="424"/>
      <c r="AH335" s="424"/>
      <c r="AI335" s="424"/>
      <c r="AJ335" s="424"/>
      <c r="AK335" s="424"/>
      <c r="AL335" s="424"/>
      <c r="AM335" s="305"/>
    </row>
    <row r="336" spans="1:39" ht="45" outlineLevel="1">
      <c r="A336" s="521">
        <v>36</v>
      </c>
      <c r="B336" s="519"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774"/>
      <c r="Z336" s="409"/>
      <c r="AA336" s="409"/>
      <c r="AB336" s="409"/>
      <c r="AC336" s="409"/>
      <c r="AD336" s="409"/>
      <c r="AE336" s="409"/>
      <c r="AF336" s="409"/>
      <c r="AG336" s="414"/>
      <c r="AH336" s="414"/>
      <c r="AI336" s="414"/>
      <c r="AJ336" s="414"/>
      <c r="AK336" s="414"/>
      <c r="AL336" s="414"/>
      <c r="AM336" s="295">
        <f>SUM(Y336:AL336)</f>
        <v>0</v>
      </c>
    </row>
    <row r="337" spans="1:39"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768">
        <f>Y336</f>
        <v>0</v>
      </c>
      <c r="Z337" s="410">
        <f t="shared" ref="Z337" si="941">Z336</f>
        <v>0</v>
      </c>
      <c r="AA337" s="410">
        <f t="shared" ref="AA337" si="942">AA336</f>
        <v>0</v>
      </c>
      <c r="AB337" s="410">
        <f t="shared" ref="AB337" si="943">AB336</f>
        <v>0</v>
      </c>
      <c r="AC337" s="410">
        <f t="shared" ref="AC337" si="944">AC336</f>
        <v>0</v>
      </c>
      <c r="AD337" s="410">
        <f t="shared" ref="AD337" si="945">AD336</f>
        <v>0</v>
      </c>
      <c r="AE337" s="410">
        <f t="shared" ref="AE337" si="946">AE336</f>
        <v>0</v>
      </c>
      <c r="AF337" s="410">
        <f t="shared" ref="AF337" si="947">AF336</f>
        <v>0</v>
      </c>
      <c r="AG337" s="410">
        <f t="shared" ref="AG337" si="948">AG336</f>
        <v>0</v>
      </c>
      <c r="AH337" s="410">
        <f t="shared" ref="AH337" si="949">AH336</f>
        <v>0</v>
      </c>
      <c r="AI337" s="410">
        <f t="shared" ref="AI337" si="950">AI336</f>
        <v>0</v>
      </c>
      <c r="AJ337" s="410">
        <f t="shared" ref="AJ337" si="951">AJ336</f>
        <v>0</v>
      </c>
      <c r="AK337" s="410">
        <f t="shared" ref="AK337" si="952">AK336</f>
        <v>0</v>
      </c>
      <c r="AL337" s="410">
        <f t="shared" ref="AL337" si="953">AL336</f>
        <v>0</v>
      </c>
      <c r="AM337" s="305"/>
    </row>
    <row r="338" spans="1:39"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769"/>
      <c r="Z338" s="424"/>
      <c r="AA338" s="424"/>
      <c r="AB338" s="424"/>
      <c r="AC338" s="424"/>
      <c r="AD338" s="424"/>
      <c r="AE338" s="424"/>
      <c r="AF338" s="424"/>
      <c r="AG338" s="424"/>
      <c r="AH338" s="424"/>
      <c r="AI338" s="424"/>
      <c r="AJ338" s="424"/>
      <c r="AK338" s="424"/>
      <c r="AL338" s="424"/>
      <c r="AM338" s="305"/>
    </row>
    <row r="339" spans="1:39" ht="30" outlineLevel="1">
      <c r="A339" s="521">
        <v>37</v>
      </c>
      <c r="B339" s="519"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774"/>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768">
        <f>Y339</f>
        <v>0</v>
      </c>
      <c r="Z340" s="410">
        <f t="shared" ref="Z340" si="954">Z339</f>
        <v>0</v>
      </c>
      <c r="AA340" s="410">
        <f t="shared" ref="AA340" si="955">AA339</f>
        <v>0</v>
      </c>
      <c r="AB340" s="410">
        <f t="shared" ref="AB340" si="956">AB339</f>
        <v>0</v>
      </c>
      <c r="AC340" s="410">
        <f t="shared" ref="AC340" si="957">AC339</f>
        <v>0</v>
      </c>
      <c r="AD340" s="410">
        <f t="shared" ref="AD340" si="958">AD339</f>
        <v>0</v>
      </c>
      <c r="AE340" s="410">
        <f t="shared" ref="AE340" si="959">AE339</f>
        <v>0</v>
      </c>
      <c r="AF340" s="410">
        <f t="shared" ref="AF340" si="960">AF339</f>
        <v>0</v>
      </c>
      <c r="AG340" s="410">
        <f t="shared" ref="AG340" si="961">AG339</f>
        <v>0</v>
      </c>
      <c r="AH340" s="410">
        <f t="shared" ref="AH340" si="962">AH339</f>
        <v>0</v>
      </c>
      <c r="AI340" s="410">
        <f t="shared" ref="AI340" si="963">AI339</f>
        <v>0</v>
      </c>
      <c r="AJ340" s="410">
        <f t="shared" ref="AJ340" si="964">AJ339</f>
        <v>0</v>
      </c>
      <c r="AK340" s="410">
        <f t="shared" ref="AK340" si="965">AK339</f>
        <v>0</v>
      </c>
      <c r="AL340" s="410">
        <f t="shared" ref="AL340" si="966">AL339</f>
        <v>0</v>
      </c>
      <c r="AM340" s="305"/>
    </row>
    <row r="341" spans="1:39"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769"/>
      <c r="Z341" s="424"/>
      <c r="AA341" s="424"/>
      <c r="AB341" s="424"/>
      <c r="AC341" s="424"/>
      <c r="AD341" s="424"/>
      <c r="AE341" s="424"/>
      <c r="AF341" s="424"/>
      <c r="AG341" s="424"/>
      <c r="AH341" s="424"/>
      <c r="AI341" s="424"/>
      <c r="AJ341" s="424"/>
      <c r="AK341" s="424"/>
      <c r="AL341" s="424"/>
      <c r="AM341" s="305"/>
    </row>
    <row r="342" spans="1:39"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774"/>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768">
        <f>Y342</f>
        <v>0</v>
      </c>
      <c r="Z343" s="410">
        <f t="shared" ref="Z343" si="967">Z342</f>
        <v>0</v>
      </c>
      <c r="AA343" s="410">
        <f t="shared" ref="AA343" si="968">AA342</f>
        <v>0</v>
      </c>
      <c r="AB343" s="410">
        <f t="shared" ref="AB343" si="969">AB342</f>
        <v>0</v>
      </c>
      <c r="AC343" s="410">
        <f t="shared" ref="AC343" si="970">AC342</f>
        <v>0</v>
      </c>
      <c r="AD343" s="410">
        <f t="shared" ref="AD343" si="971">AD342</f>
        <v>0</v>
      </c>
      <c r="AE343" s="410">
        <f t="shared" ref="AE343" si="972">AE342</f>
        <v>0</v>
      </c>
      <c r="AF343" s="410">
        <f t="shared" ref="AF343" si="973">AF342</f>
        <v>0</v>
      </c>
      <c r="AG343" s="410">
        <f t="shared" ref="AG343" si="974">AG342</f>
        <v>0</v>
      </c>
      <c r="AH343" s="410">
        <f t="shared" ref="AH343" si="975">AH342</f>
        <v>0</v>
      </c>
      <c r="AI343" s="410">
        <f t="shared" ref="AI343" si="976">AI342</f>
        <v>0</v>
      </c>
      <c r="AJ343" s="410">
        <f t="shared" ref="AJ343" si="977">AJ342</f>
        <v>0</v>
      </c>
      <c r="AK343" s="410">
        <f t="shared" ref="AK343" si="978">AK342</f>
        <v>0</v>
      </c>
      <c r="AL343" s="410">
        <f t="shared" ref="AL343" si="979">AL342</f>
        <v>0</v>
      </c>
      <c r="AM343" s="305"/>
    </row>
    <row r="344" spans="1:39"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769"/>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774"/>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768">
        <f>Y345</f>
        <v>0</v>
      </c>
      <c r="Z346" s="410">
        <f t="shared" ref="Z346" si="980">Z345</f>
        <v>0</v>
      </c>
      <c r="AA346" s="410">
        <f t="shared" ref="AA346" si="981">AA345</f>
        <v>0</v>
      </c>
      <c r="AB346" s="410">
        <f t="shared" ref="AB346" si="982">AB345</f>
        <v>0</v>
      </c>
      <c r="AC346" s="410">
        <f t="shared" ref="AC346" si="983">AC345</f>
        <v>0</v>
      </c>
      <c r="AD346" s="410">
        <f t="shared" ref="AD346" si="984">AD345</f>
        <v>0</v>
      </c>
      <c r="AE346" s="410">
        <f t="shared" ref="AE346" si="985">AE345</f>
        <v>0</v>
      </c>
      <c r="AF346" s="410">
        <f t="shared" ref="AF346" si="986">AF345</f>
        <v>0</v>
      </c>
      <c r="AG346" s="410">
        <f t="shared" ref="AG346" si="987">AG345</f>
        <v>0</v>
      </c>
      <c r="AH346" s="410">
        <f t="shared" ref="AH346" si="988">AH345</f>
        <v>0</v>
      </c>
      <c r="AI346" s="410">
        <f t="shared" ref="AI346" si="989">AI345</f>
        <v>0</v>
      </c>
      <c r="AJ346" s="410">
        <f t="shared" ref="AJ346" si="990">AJ345</f>
        <v>0</v>
      </c>
      <c r="AK346" s="410">
        <f t="shared" ref="AK346" si="991">AK345</f>
        <v>0</v>
      </c>
      <c r="AL346" s="410">
        <f t="shared" ref="AL346" si="992">AL345</f>
        <v>0</v>
      </c>
      <c r="AM346" s="305"/>
    </row>
    <row r="347" spans="1:39"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769"/>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774"/>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768">
        <f>Y348</f>
        <v>0</v>
      </c>
      <c r="Z349" s="410">
        <f t="shared" ref="Z349" si="993">Z348</f>
        <v>0</v>
      </c>
      <c r="AA349" s="410">
        <f t="shared" ref="AA349" si="994">AA348</f>
        <v>0</v>
      </c>
      <c r="AB349" s="410">
        <f t="shared" ref="AB349" si="995">AB348</f>
        <v>0</v>
      </c>
      <c r="AC349" s="410">
        <f t="shared" ref="AC349" si="996">AC348</f>
        <v>0</v>
      </c>
      <c r="AD349" s="410">
        <f t="shared" ref="AD349" si="997">AD348</f>
        <v>0</v>
      </c>
      <c r="AE349" s="410">
        <f t="shared" ref="AE349" si="998">AE348</f>
        <v>0</v>
      </c>
      <c r="AF349" s="410">
        <f t="shared" ref="AF349" si="999">AF348</f>
        <v>0</v>
      </c>
      <c r="AG349" s="410">
        <f t="shared" ref="AG349" si="1000">AG348</f>
        <v>0</v>
      </c>
      <c r="AH349" s="410">
        <f t="shared" ref="AH349" si="1001">AH348</f>
        <v>0</v>
      </c>
      <c r="AI349" s="410">
        <f t="shared" ref="AI349" si="1002">AI348</f>
        <v>0</v>
      </c>
      <c r="AJ349" s="410">
        <f t="shared" ref="AJ349" si="1003">AJ348</f>
        <v>0</v>
      </c>
      <c r="AK349" s="410">
        <f t="shared" ref="AK349" si="1004">AK348</f>
        <v>0</v>
      </c>
      <c r="AL349" s="410">
        <f t="shared" ref="AL349" si="1005">AL348</f>
        <v>0</v>
      </c>
      <c r="AM349" s="305"/>
    </row>
    <row r="350" spans="1:39"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769"/>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774"/>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768">
        <f>Y351</f>
        <v>0</v>
      </c>
      <c r="Z352" s="410">
        <f t="shared" ref="Z352" si="1006">Z351</f>
        <v>0</v>
      </c>
      <c r="AA352" s="410">
        <f t="shared" ref="AA352" si="1007">AA351</f>
        <v>0</v>
      </c>
      <c r="AB352" s="410">
        <f t="shared" ref="AB352" si="1008">AB351</f>
        <v>0</v>
      </c>
      <c r="AC352" s="410">
        <f t="shared" ref="AC352" si="1009">AC351</f>
        <v>0</v>
      </c>
      <c r="AD352" s="410">
        <f t="shared" ref="AD352" si="1010">AD351</f>
        <v>0</v>
      </c>
      <c r="AE352" s="410">
        <f t="shared" ref="AE352" si="1011">AE351</f>
        <v>0</v>
      </c>
      <c r="AF352" s="410">
        <f t="shared" ref="AF352" si="1012">AF351</f>
        <v>0</v>
      </c>
      <c r="AG352" s="410">
        <f t="shared" ref="AG352" si="1013">AG351</f>
        <v>0</v>
      </c>
      <c r="AH352" s="410">
        <f t="shared" ref="AH352" si="1014">AH351</f>
        <v>0</v>
      </c>
      <c r="AI352" s="410">
        <f t="shared" ref="AI352" si="1015">AI351</f>
        <v>0</v>
      </c>
      <c r="AJ352" s="410">
        <f t="shared" ref="AJ352" si="1016">AJ351</f>
        <v>0</v>
      </c>
      <c r="AK352" s="410">
        <f t="shared" ref="AK352" si="1017">AK351</f>
        <v>0</v>
      </c>
      <c r="AL352" s="410">
        <f t="shared" ref="AL352" si="1018">AL351</f>
        <v>0</v>
      </c>
      <c r="AM352" s="305"/>
    </row>
    <row r="353" spans="1:39"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769"/>
      <c r="Z353" s="424"/>
      <c r="AA353" s="424"/>
      <c r="AB353" s="424"/>
      <c r="AC353" s="424"/>
      <c r="AD353" s="424"/>
      <c r="AE353" s="424"/>
      <c r="AF353" s="424"/>
      <c r="AG353" s="424"/>
      <c r="AH353" s="424"/>
      <c r="AI353" s="424"/>
      <c r="AJ353" s="424"/>
      <c r="AK353" s="424"/>
      <c r="AL353" s="424"/>
      <c r="AM353" s="305"/>
    </row>
    <row r="354" spans="1:39" ht="45" outlineLevel="1">
      <c r="A354" s="521">
        <v>42</v>
      </c>
      <c r="B354" s="519"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774"/>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768">
        <f>Y354</f>
        <v>0</v>
      </c>
      <c r="Z355" s="410">
        <f t="shared" ref="Z355" si="1019">Z354</f>
        <v>0</v>
      </c>
      <c r="AA355" s="410">
        <f t="shared" ref="AA355" si="1020">AA354</f>
        <v>0</v>
      </c>
      <c r="AB355" s="410">
        <f t="shared" ref="AB355" si="1021">AB354</f>
        <v>0</v>
      </c>
      <c r="AC355" s="410">
        <f t="shared" ref="AC355" si="1022">AC354</f>
        <v>0</v>
      </c>
      <c r="AD355" s="410">
        <f t="shared" ref="AD355" si="1023">AD354</f>
        <v>0</v>
      </c>
      <c r="AE355" s="410">
        <f t="shared" ref="AE355" si="1024">AE354</f>
        <v>0</v>
      </c>
      <c r="AF355" s="410">
        <f t="shared" ref="AF355" si="1025">AF354</f>
        <v>0</v>
      </c>
      <c r="AG355" s="410">
        <f t="shared" ref="AG355" si="1026">AG354</f>
        <v>0</v>
      </c>
      <c r="AH355" s="410">
        <f t="shared" ref="AH355" si="1027">AH354</f>
        <v>0</v>
      </c>
      <c r="AI355" s="410">
        <f t="shared" ref="AI355" si="1028">AI354</f>
        <v>0</v>
      </c>
      <c r="AJ355" s="410">
        <f t="shared" ref="AJ355" si="1029">AJ354</f>
        <v>0</v>
      </c>
      <c r="AK355" s="410">
        <f t="shared" ref="AK355" si="1030">AK354</f>
        <v>0</v>
      </c>
      <c r="AL355" s="410">
        <f t="shared" ref="AL355" si="1031">AL354</f>
        <v>0</v>
      </c>
      <c r="AM355" s="305"/>
    </row>
    <row r="356" spans="1:39"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769"/>
      <c r="Z356" s="424"/>
      <c r="AA356" s="424"/>
      <c r="AB356" s="424"/>
      <c r="AC356" s="424"/>
      <c r="AD356" s="424"/>
      <c r="AE356" s="424"/>
      <c r="AF356" s="424"/>
      <c r="AG356" s="424"/>
      <c r="AH356" s="424"/>
      <c r="AI356" s="424"/>
      <c r="AJ356" s="424"/>
      <c r="AK356" s="424"/>
      <c r="AL356" s="424"/>
      <c r="AM356" s="305"/>
    </row>
    <row r="357" spans="1:39" ht="30" outlineLevel="1">
      <c r="A357" s="521">
        <v>43</v>
      </c>
      <c r="B357" s="519"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774"/>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768">
        <f>Y357</f>
        <v>0</v>
      </c>
      <c r="Z358" s="410">
        <f t="shared" ref="Z358" si="1032">Z357</f>
        <v>0</v>
      </c>
      <c r="AA358" s="410">
        <f t="shared" ref="AA358" si="1033">AA357</f>
        <v>0</v>
      </c>
      <c r="AB358" s="410">
        <f t="shared" ref="AB358" si="1034">AB357</f>
        <v>0</v>
      </c>
      <c r="AC358" s="410">
        <f t="shared" ref="AC358" si="1035">AC357</f>
        <v>0</v>
      </c>
      <c r="AD358" s="410">
        <f t="shared" ref="AD358" si="1036">AD357</f>
        <v>0</v>
      </c>
      <c r="AE358" s="410">
        <f t="shared" ref="AE358" si="1037">AE357</f>
        <v>0</v>
      </c>
      <c r="AF358" s="410">
        <f t="shared" ref="AF358" si="1038">AF357</f>
        <v>0</v>
      </c>
      <c r="AG358" s="410">
        <f t="shared" ref="AG358" si="1039">AG357</f>
        <v>0</v>
      </c>
      <c r="AH358" s="410">
        <f t="shared" ref="AH358" si="1040">AH357</f>
        <v>0</v>
      </c>
      <c r="AI358" s="410">
        <f t="shared" ref="AI358" si="1041">AI357</f>
        <v>0</v>
      </c>
      <c r="AJ358" s="410">
        <f t="shared" ref="AJ358" si="1042">AJ357</f>
        <v>0</v>
      </c>
      <c r="AK358" s="410">
        <f t="shared" ref="AK358" si="1043">AK357</f>
        <v>0</v>
      </c>
      <c r="AL358" s="410">
        <f t="shared" ref="AL358" si="1044">AL357</f>
        <v>0</v>
      </c>
      <c r="AM358" s="305"/>
    </row>
    <row r="359" spans="1:39"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769"/>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774"/>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768">
        <f>Y360</f>
        <v>0</v>
      </c>
      <c r="Z361" s="410">
        <f t="shared" ref="Z361" si="1045">Z360</f>
        <v>0</v>
      </c>
      <c r="AA361" s="410">
        <f t="shared" ref="AA361" si="1046">AA360</f>
        <v>0</v>
      </c>
      <c r="AB361" s="410">
        <f t="shared" ref="AB361" si="1047">AB360</f>
        <v>0</v>
      </c>
      <c r="AC361" s="410">
        <f t="shared" ref="AC361" si="1048">AC360</f>
        <v>0</v>
      </c>
      <c r="AD361" s="410">
        <f t="shared" ref="AD361" si="1049">AD360</f>
        <v>0</v>
      </c>
      <c r="AE361" s="410">
        <f t="shared" ref="AE361" si="1050">AE360</f>
        <v>0</v>
      </c>
      <c r="AF361" s="410">
        <f t="shared" ref="AF361" si="1051">AF360</f>
        <v>0</v>
      </c>
      <c r="AG361" s="410">
        <f t="shared" ref="AG361" si="1052">AG360</f>
        <v>0</v>
      </c>
      <c r="AH361" s="410">
        <f t="shared" ref="AH361" si="1053">AH360</f>
        <v>0</v>
      </c>
      <c r="AI361" s="410">
        <f t="shared" ref="AI361" si="1054">AI360</f>
        <v>0</v>
      </c>
      <c r="AJ361" s="410">
        <f t="shared" ref="AJ361" si="1055">AJ360</f>
        <v>0</v>
      </c>
      <c r="AK361" s="410">
        <f t="shared" ref="AK361" si="1056">AK360</f>
        <v>0</v>
      </c>
      <c r="AL361" s="410">
        <f t="shared" ref="AL361" si="1057">AL360</f>
        <v>0</v>
      </c>
      <c r="AM361" s="305"/>
    </row>
    <row r="362" spans="1:39"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769"/>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774"/>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768">
        <f>Y363</f>
        <v>0</v>
      </c>
      <c r="Z364" s="410">
        <f t="shared" ref="Z364" si="1058">Z363</f>
        <v>0</v>
      </c>
      <c r="AA364" s="410">
        <f t="shared" ref="AA364" si="1059">AA363</f>
        <v>0</v>
      </c>
      <c r="AB364" s="410">
        <f t="shared" ref="AB364" si="1060">AB363</f>
        <v>0</v>
      </c>
      <c r="AC364" s="410">
        <f t="shared" ref="AC364" si="1061">AC363</f>
        <v>0</v>
      </c>
      <c r="AD364" s="410">
        <f t="shared" ref="AD364" si="1062">AD363</f>
        <v>0</v>
      </c>
      <c r="AE364" s="410">
        <f t="shared" ref="AE364" si="1063">AE363</f>
        <v>0</v>
      </c>
      <c r="AF364" s="410">
        <f t="shared" ref="AF364" si="1064">AF363</f>
        <v>0</v>
      </c>
      <c r="AG364" s="410">
        <f t="shared" ref="AG364" si="1065">AG363</f>
        <v>0</v>
      </c>
      <c r="AH364" s="410">
        <f t="shared" ref="AH364" si="1066">AH363</f>
        <v>0</v>
      </c>
      <c r="AI364" s="410">
        <f t="shared" ref="AI364" si="1067">AI363</f>
        <v>0</v>
      </c>
      <c r="AJ364" s="410">
        <f t="shared" ref="AJ364" si="1068">AJ363</f>
        <v>0</v>
      </c>
      <c r="AK364" s="410">
        <f t="shared" ref="AK364" si="1069">AK363</f>
        <v>0</v>
      </c>
      <c r="AL364" s="410">
        <f t="shared" ref="AL364" si="1070">AL363</f>
        <v>0</v>
      </c>
      <c r="AM364" s="305"/>
    </row>
    <row r="365" spans="1:39"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769"/>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774"/>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768">
        <f>Y366</f>
        <v>0</v>
      </c>
      <c r="Z367" s="410">
        <f t="shared" ref="Z367" si="1071">Z366</f>
        <v>0</v>
      </c>
      <c r="AA367" s="410">
        <f t="shared" ref="AA367" si="1072">AA366</f>
        <v>0</v>
      </c>
      <c r="AB367" s="410">
        <f t="shared" ref="AB367" si="1073">AB366</f>
        <v>0</v>
      </c>
      <c r="AC367" s="410">
        <f t="shared" ref="AC367" si="1074">AC366</f>
        <v>0</v>
      </c>
      <c r="AD367" s="410">
        <f t="shared" ref="AD367" si="1075">AD366</f>
        <v>0</v>
      </c>
      <c r="AE367" s="410">
        <f t="shared" ref="AE367" si="1076">AE366</f>
        <v>0</v>
      </c>
      <c r="AF367" s="410">
        <f t="shared" ref="AF367" si="1077">AF366</f>
        <v>0</v>
      </c>
      <c r="AG367" s="410">
        <f t="shared" ref="AG367" si="1078">AG366</f>
        <v>0</v>
      </c>
      <c r="AH367" s="410">
        <f t="shared" ref="AH367" si="1079">AH366</f>
        <v>0</v>
      </c>
      <c r="AI367" s="410">
        <f t="shared" ref="AI367" si="1080">AI366</f>
        <v>0</v>
      </c>
      <c r="AJ367" s="410">
        <f t="shared" ref="AJ367" si="1081">AJ366</f>
        <v>0</v>
      </c>
      <c r="AK367" s="410">
        <f t="shared" ref="AK367" si="1082">AK366</f>
        <v>0</v>
      </c>
      <c r="AL367" s="410">
        <f t="shared" ref="AL367" si="1083">AL366</f>
        <v>0</v>
      </c>
      <c r="AM367" s="305"/>
    </row>
    <row r="368" spans="1:39"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769"/>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774"/>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768">
        <f>Y369</f>
        <v>0</v>
      </c>
      <c r="Z370" s="410">
        <f t="shared" ref="Z370" si="1084">Z369</f>
        <v>0</v>
      </c>
      <c r="AA370" s="410">
        <f t="shared" ref="AA370" si="1085">AA369</f>
        <v>0</v>
      </c>
      <c r="AB370" s="410">
        <f t="shared" ref="AB370" si="1086">AB369</f>
        <v>0</v>
      </c>
      <c r="AC370" s="410">
        <f t="shared" ref="AC370" si="1087">AC369</f>
        <v>0</v>
      </c>
      <c r="AD370" s="410">
        <f t="shared" ref="AD370" si="1088">AD369</f>
        <v>0</v>
      </c>
      <c r="AE370" s="410">
        <f t="shared" ref="AE370" si="1089">AE369</f>
        <v>0</v>
      </c>
      <c r="AF370" s="410">
        <f t="shared" ref="AF370" si="1090">AF369</f>
        <v>0</v>
      </c>
      <c r="AG370" s="410">
        <f t="shared" ref="AG370" si="1091">AG369</f>
        <v>0</v>
      </c>
      <c r="AH370" s="410">
        <f t="shared" ref="AH370" si="1092">AH369</f>
        <v>0</v>
      </c>
      <c r="AI370" s="410">
        <f t="shared" ref="AI370" si="1093">AI369</f>
        <v>0</v>
      </c>
      <c r="AJ370" s="410">
        <f t="shared" ref="AJ370" si="1094">AJ369</f>
        <v>0</v>
      </c>
      <c r="AK370" s="410">
        <f t="shared" ref="AK370" si="1095">AK369</f>
        <v>0</v>
      </c>
      <c r="AL370" s="410">
        <f t="shared" ref="AL370" si="1096">AL369</f>
        <v>0</v>
      </c>
      <c r="AM370" s="305"/>
    </row>
    <row r="371" spans="1:42"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769"/>
      <c r="Z371" s="424"/>
      <c r="AA371" s="424"/>
      <c r="AB371" s="424"/>
      <c r="AC371" s="424"/>
      <c r="AD371" s="424"/>
      <c r="AE371" s="424"/>
      <c r="AF371" s="424"/>
      <c r="AG371" s="424"/>
      <c r="AH371" s="424"/>
      <c r="AI371" s="424"/>
      <c r="AJ371" s="424"/>
      <c r="AK371" s="424"/>
      <c r="AL371" s="424"/>
      <c r="AM371" s="305"/>
    </row>
    <row r="372" spans="1:42" ht="45"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774"/>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768">
        <f>Y372</f>
        <v>0</v>
      </c>
      <c r="Z373" s="410">
        <f t="shared" ref="Z373" si="1097">Z372</f>
        <v>0</v>
      </c>
      <c r="AA373" s="410">
        <f t="shared" ref="AA373" si="1098">AA372</f>
        <v>0</v>
      </c>
      <c r="AB373" s="410">
        <f t="shared" ref="AB373" si="1099">AB372</f>
        <v>0</v>
      </c>
      <c r="AC373" s="410">
        <f t="shared" ref="AC373" si="1100">AC372</f>
        <v>0</v>
      </c>
      <c r="AD373" s="410">
        <f t="shared" ref="AD373" si="1101">AD372</f>
        <v>0</v>
      </c>
      <c r="AE373" s="410">
        <f t="shared" ref="AE373" si="1102">AE372</f>
        <v>0</v>
      </c>
      <c r="AF373" s="410">
        <f t="shared" ref="AF373" si="1103">AF372</f>
        <v>0</v>
      </c>
      <c r="AG373" s="410">
        <f t="shared" ref="AG373" si="1104">AG372</f>
        <v>0</v>
      </c>
      <c r="AH373" s="410">
        <f t="shared" ref="AH373" si="1105">AH372</f>
        <v>0</v>
      </c>
      <c r="AI373" s="410">
        <f t="shared" ref="AI373" si="1106">AI372</f>
        <v>0</v>
      </c>
      <c r="AJ373" s="410">
        <f t="shared" ref="AJ373" si="1107">AJ372</f>
        <v>0</v>
      </c>
      <c r="AK373" s="410">
        <f t="shared" ref="AK373" si="1108">AK372</f>
        <v>0</v>
      </c>
      <c r="AL373" s="410">
        <f t="shared" ref="AL373" si="1109">AL372</f>
        <v>0</v>
      </c>
      <c r="AM373" s="305"/>
    </row>
    <row r="374" spans="1:42"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769"/>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774"/>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768">
        <f>Y375</f>
        <v>0</v>
      </c>
      <c r="Z376" s="410">
        <f t="shared" ref="Z376" si="1110">Z375</f>
        <v>0</v>
      </c>
      <c r="AA376" s="410">
        <f t="shared" ref="AA376" si="1111">AA375</f>
        <v>0</v>
      </c>
      <c r="AB376" s="410">
        <f t="shared" ref="AB376" si="1112">AB375</f>
        <v>0</v>
      </c>
      <c r="AC376" s="410">
        <f t="shared" ref="AC376" si="1113">AC375</f>
        <v>0</v>
      </c>
      <c r="AD376" s="410">
        <f t="shared" ref="AD376" si="1114">AD375</f>
        <v>0</v>
      </c>
      <c r="AE376" s="410">
        <f t="shared" ref="AE376" si="1115">AE375</f>
        <v>0</v>
      </c>
      <c r="AF376" s="410">
        <f t="shared" ref="AF376" si="1116">AF375</f>
        <v>0</v>
      </c>
      <c r="AG376" s="410">
        <f t="shared" ref="AG376" si="1117">AG375</f>
        <v>0</v>
      </c>
      <c r="AH376" s="410">
        <f t="shared" ref="AH376" si="1118">AH375</f>
        <v>0</v>
      </c>
      <c r="AI376" s="410">
        <f t="shared" ref="AI376" si="1119">AI375</f>
        <v>0</v>
      </c>
      <c r="AJ376" s="410">
        <f t="shared" ref="AJ376" si="1120">AJ375</f>
        <v>0</v>
      </c>
      <c r="AK376" s="410">
        <f t="shared" ref="AK376" si="1121">AK375</f>
        <v>0</v>
      </c>
      <c r="AL376" s="410">
        <f t="shared" ref="AL376" si="1122">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775"/>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2169663</v>
      </c>
      <c r="E378" s="328"/>
      <c r="F378" s="328"/>
      <c r="G378" s="328"/>
      <c r="H378" s="328"/>
      <c r="I378" s="328"/>
      <c r="J378" s="328"/>
      <c r="K378" s="328"/>
      <c r="L378" s="328"/>
      <c r="M378" s="328"/>
      <c r="N378" s="328"/>
      <c r="O378" s="328">
        <f>SUM(O221:O376)</f>
        <v>195</v>
      </c>
      <c r="P378" s="328"/>
      <c r="Q378" s="328"/>
      <c r="R378" s="328"/>
      <c r="S378" s="328"/>
      <c r="T378" s="328"/>
      <c r="U378" s="328"/>
      <c r="V378" s="328"/>
      <c r="W378" s="328"/>
      <c r="X378" s="328"/>
      <c r="Y378" s="776">
        <f>IF(Y219="kWh",SUMPRODUCT(D221:D376,Y221:Y376))</f>
        <v>779183</v>
      </c>
      <c r="Z378" s="328">
        <f>IF(Z219="kWh",SUMPRODUCT(D221:D376,Z221:Z376))</f>
        <v>726623</v>
      </c>
      <c r="AA378" s="328">
        <f>IF(AA219="kw",SUMPRODUCT(N221:N376,O221:O376,AA221:AA376),SUMPRODUCT(D221:D376,AA221:AA376))</f>
        <v>675</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777">
        <f>HLOOKUP(Y218,'2. LRAMVA Threshold'!$B$42:$Q$53,8,FALSE)</f>
        <v>1378906</v>
      </c>
      <c r="Z379" s="391">
        <f>HLOOKUP(Z218,'2. LRAMVA Threshold'!$B$42:$Q$53,8,FALSE)</f>
        <v>614466</v>
      </c>
      <c r="AA379" s="391">
        <f>HLOOKUP(AA218,'2. LRAMVA Threshold'!$B$42:$Q$53,8,FALSE)</f>
        <v>3777.5747121891995</v>
      </c>
      <c r="AB379" s="391">
        <f>HLOOKUP(AB218,'2. LRAMVA Threshold'!$B$42:$Q$53,8,FALSE)</f>
        <v>3.4029975684617533</v>
      </c>
      <c r="AC379" s="391">
        <f>HLOOKUP(AC218,'2. LRAMVA Threshold'!$B$42:$Q$53,8,FALSE)</f>
        <v>0</v>
      </c>
      <c r="AD379" s="391">
        <f>HLOOKUP(AD218,'2. LRAMVA Threshold'!$B$42:$Q$53,8,FALSE)</f>
        <v>8317</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778"/>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779">
        <f>HLOOKUP(Y$35,'3.  Distribution Rates'!$C$122:$P$133,8,FALSE)</f>
        <v>6.4999999999999997E-3</v>
      </c>
      <c r="Z381" s="340">
        <f>HLOOKUP(Z$35,'3.  Distribution Rates'!$C$122:$P$133,8,FALSE)</f>
        <v>6.3E-3</v>
      </c>
      <c r="AA381" s="340">
        <f>HLOOKUP(AA$35,'3.  Distribution Rates'!$C$122:$P$133,8,FALSE)</f>
        <v>1.7158</v>
      </c>
      <c r="AB381" s="340">
        <f>HLOOKUP(AB$35,'3.  Distribution Rates'!$C$122:$P$133,8,FALSE)</f>
        <v>4.4527000000000001</v>
      </c>
      <c r="AC381" s="340">
        <f>HLOOKUP(AC$35,'3.  Distribution Rates'!$C$122:$P$133,8,FALSE)</f>
        <v>6.3868999999999998</v>
      </c>
      <c r="AD381" s="340">
        <f>HLOOKUP(AD$35,'3.  Distribution Rates'!$C$122:$P$133,8,FALSE)</f>
        <v>1.6999999999999999E-3</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780">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7">
        <f>SUM(Y382:AL382)</f>
        <v>0</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780">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7">
        <f>SUM(Y383:AL383)</f>
        <v>0</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780">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7">
        <f>SUM(Y384:AL384)</f>
        <v>0</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780">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7">
        <f t="shared" ref="AM385:AM387" si="1123">SUM(Y385:AL385)</f>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780">
        <f t="shared" ref="Y386:AL386" si="1124">Y208*Y381</f>
        <v>3550.8199999999997</v>
      </c>
      <c r="Z386" s="377">
        <f t="shared" si="1124"/>
        <v>7631.6940000000004</v>
      </c>
      <c r="AA386" s="377">
        <f t="shared" si="1124"/>
        <v>1698.6420000000001</v>
      </c>
      <c r="AB386" s="377">
        <f t="shared" si="1124"/>
        <v>0</v>
      </c>
      <c r="AC386" s="377">
        <f t="shared" si="1124"/>
        <v>0</v>
      </c>
      <c r="AD386" s="377">
        <f t="shared" si="1124"/>
        <v>0</v>
      </c>
      <c r="AE386" s="377">
        <f t="shared" si="1124"/>
        <v>0</v>
      </c>
      <c r="AF386" s="377">
        <f t="shared" si="1124"/>
        <v>0</v>
      </c>
      <c r="AG386" s="377">
        <f t="shared" si="1124"/>
        <v>0</v>
      </c>
      <c r="AH386" s="377">
        <f t="shared" si="1124"/>
        <v>0</v>
      </c>
      <c r="AI386" s="377">
        <f t="shared" si="1124"/>
        <v>0</v>
      </c>
      <c r="AJ386" s="377">
        <f t="shared" si="1124"/>
        <v>0</v>
      </c>
      <c r="AK386" s="377">
        <f t="shared" si="1124"/>
        <v>0</v>
      </c>
      <c r="AL386" s="377">
        <f t="shared" si="1124"/>
        <v>0</v>
      </c>
      <c r="AM386" s="627">
        <f t="shared" si="1123"/>
        <v>12881.155999999999</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780">
        <f>Y378*Y381</f>
        <v>5064.6894999999995</v>
      </c>
      <c r="Z387" s="377">
        <f t="shared" ref="Z387:AL387" si="1125">Z378*Z381</f>
        <v>4577.7249000000002</v>
      </c>
      <c r="AA387" s="377">
        <f t="shared" si="1125"/>
        <v>1158.165</v>
      </c>
      <c r="AB387" s="377">
        <f t="shared" si="1125"/>
        <v>0</v>
      </c>
      <c r="AC387" s="377">
        <f t="shared" si="1125"/>
        <v>0</v>
      </c>
      <c r="AD387" s="377">
        <f t="shared" si="1125"/>
        <v>0</v>
      </c>
      <c r="AE387" s="377">
        <f t="shared" si="1125"/>
        <v>0</v>
      </c>
      <c r="AF387" s="377">
        <f t="shared" si="1125"/>
        <v>0</v>
      </c>
      <c r="AG387" s="377">
        <f t="shared" si="1125"/>
        <v>0</v>
      </c>
      <c r="AH387" s="377">
        <f t="shared" si="1125"/>
        <v>0</v>
      </c>
      <c r="AI387" s="377">
        <f t="shared" si="1125"/>
        <v>0</v>
      </c>
      <c r="AJ387" s="377">
        <f t="shared" si="1125"/>
        <v>0</v>
      </c>
      <c r="AK387" s="377">
        <f t="shared" si="1125"/>
        <v>0</v>
      </c>
      <c r="AL387" s="377">
        <f t="shared" si="1125"/>
        <v>0</v>
      </c>
      <c r="AM387" s="627">
        <f t="shared" si="1123"/>
        <v>10800.579399999999</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781">
        <f>SUM(Y382:Y387)</f>
        <v>8615.5095000000001</v>
      </c>
      <c r="Z388" s="345">
        <f t="shared" ref="Z388:AE388" si="1126">SUM(Z382:Z387)</f>
        <v>12209.418900000001</v>
      </c>
      <c r="AA388" s="345">
        <f t="shared" si="1126"/>
        <v>2856.8069999999998</v>
      </c>
      <c r="AB388" s="345">
        <f t="shared" si="1126"/>
        <v>0</v>
      </c>
      <c r="AC388" s="345">
        <f t="shared" si="1126"/>
        <v>0</v>
      </c>
      <c r="AD388" s="345">
        <f t="shared" si="1126"/>
        <v>0</v>
      </c>
      <c r="AE388" s="345">
        <f t="shared" si="1126"/>
        <v>0</v>
      </c>
      <c r="AF388" s="345">
        <f>SUM(AF382:AF387)</f>
        <v>0</v>
      </c>
      <c r="AG388" s="345">
        <f t="shared" ref="AG388:AL388" si="1127">SUM(AG382:AG387)</f>
        <v>0</v>
      </c>
      <c r="AH388" s="345">
        <f t="shared" si="1127"/>
        <v>0</v>
      </c>
      <c r="AI388" s="345">
        <f t="shared" si="1127"/>
        <v>0</v>
      </c>
      <c r="AJ388" s="345">
        <f t="shared" si="1127"/>
        <v>0</v>
      </c>
      <c r="AK388" s="345">
        <f t="shared" si="1127"/>
        <v>0</v>
      </c>
      <c r="AL388" s="345">
        <f t="shared" si="1127"/>
        <v>0</v>
      </c>
      <c r="AM388" s="406">
        <f>SUM(AM382:AM387)</f>
        <v>23681.735399999998</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782">
        <f>Y379*Y381</f>
        <v>8962.8889999999992</v>
      </c>
      <c r="Z389" s="346">
        <f t="shared" ref="Z389:AE389" si="1128">Z379*Z381</f>
        <v>3871.1358</v>
      </c>
      <c r="AA389" s="346">
        <f t="shared" si="1128"/>
        <v>6481.5626911742283</v>
      </c>
      <c r="AB389" s="346">
        <f t="shared" si="1128"/>
        <v>15.15252727308965</v>
      </c>
      <c r="AC389" s="346">
        <f t="shared" si="1128"/>
        <v>0</v>
      </c>
      <c r="AD389" s="346">
        <f t="shared" si="1128"/>
        <v>14.1389</v>
      </c>
      <c r="AE389" s="346">
        <f t="shared" si="1128"/>
        <v>0</v>
      </c>
      <c r="AF389" s="346">
        <f>AF379*AF381</f>
        <v>0</v>
      </c>
      <c r="AG389" s="346">
        <f t="shared" ref="AG389:AL389" si="1129">AG379*AG381</f>
        <v>0</v>
      </c>
      <c r="AH389" s="346">
        <f t="shared" si="1129"/>
        <v>0</v>
      </c>
      <c r="AI389" s="346">
        <f t="shared" si="1129"/>
        <v>0</v>
      </c>
      <c r="AJ389" s="346">
        <f t="shared" si="1129"/>
        <v>0</v>
      </c>
      <c r="AK389" s="346">
        <f t="shared" si="1129"/>
        <v>0</v>
      </c>
      <c r="AL389" s="346">
        <f t="shared" si="1129"/>
        <v>0</v>
      </c>
      <c r="AM389" s="406">
        <f>SUM(Y389:AL389)</f>
        <v>19344.878918447321</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783"/>
      <c r="Z390" s="350"/>
      <c r="AA390" s="350"/>
      <c r="AB390" s="350"/>
      <c r="AC390" s="350"/>
      <c r="AD390" s="350"/>
      <c r="AE390" s="350"/>
      <c r="AF390" s="350"/>
      <c r="AG390" s="350"/>
      <c r="AH390" s="350"/>
      <c r="AI390" s="350"/>
      <c r="AJ390" s="350"/>
      <c r="AK390" s="350"/>
      <c r="AL390" s="350"/>
      <c r="AM390" s="406">
        <f>AM388-AM389</f>
        <v>4336.856481552677</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784"/>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766">
        <f>SUMPRODUCT(E221:E376,Y221:Y376)</f>
        <v>779183</v>
      </c>
      <c r="Z392" s="290">
        <f>SUMPRODUCT(E221:E376,Z221:Z376)</f>
        <v>726623</v>
      </c>
      <c r="AA392" s="290">
        <f t="shared" ref="AA392:AL392" si="1130">IF(AA219="kw",SUMPRODUCT($N$221:$N$376,$P$221:$P$376,AA221:AA376),SUMPRODUCT($E$221:$E$376,AA221:AA376))</f>
        <v>681</v>
      </c>
      <c r="AB392" s="290">
        <f t="shared" si="1130"/>
        <v>0</v>
      </c>
      <c r="AC392" s="290">
        <f t="shared" si="1130"/>
        <v>0</v>
      </c>
      <c r="AD392" s="290">
        <f t="shared" si="1130"/>
        <v>0</v>
      </c>
      <c r="AE392" s="290">
        <f t="shared" si="1130"/>
        <v>0</v>
      </c>
      <c r="AF392" s="290">
        <f t="shared" si="1130"/>
        <v>0</v>
      </c>
      <c r="AG392" s="290">
        <f t="shared" si="1130"/>
        <v>0</v>
      </c>
      <c r="AH392" s="290">
        <f t="shared" si="1130"/>
        <v>0</v>
      </c>
      <c r="AI392" s="290">
        <f t="shared" si="1130"/>
        <v>0</v>
      </c>
      <c r="AJ392" s="290">
        <f t="shared" si="1130"/>
        <v>0</v>
      </c>
      <c r="AK392" s="290">
        <f t="shared" si="1130"/>
        <v>0</v>
      </c>
      <c r="AL392" s="290">
        <f t="shared" si="1130"/>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766">
        <f>SUMPRODUCT(F221:F376,Y221:Y376)</f>
        <v>779183</v>
      </c>
      <c r="Z393" s="290">
        <f>SUMPRODUCT(F221:F376,Z221:Z376)</f>
        <v>726623</v>
      </c>
      <c r="AA393" s="290">
        <f t="shared" ref="AA393:AL393" si="1131">IF(AA219="kw",SUMPRODUCT($N$221:$N$376,$Q$221:$Q$376,AA221:AA376),SUMPRODUCT($F$221:$F$376,AA221:AA376))</f>
        <v>681</v>
      </c>
      <c r="AB393" s="290">
        <f t="shared" si="1131"/>
        <v>0</v>
      </c>
      <c r="AC393" s="290">
        <f t="shared" si="1131"/>
        <v>0</v>
      </c>
      <c r="AD393" s="290">
        <f t="shared" si="1131"/>
        <v>0</v>
      </c>
      <c r="AE393" s="290">
        <f t="shared" si="1131"/>
        <v>0</v>
      </c>
      <c r="AF393" s="290">
        <f t="shared" si="1131"/>
        <v>0</v>
      </c>
      <c r="AG393" s="290">
        <f t="shared" si="1131"/>
        <v>0</v>
      </c>
      <c r="AH393" s="290">
        <f t="shared" si="1131"/>
        <v>0</v>
      </c>
      <c r="AI393" s="290">
        <f t="shared" si="1131"/>
        <v>0</v>
      </c>
      <c r="AJ393" s="290">
        <f t="shared" si="1131"/>
        <v>0</v>
      </c>
      <c r="AK393" s="290">
        <f t="shared" si="1131"/>
        <v>0</v>
      </c>
      <c r="AL393" s="290">
        <f t="shared" si="1131"/>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766">
        <f>SUMPRODUCT(G221:G376,Y221:Y376)</f>
        <v>779183</v>
      </c>
      <c r="Z394" s="290">
        <f>SUMPRODUCT(G221:G376,Z221:Z376)</f>
        <v>726623</v>
      </c>
      <c r="AA394" s="290">
        <f t="shared" ref="AA394:AL394" si="1132">IF(AA219="kw",SUMPRODUCT($N$221:$N$376,$R$221:$R$376,AA221:AA376),SUMPRODUCT($G$221:$G$376,AA221:AA376))</f>
        <v>681</v>
      </c>
      <c r="AB394" s="290">
        <f t="shared" si="1132"/>
        <v>0</v>
      </c>
      <c r="AC394" s="290">
        <f t="shared" si="1132"/>
        <v>0</v>
      </c>
      <c r="AD394" s="290">
        <f t="shared" si="1132"/>
        <v>0</v>
      </c>
      <c r="AE394" s="290">
        <f t="shared" si="1132"/>
        <v>0</v>
      </c>
      <c r="AF394" s="290">
        <f t="shared" si="1132"/>
        <v>0</v>
      </c>
      <c r="AG394" s="290">
        <f t="shared" si="1132"/>
        <v>0</v>
      </c>
      <c r="AH394" s="290">
        <f t="shared" si="1132"/>
        <v>0</v>
      </c>
      <c r="AI394" s="290">
        <f t="shared" si="1132"/>
        <v>0</v>
      </c>
      <c r="AJ394" s="290">
        <f t="shared" si="1132"/>
        <v>0</v>
      </c>
      <c r="AK394" s="290">
        <f t="shared" si="1132"/>
        <v>0</v>
      </c>
      <c r="AL394" s="290">
        <f t="shared" si="1132"/>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785">
        <f>SUMPRODUCT(H221:H376,Y221:Y376)</f>
        <v>779183</v>
      </c>
      <c r="Z395" s="325">
        <f>SUMPRODUCT(H221:H376,Z221:Z376)</f>
        <v>701801</v>
      </c>
      <c r="AA395" s="325">
        <f t="shared" ref="AA395:AL395" si="1133">IF(AA219="kw",SUMPRODUCT($N$221:$N$376,$S$221:$S$376,AA221:AA376),SUMPRODUCT($H$221:$H$376,AA221:AA376))</f>
        <v>669</v>
      </c>
      <c r="AB395" s="325">
        <f t="shared" si="1133"/>
        <v>0</v>
      </c>
      <c r="AC395" s="325">
        <f t="shared" si="1133"/>
        <v>0</v>
      </c>
      <c r="AD395" s="325">
        <f t="shared" si="1133"/>
        <v>0</v>
      </c>
      <c r="AE395" s="325">
        <f t="shared" si="1133"/>
        <v>0</v>
      </c>
      <c r="AF395" s="325">
        <f t="shared" si="1133"/>
        <v>0</v>
      </c>
      <c r="AG395" s="325">
        <f t="shared" si="1133"/>
        <v>0</v>
      </c>
      <c r="AH395" s="325">
        <f t="shared" si="1133"/>
        <v>0</v>
      </c>
      <c r="AI395" s="325">
        <f t="shared" si="1133"/>
        <v>0</v>
      </c>
      <c r="AJ395" s="325">
        <f t="shared" si="1133"/>
        <v>0</v>
      </c>
      <c r="AK395" s="325">
        <f t="shared" si="1133"/>
        <v>0</v>
      </c>
      <c r="AL395" s="325">
        <f t="shared" si="1133"/>
        <v>0</v>
      </c>
      <c r="AM395" s="385"/>
    </row>
    <row r="396" spans="2:39" ht="21" customHeight="1">
      <c r="B396" s="367" t="s">
        <v>588</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786"/>
      <c r="Z396" s="408"/>
      <c r="AA396" s="408"/>
      <c r="AB396" s="408"/>
      <c r="AC396" s="408"/>
      <c r="AD396" s="408"/>
      <c r="AE396" s="408"/>
      <c r="AF396" s="408"/>
      <c r="AG396" s="408"/>
      <c r="AH396" s="408"/>
      <c r="AI396" s="408"/>
      <c r="AJ396" s="408"/>
      <c r="AK396" s="408"/>
      <c r="AL396" s="408"/>
      <c r="AM396" s="388"/>
    </row>
    <row r="399" spans="2:39" ht="15.75">
      <c r="B399" s="279" t="s">
        <v>291</v>
      </c>
      <c r="C399" s="280"/>
      <c r="D399" s="588" t="s">
        <v>526</v>
      </c>
      <c r="E399" s="252"/>
      <c r="F399" s="590"/>
      <c r="G399" s="252"/>
      <c r="H399" s="252"/>
      <c r="I399" s="252"/>
      <c r="J399" s="252"/>
      <c r="K399" s="252"/>
      <c r="L399" s="252"/>
      <c r="M399" s="252"/>
      <c r="N399" s="252"/>
      <c r="O399" s="280"/>
      <c r="P399" s="252"/>
      <c r="Q399" s="252"/>
      <c r="R399" s="252"/>
      <c r="S399" s="252"/>
      <c r="T399" s="252"/>
      <c r="U399" s="252"/>
      <c r="V399" s="252"/>
      <c r="W399" s="252"/>
      <c r="X399" s="252"/>
      <c r="Y399" s="760"/>
      <c r="Z399" s="266"/>
      <c r="AA399" s="266"/>
      <c r="AB399" s="266"/>
      <c r="AC399" s="266"/>
      <c r="AD399" s="266"/>
      <c r="AE399" s="266"/>
      <c r="AF399" s="266"/>
      <c r="AG399" s="266"/>
      <c r="AH399" s="266"/>
      <c r="AI399" s="266"/>
      <c r="AJ399" s="266"/>
      <c r="AK399" s="266"/>
      <c r="AL399" s="266"/>
      <c r="AM399" s="281"/>
    </row>
    <row r="400" spans="2:39" ht="33.75" customHeight="1">
      <c r="B400" s="843" t="s">
        <v>211</v>
      </c>
      <c r="C400" s="845" t="s">
        <v>33</v>
      </c>
      <c r="D400" s="283" t="s">
        <v>422</v>
      </c>
      <c r="E400" s="847" t="s">
        <v>209</v>
      </c>
      <c r="F400" s="848"/>
      <c r="G400" s="848"/>
      <c r="H400" s="848"/>
      <c r="I400" s="848"/>
      <c r="J400" s="848"/>
      <c r="K400" s="848"/>
      <c r="L400" s="848"/>
      <c r="M400" s="849"/>
      <c r="N400" s="853" t="s">
        <v>213</v>
      </c>
      <c r="O400" s="283" t="s">
        <v>423</v>
      </c>
      <c r="P400" s="847" t="s">
        <v>212</v>
      </c>
      <c r="Q400" s="848"/>
      <c r="R400" s="848"/>
      <c r="S400" s="848"/>
      <c r="T400" s="848"/>
      <c r="U400" s="848"/>
      <c r="V400" s="848"/>
      <c r="W400" s="848"/>
      <c r="X400" s="849"/>
      <c r="Y400" s="855" t="s">
        <v>243</v>
      </c>
      <c r="Z400" s="856"/>
      <c r="AA400" s="856"/>
      <c r="AB400" s="856"/>
      <c r="AC400" s="856"/>
      <c r="AD400" s="856"/>
      <c r="AE400" s="856"/>
      <c r="AF400" s="856"/>
      <c r="AG400" s="856"/>
      <c r="AH400" s="856"/>
      <c r="AI400" s="856"/>
      <c r="AJ400" s="856"/>
      <c r="AK400" s="856"/>
      <c r="AL400" s="856"/>
      <c r="AM400" s="857"/>
    </row>
    <row r="401" spans="1:39" ht="61.5" customHeight="1">
      <c r="B401" s="844"/>
      <c r="C401" s="846"/>
      <c r="D401" s="284">
        <v>2017</v>
      </c>
      <c r="E401" s="284">
        <v>2018</v>
      </c>
      <c r="F401" s="284">
        <v>2019</v>
      </c>
      <c r="G401" s="284">
        <v>2020</v>
      </c>
      <c r="H401" s="284">
        <v>2021</v>
      </c>
      <c r="I401" s="284">
        <v>2022</v>
      </c>
      <c r="J401" s="284">
        <v>2023</v>
      </c>
      <c r="K401" s="284">
        <v>2024</v>
      </c>
      <c r="L401" s="284">
        <v>2025</v>
      </c>
      <c r="M401" s="284">
        <v>2026</v>
      </c>
      <c r="N401" s="854"/>
      <c r="O401" s="284">
        <v>2017</v>
      </c>
      <c r="P401" s="284">
        <v>2018</v>
      </c>
      <c r="Q401" s="284">
        <v>2019</v>
      </c>
      <c r="R401" s="284">
        <v>2020</v>
      </c>
      <c r="S401" s="284">
        <v>2021</v>
      </c>
      <c r="T401" s="284">
        <v>2022</v>
      </c>
      <c r="U401" s="284">
        <v>2023</v>
      </c>
      <c r="V401" s="284">
        <v>2024</v>
      </c>
      <c r="W401" s="284">
        <v>2025</v>
      </c>
      <c r="X401" s="284">
        <v>2026</v>
      </c>
      <c r="Y401" s="765" t="str">
        <f>'1.  LRAMVA Summary'!D52</f>
        <v>Residential</v>
      </c>
      <c r="Z401" s="284" t="str">
        <f>'1.  LRAMVA Summary'!E52</f>
        <v>GS&lt;50 kW</v>
      </c>
      <c r="AA401" s="284" t="str">
        <f>'1.  LRAMVA Summary'!F52</f>
        <v>GS 50-4999</v>
      </c>
      <c r="AB401" s="284" t="str">
        <f>'1.  LRAMVA Summary'!G52</f>
        <v>Sentinel Lights</v>
      </c>
      <c r="AC401" s="284" t="str">
        <f>'1.  LRAMVA Summary'!H52</f>
        <v>Street Lighting</v>
      </c>
      <c r="AD401" s="284" t="str">
        <f>'1.  LRAMVA Summary'!I52</f>
        <v>USL</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766" t="str">
        <f>'1.  LRAMVA Summary'!D53</f>
        <v>kWh</v>
      </c>
      <c r="Z402" s="290" t="str">
        <f>'1.  LRAMVA Summary'!E53</f>
        <v>kWh</v>
      </c>
      <c r="AA402" s="290" t="str">
        <f>'1.  LRAMVA Summary'!F53</f>
        <v>KW</v>
      </c>
      <c r="AB402" s="290" t="str">
        <f>'1.  LRAMVA Summary'!G53</f>
        <v>KW</v>
      </c>
      <c r="AC402" s="290" t="str">
        <f>'1.  LRAMVA Summary'!H53</f>
        <v>KW</v>
      </c>
      <c r="AD402" s="290" t="str">
        <f>'1.  LRAMVA Summary'!I53</f>
        <v>kWh</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1"/>
      <c r="B403" s="503"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766"/>
      <c r="Z403" s="290"/>
      <c r="AA403" s="290"/>
      <c r="AB403" s="290"/>
      <c r="AC403" s="290"/>
      <c r="AD403" s="290"/>
      <c r="AE403" s="290"/>
      <c r="AF403" s="290"/>
      <c r="AG403" s="290"/>
      <c r="AH403" s="290"/>
      <c r="AI403" s="290"/>
      <c r="AJ403" s="290"/>
      <c r="AK403" s="290"/>
      <c r="AL403" s="290"/>
      <c r="AM403" s="291"/>
    </row>
    <row r="404" spans="1:39" outlineLevel="1">
      <c r="A404" s="531">
        <v>1</v>
      </c>
      <c r="B404" s="427" t="s">
        <v>95</v>
      </c>
      <c r="C404" s="290" t="s">
        <v>25</v>
      </c>
      <c r="D404" s="294">
        <v>575724</v>
      </c>
      <c r="E404" s="294">
        <v>463380</v>
      </c>
      <c r="F404" s="294">
        <v>463380</v>
      </c>
      <c r="G404" s="294">
        <v>463380</v>
      </c>
      <c r="H404" s="294">
        <v>463380</v>
      </c>
      <c r="I404" s="294">
        <v>463380</v>
      </c>
      <c r="J404" s="294">
        <v>463380</v>
      </c>
      <c r="K404" s="294">
        <v>463375</v>
      </c>
      <c r="L404" s="294">
        <v>463375</v>
      </c>
      <c r="M404" s="294">
        <v>462227</v>
      </c>
      <c r="N404" s="290"/>
      <c r="O404" s="294">
        <v>40</v>
      </c>
      <c r="P404" s="294">
        <v>32</v>
      </c>
      <c r="Q404" s="294">
        <v>32</v>
      </c>
      <c r="R404" s="294">
        <v>32</v>
      </c>
      <c r="S404" s="294">
        <v>32</v>
      </c>
      <c r="T404" s="294">
        <v>32</v>
      </c>
      <c r="U404" s="294">
        <v>32</v>
      </c>
      <c r="V404" s="294">
        <v>32</v>
      </c>
      <c r="W404" s="294">
        <v>32</v>
      </c>
      <c r="X404" s="294">
        <v>32</v>
      </c>
      <c r="Y404" s="767">
        <v>1</v>
      </c>
      <c r="Z404" s="409"/>
      <c r="AA404" s="409"/>
      <c r="AB404" s="409"/>
      <c r="AC404" s="409"/>
      <c r="AD404" s="409"/>
      <c r="AE404" s="409"/>
      <c r="AF404" s="409"/>
      <c r="AG404" s="409"/>
      <c r="AH404" s="409"/>
      <c r="AI404" s="409"/>
      <c r="AJ404" s="409"/>
      <c r="AK404" s="409"/>
      <c r="AL404" s="409"/>
      <c r="AM404" s="295">
        <f>SUM(Y404:AL404)</f>
        <v>1</v>
      </c>
    </row>
    <row r="405" spans="1:39" outlineLevel="1">
      <c r="A405" s="531"/>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768">
        <f>Y404</f>
        <v>1</v>
      </c>
      <c r="Z405" s="410">
        <f t="shared" ref="Z405" si="1134">Z404</f>
        <v>0</v>
      </c>
      <c r="AA405" s="410">
        <f t="shared" ref="AA405" si="1135">AA404</f>
        <v>0</v>
      </c>
      <c r="AB405" s="410">
        <f t="shared" ref="AB405" si="1136">AB404</f>
        <v>0</v>
      </c>
      <c r="AC405" s="410">
        <f t="shared" ref="AC405" si="1137">AC404</f>
        <v>0</v>
      </c>
      <c r="AD405" s="410">
        <f t="shared" ref="AD405" si="1138">AD404</f>
        <v>0</v>
      </c>
      <c r="AE405" s="410">
        <f t="shared" ref="AE405" si="1139">AE404</f>
        <v>0</v>
      </c>
      <c r="AF405" s="410">
        <f t="shared" ref="AF405" si="1140">AF404</f>
        <v>0</v>
      </c>
      <c r="AG405" s="410">
        <f t="shared" ref="AG405" si="1141">AG404</f>
        <v>0</v>
      </c>
      <c r="AH405" s="410">
        <f t="shared" ref="AH405" si="1142">AH404</f>
        <v>0</v>
      </c>
      <c r="AI405" s="410">
        <f t="shared" ref="AI405" si="1143">AI404</f>
        <v>0</v>
      </c>
      <c r="AJ405" s="410">
        <f t="shared" ref="AJ405" si="1144">AJ404</f>
        <v>0</v>
      </c>
      <c r="AK405" s="410">
        <f t="shared" ref="AK405" si="1145">AK404</f>
        <v>0</v>
      </c>
      <c r="AL405" s="410">
        <f t="shared" ref="AL405" si="1146">AL404</f>
        <v>0</v>
      </c>
      <c r="AM405" s="296"/>
    </row>
    <row r="406" spans="1:39" ht="15.75"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769"/>
      <c r="Z406" s="412"/>
      <c r="AA406" s="412"/>
      <c r="AB406" s="412"/>
      <c r="AC406" s="412"/>
      <c r="AD406" s="412"/>
      <c r="AE406" s="412"/>
      <c r="AF406" s="412"/>
      <c r="AG406" s="412"/>
      <c r="AH406" s="412"/>
      <c r="AI406" s="412"/>
      <c r="AJ406" s="412"/>
      <c r="AK406" s="412"/>
      <c r="AL406" s="412"/>
      <c r="AM406" s="301"/>
    </row>
    <row r="407" spans="1:39" outlineLevel="1">
      <c r="A407" s="531">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767"/>
      <c r="Z407" s="409"/>
      <c r="AA407" s="409"/>
      <c r="AB407" s="409"/>
      <c r="AC407" s="409"/>
      <c r="AD407" s="409"/>
      <c r="AE407" s="409"/>
      <c r="AF407" s="409"/>
      <c r="AG407" s="409"/>
      <c r="AH407" s="409"/>
      <c r="AI407" s="409"/>
      <c r="AJ407" s="409"/>
      <c r="AK407" s="409"/>
      <c r="AL407" s="409"/>
      <c r="AM407" s="295">
        <f>SUM(Y407:AL407)</f>
        <v>0</v>
      </c>
    </row>
    <row r="408" spans="1:39" outlineLevel="1">
      <c r="A408" s="531"/>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768">
        <f>Y407</f>
        <v>0</v>
      </c>
      <c r="Z408" s="410">
        <f t="shared" ref="Z408" si="1147">Z407</f>
        <v>0</v>
      </c>
      <c r="AA408" s="410">
        <f t="shared" ref="AA408" si="1148">AA407</f>
        <v>0</v>
      </c>
      <c r="AB408" s="410">
        <f t="shared" ref="AB408" si="1149">AB407</f>
        <v>0</v>
      </c>
      <c r="AC408" s="410">
        <f t="shared" ref="AC408" si="1150">AC407</f>
        <v>0</v>
      </c>
      <c r="AD408" s="410">
        <f t="shared" ref="AD408" si="1151">AD407</f>
        <v>0</v>
      </c>
      <c r="AE408" s="410">
        <f t="shared" ref="AE408" si="1152">AE407</f>
        <v>0</v>
      </c>
      <c r="AF408" s="410">
        <f t="shared" ref="AF408" si="1153">AF407</f>
        <v>0</v>
      </c>
      <c r="AG408" s="410">
        <f t="shared" ref="AG408" si="1154">AG407</f>
        <v>0</v>
      </c>
      <c r="AH408" s="410">
        <f t="shared" ref="AH408" si="1155">AH407</f>
        <v>0</v>
      </c>
      <c r="AI408" s="410">
        <f t="shared" ref="AI408" si="1156">AI407</f>
        <v>0</v>
      </c>
      <c r="AJ408" s="410">
        <f t="shared" ref="AJ408" si="1157">AJ407</f>
        <v>0</v>
      </c>
      <c r="AK408" s="410">
        <f t="shared" ref="AK408" si="1158">AK407</f>
        <v>0</v>
      </c>
      <c r="AL408" s="410">
        <f t="shared" ref="AL408" si="1159">AL407</f>
        <v>0</v>
      </c>
      <c r="AM408" s="296"/>
    </row>
    <row r="409" spans="1:39" ht="15.75"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769"/>
      <c r="Z409" s="412"/>
      <c r="AA409" s="412"/>
      <c r="AB409" s="412"/>
      <c r="AC409" s="412"/>
      <c r="AD409" s="412"/>
      <c r="AE409" s="412"/>
      <c r="AF409" s="412"/>
      <c r="AG409" s="412"/>
      <c r="AH409" s="412"/>
      <c r="AI409" s="412"/>
      <c r="AJ409" s="412"/>
      <c r="AK409" s="412"/>
      <c r="AL409" s="412"/>
      <c r="AM409" s="301"/>
    </row>
    <row r="410" spans="1:39" outlineLevel="1">
      <c r="A410" s="531">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767"/>
      <c r="Z410" s="409"/>
      <c r="AA410" s="409"/>
      <c r="AB410" s="409"/>
      <c r="AC410" s="409"/>
      <c r="AD410" s="409"/>
      <c r="AE410" s="409"/>
      <c r="AF410" s="409"/>
      <c r="AG410" s="409"/>
      <c r="AH410" s="409"/>
      <c r="AI410" s="409"/>
      <c r="AJ410" s="409"/>
      <c r="AK410" s="409"/>
      <c r="AL410" s="409"/>
      <c r="AM410" s="295">
        <f>SUM(Y410:AL410)</f>
        <v>0</v>
      </c>
    </row>
    <row r="411" spans="1:39" outlineLevel="1">
      <c r="A411" s="531"/>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768">
        <f>Y410</f>
        <v>0</v>
      </c>
      <c r="Z411" s="410">
        <f t="shared" ref="Z411" si="1160">Z410</f>
        <v>0</v>
      </c>
      <c r="AA411" s="410">
        <f t="shared" ref="AA411" si="1161">AA410</f>
        <v>0</v>
      </c>
      <c r="AB411" s="410">
        <f t="shared" ref="AB411" si="1162">AB410</f>
        <v>0</v>
      </c>
      <c r="AC411" s="410">
        <f t="shared" ref="AC411" si="1163">AC410</f>
        <v>0</v>
      </c>
      <c r="AD411" s="410">
        <f t="shared" ref="AD411" si="1164">AD410</f>
        <v>0</v>
      </c>
      <c r="AE411" s="410">
        <f t="shared" ref="AE411" si="1165">AE410</f>
        <v>0</v>
      </c>
      <c r="AF411" s="410">
        <f t="shared" ref="AF411" si="1166">AF410</f>
        <v>0</v>
      </c>
      <c r="AG411" s="410">
        <f t="shared" ref="AG411" si="1167">AG410</f>
        <v>0</v>
      </c>
      <c r="AH411" s="410">
        <f t="shared" ref="AH411" si="1168">AH410</f>
        <v>0</v>
      </c>
      <c r="AI411" s="410">
        <f t="shared" ref="AI411" si="1169">AI410</f>
        <v>0</v>
      </c>
      <c r="AJ411" s="410">
        <f t="shared" ref="AJ411" si="1170">AJ410</f>
        <v>0</v>
      </c>
      <c r="AK411" s="410">
        <f t="shared" ref="AK411" si="1171">AK410</f>
        <v>0</v>
      </c>
      <c r="AL411" s="410">
        <f t="shared" ref="AL411" si="1172">AL410</f>
        <v>0</v>
      </c>
      <c r="AM411" s="296"/>
    </row>
    <row r="412" spans="1:39"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769"/>
      <c r="Z412" s="411"/>
      <c r="AA412" s="411"/>
      <c r="AB412" s="411"/>
      <c r="AC412" s="411"/>
      <c r="AD412" s="411"/>
      <c r="AE412" s="411"/>
      <c r="AF412" s="411"/>
      <c r="AG412" s="411"/>
      <c r="AH412" s="411"/>
      <c r="AI412" s="411"/>
      <c r="AJ412" s="411"/>
      <c r="AK412" s="411"/>
      <c r="AL412" s="411"/>
      <c r="AM412" s="305"/>
    </row>
    <row r="413" spans="1:39" outlineLevel="1">
      <c r="A413" s="531">
        <v>4</v>
      </c>
      <c r="B413" s="519" t="s">
        <v>672</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767"/>
      <c r="Z413" s="409"/>
      <c r="AA413" s="409"/>
      <c r="AB413" s="409"/>
      <c r="AC413" s="409"/>
      <c r="AD413" s="409"/>
      <c r="AE413" s="409"/>
      <c r="AF413" s="409"/>
      <c r="AG413" s="409"/>
      <c r="AH413" s="409"/>
      <c r="AI413" s="409"/>
      <c r="AJ413" s="409"/>
      <c r="AK413" s="409"/>
      <c r="AL413" s="409"/>
      <c r="AM413" s="295">
        <f>SUM(Y413:AL413)</f>
        <v>0</v>
      </c>
    </row>
    <row r="414" spans="1:39" outlineLevel="1">
      <c r="A414" s="531"/>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768">
        <f>Y413</f>
        <v>0</v>
      </c>
      <c r="Z414" s="410">
        <f t="shared" ref="Z414" si="1173">Z413</f>
        <v>0</v>
      </c>
      <c r="AA414" s="410">
        <f t="shared" ref="AA414" si="1174">AA413</f>
        <v>0</v>
      </c>
      <c r="AB414" s="410">
        <f t="shared" ref="AB414" si="1175">AB413</f>
        <v>0</v>
      </c>
      <c r="AC414" s="410">
        <f t="shared" ref="AC414" si="1176">AC413</f>
        <v>0</v>
      </c>
      <c r="AD414" s="410">
        <f t="shared" ref="AD414" si="1177">AD413</f>
        <v>0</v>
      </c>
      <c r="AE414" s="410">
        <f t="shared" ref="AE414" si="1178">AE413</f>
        <v>0</v>
      </c>
      <c r="AF414" s="410">
        <f t="shared" ref="AF414" si="1179">AF413</f>
        <v>0</v>
      </c>
      <c r="AG414" s="410">
        <f t="shared" ref="AG414" si="1180">AG413</f>
        <v>0</v>
      </c>
      <c r="AH414" s="410">
        <f t="shared" ref="AH414" si="1181">AH413</f>
        <v>0</v>
      </c>
      <c r="AI414" s="410">
        <f t="shared" ref="AI414" si="1182">AI413</f>
        <v>0</v>
      </c>
      <c r="AJ414" s="410">
        <f t="shared" ref="AJ414" si="1183">AJ413</f>
        <v>0</v>
      </c>
      <c r="AK414" s="410">
        <f t="shared" ref="AK414" si="1184">AK413</f>
        <v>0</v>
      </c>
      <c r="AL414" s="410">
        <f t="shared" ref="AL414" si="1185">AL413</f>
        <v>0</v>
      </c>
      <c r="AM414" s="296"/>
    </row>
    <row r="415" spans="1:39"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769"/>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767"/>
      <c r="Z416" s="409"/>
      <c r="AA416" s="409"/>
      <c r="AB416" s="409"/>
      <c r="AC416" s="409"/>
      <c r="AD416" s="409"/>
      <c r="AE416" s="409"/>
      <c r="AF416" s="409"/>
      <c r="AG416" s="409"/>
      <c r="AH416" s="409"/>
      <c r="AI416" s="409"/>
      <c r="AJ416" s="409"/>
      <c r="AK416" s="409"/>
      <c r="AL416" s="409"/>
      <c r="AM416" s="295">
        <f>SUM(Y416:AL416)</f>
        <v>0</v>
      </c>
    </row>
    <row r="417" spans="1:39" outlineLevel="1">
      <c r="A417" s="531"/>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768">
        <f>Y416</f>
        <v>0</v>
      </c>
      <c r="Z417" s="410">
        <f t="shared" ref="Z417" si="1186">Z416</f>
        <v>0</v>
      </c>
      <c r="AA417" s="410">
        <f t="shared" ref="AA417" si="1187">AA416</f>
        <v>0</v>
      </c>
      <c r="AB417" s="410">
        <f t="shared" ref="AB417" si="1188">AB416</f>
        <v>0</v>
      </c>
      <c r="AC417" s="410">
        <f t="shared" ref="AC417" si="1189">AC416</f>
        <v>0</v>
      </c>
      <c r="AD417" s="410">
        <f t="shared" ref="AD417" si="1190">AD416</f>
        <v>0</v>
      </c>
      <c r="AE417" s="410">
        <f t="shared" ref="AE417" si="1191">AE416</f>
        <v>0</v>
      </c>
      <c r="AF417" s="410">
        <f t="shared" ref="AF417" si="1192">AF416</f>
        <v>0</v>
      </c>
      <c r="AG417" s="410">
        <f t="shared" ref="AG417" si="1193">AG416</f>
        <v>0</v>
      </c>
      <c r="AH417" s="410">
        <f t="shared" ref="AH417" si="1194">AH416</f>
        <v>0</v>
      </c>
      <c r="AI417" s="410">
        <f t="shared" ref="AI417" si="1195">AI416</f>
        <v>0</v>
      </c>
      <c r="AJ417" s="410">
        <f t="shared" ref="AJ417" si="1196">AJ416</f>
        <v>0</v>
      </c>
      <c r="AK417" s="410">
        <f t="shared" ref="AK417" si="1197">AK416</f>
        <v>0</v>
      </c>
      <c r="AL417" s="410">
        <f t="shared" ref="AL417" si="1198">AL416</f>
        <v>0</v>
      </c>
      <c r="AM417" s="296"/>
    </row>
    <row r="418" spans="1:39"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770"/>
      <c r="Z418" s="422"/>
      <c r="AA418" s="422"/>
      <c r="AB418" s="422"/>
      <c r="AC418" s="422"/>
      <c r="AD418" s="422"/>
      <c r="AE418" s="422"/>
      <c r="AF418" s="422"/>
      <c r="AG418" s="422"/>
      <c r="AH418" s="422"/>
      <c r="AI418" s="422"/>
      <c r="AJ418" s="422"/>
      <c r="AK418" s="422"/>
      <c r="AL418" s="422"/>
      <c r="AM418" s="296"/>
    </row>
    <row r="419" spans="1:39" ht="15.75" outlineLevel="1">
      <c r="A419" s="531"/>
      <c r="B419" s="513"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771"/>
      <c r="Z419" s="413"/>
      <c r="AA419" s="413"/>
      <c r="AB419" s="413"/>
      <c r="AC419" s="413"/>
      <c r="AD419" s="413"/>
      <c r="AE419" s="413"/>
      <c r="AF419" s="413"/>
      <c r="AG419" s="413"/>
      <c r="AH419" s="413"/>
      <c r="AI419" s="413"/>
      <c r="AJ419" s="413"/>
      <c r="AK419" s="413"/>
      <c r="AL419" s="413"/>
      <c r="AM419" s="291"/>
    </row>
    <row r="420" spans="1:39" outlineLevel="1">
      <c r="A420" s="531">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772"/>
      <c r="Z420" s="409"/>
      <c r="AA420" s="409"/>
      <c r="AB420" s="409"/>
      <c r="AC420" s="409"/>
      <c r="AD420" s="409"/>
      <c r="AE420" s="409"/>
      <c r="AF420" s="414"/>
      <c r="AG420" s="414"/>
      <c r="AH420" s="414"/>
      <c r="AI420" s="414"/>
      <c r="AJ420" s="414"/>
      <c r="AK420" s="414"/>
      <c r="AL420" s="414"/>
      <c r="AM420" s="295">
        <f>SUM(Y420:AL420)</f>
        <v>0</v>
      </c>
    </row>
    <row r="421" spans="1:39" outlineLevel="1">
      <c r="A421" s="531"/>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768">
        <f>Y420</f>
        <v>0</v>
      </c>
      <c r="Z421" s="410">
        <f t="shared" ref="Z421" si="1199">Z420</f>
        <v>0</v>
      </c>
      <c r="AA421" s="410">
        <f t="shared" ref="AA421" si="1200">AA420</f>
        <v>0</v>
      </c>
      <c r="AB421" s="410">
        <f t="shared" ref="AB421" si="1201">AB420</f>
        <v>0</v>
      </c>
      <c r="AC421" s="410">
        <f t="shared" ref="AC421" si="1202">AC420</f>
        <v>0</v>
      </c>
      <c r="AD421" s="410">
        <f t="shared" ref="AD421" si="1203">AD420</f>
        <v>0</v>
      </c>
      <c r="AE421" s="410">
        <f t="shared" ref="AE421" si="1204">AE420</f>
        <v>0</v>
      </c>
      <c r="AF421" s="410">
        <f t="shared" ref="AF421" si="1205">AF420</f>
        <v>0</v>
      </c>
      <c r="AG421" s="410">
        <f t="shared" ref="AG421" si="1206">AG420</f>
        <v>0</v>
      </c>
      <c r="AH421" s="410">
        <f t="shared" ref="AH421" si="1207">AH420</f>
        <v>0</v>
      </c>
      <c r="AI421" s="410">
        <f t="shared" ref="AI421" si="1208">AI420</f>
        <v>0</v>
      </c>
      <c r="AJ421" s="410">
        <f t="shared" ref="AJ421" si="1209">AJ420</f>
        <v>0</v>
      </c>
      <c r="AK421" s="410">
        <f t="shared" ref="AK421" si="1210">AK420</f>
        <v>0</v>
      </c>
      <c r="AL421" s="410">
        <f t="shared" ref="AL421" si="1211">AL420</f>
        <v>0</v>
      </c>
      <c r="AM421" s="310"/>
    </row>
    <row r="422" spans="1:39"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773"/>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772"/>
      <c r="Z423" s="409"/>
      <c r="AA423" s="409"/>
      <c r="AB423" s="409"/>
      <c r="AC423" s="409"/>
      <c r="AD423" s="409"/>
      <c r="AE423" s="409"/>
      <c r="AF423" s="414"/>
      <c r="AG423" s="414"/>
      <c r="AH423" s="414"/>
      <c r="AI423" s="414"/>
      <c r="AJ423" s="414"/>
      <c r="AK423" s="414"/>
      <c r="AL423" s="414"/>
      <c r="AM423" s="295">
        <f>SUM(Y423:AL423)</f>
        <v>0</v>
      </c>
    </row>
    <row r="424" spans="1:39" outlineLevel="1">
      <c r="A424" s="531"/>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768">
        <f>Y423</f>
        <v>0</v>
      </c>
      <c r="Z424" s="410">
        <f t="shared" ref="Z424" si="1212">Z423</f>
        <v>0</v>
      </c>
      <c r="AA424" s="410">
        <f t="shared" ref="AA424" si="1213">AA423</f>
        <v>0</v>
      </c>
      <c r="AB424" s="410">
        <f t="shared" ref="AB424" si="1214">AB423</f>
        <v>0</v>
      </c>
      <c r="AC424" s="410">
        <f t="shared" ref="AC424" si="1215">AC423</f>
        <v>0</v>
      </c>
      <c r="AD424" s="410">
        <f t="shared" ref="AD424" si="1216">AD423</f>
        <v>0</v>
      </c>
      <c r="AE424" s="410">
        <f t="shared" ref="AE424" si="1217">AE423</f>
        <v>0</v>
      </c>
      <c r="AF424" s="410">
        <f t="shared" ref="AF424" si="1218">AF423</f>
        <v>0</v>
      </c>
      <c r="AG424" s="410">
        <f t="shared" ref="AG424" si="1219">AG423</f>
        <v>0</v>
      </c>
      <c r="AH424" s="410">
        <f t="shared" ref="AH424" si="1220">AH423</f>
        <v>0</v>
      </c>
      <c r="AI424" s="410">
        <f t="shared" ref="AI424" si="1221">AI423</f>
        <v>0</v>
      </c>
      <c r="AJ424" s="410">
        <f t="shared" ref="AJ424" si="1222">AJ423</f>
        <v>0</v>
      </c>
      <c r="AK424" s="410">
        <f t="shared" ref="AK424" si="1223">AK423</f>
        <v>0</v>
      </c>
      <c r="AL424" s="410">
        <f t="shared" ref="AL424" si="1224">AL423</f>
        <v>0</v>
      </c>
      <c r="AM424" s="310"/>
    </row>
    <row r="425" spans="1:39"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773"/>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772"/>
      <c r="Z426" s="409"/>
      <c r="AA426" s="409"/>
      <c r="AB426" s="409"/>
      <c r="AC426" s="409"/>
      <c r="AD426" s="409"/>
      <c r="AE426" s="409"/>
      <c r="AF426" s="414"/>
      <c r="AG426" s="414"/>
      <c r="AH426" s="414"/>
      <c r="AI426" s="414"/>
      <c r="AJ426" s="414"/>
      <c r="AK426" s="414"/>
      <c r="AL426" s="414"/>
      <c r="AM426" s="295">
        <f>SUM(Y426:AL426)</f>
        <v>0</v>
      </c>
    </row>
    <row r="427" spans="1:39" outlineLevel="1">
      <c r="A427" s="531"/>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768">
        <f>Y426</f>
        <v>0</v>
      </c>
      <c r="Z427" s="410">
        <f t="shared" ref="Z427" si="1225">Z426</f>
        <v>0</v>
      </c>
      <c r="AA427" s="410">
        <f t="shared" ref="AA427" si="1226">AA426</f>
        <v>0</v>
      </c>
      <c r="AB427" s="410">
        <f t="shared" ref="AB427" si="1227">AB426</f>
        <v>0</v>
      </c>
      <c r="AC427" s="410">
        <f t="shared" ref="AC427" si="1228">AC426</f>
        <v>0</v>
      </c>
      <c r="AD427" s="410">
        <f t="shared" ref="AD427" si="1229">AD426</f>
        <v>0</v>
      </c>
      <c r="AE427" s="410">
        <f t="shared" ref="AE427" si="1230">AE426</f>
        <v>0</v>
      </c>
      <c r="AF427" s="410">
        <f t="shared" ref="AF427" si="1231">AF426</f>
        <v>0</v>
      </c>
      <c r="AG427" s="410">
        <f t="shared" ref="AG427" si="1232">AG426</f>
        <v>0</v>
      </c>
      <c r="AH427" s="410">
        <f t="shared" ref="AH427" si="1233">AH426</f>
        <v>0</v>
      </c>
      <c r="AI427" s="410">
        <f t="shared" ref="AI427" si="1234">AI426</f>
        <v>0</v>
      </c>
      <c r="AJ427" s="410">
        <f t="shared" ref="AJ427" si="1235">AJ426</f>
        <v>0</v>
      </c>
      <c r="AK427" s="410">
        <f t="shared" ref="AK427" si="1236">AK426</f>
        <v>0</v>
      </c>
      <c r="AL427" s="410">
        <f t="shared" ref="AL427" si="1237">AL426</f>
        <v>0</v>
      </c>
      <c r="AM427" s="310"/>
    </row>
    <row r="428" spans="1:39"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773"/>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772"/>
      <c r="Z429" s="409"/>
      <c r="AA429" s="409"/>
      <c r="AB429" s="409"/>
      <c r="AC429" s="409"/>
      <c r="AD429" s="409"/>
      <c r="AE429" s="409"/>
      <c r="AF429" s="414"/>
      <c r="AG429" s="414"/>
      <c r="AH429" s="414"/>
      <c r="AI429" s="414"/>
      <c r="AJ429" s="414"/>
      <c r="AK429" s="414"/>
      <c r="AL429" s="414"/>
      <c r="AM429" s="295">
        <f>SUM(Y429:AL429)</f>
        <v>0</v>
      </c>
    </row>
    <row r="430" spans="1:39" outlineLevel="1">
      <c r="A430" s="531"/>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768">
        <f>Y429</f>
        <v>0</v>
      </c>
      <c r="Z430" s="410">
        <f t="shared" ref="Z430" si="1238">Z429</f>
        <v>0</v>
      </c>
      <c r="AA430" s="410">
        <f t="shared" ref="AA430" si="1239">AA429</f>
        <v>0</v>
      </c>
      <c r="AB430" s="410">
        <f t="shared" ref="AB430" si="1240">AB429</f>
        <v>0</v>
      </c>
      <c r="AC430" s="410">
        <f t="shared" ref="AC430" si="1241">AC429</f>
        <v>0</v>
      </c>
      <c r="AD430" s="410">
        <f t="shared" ref="AD430" si="1242">AD429</f>
        <v>0</v>
      </c>
      <c r="AE430" s="410">
        <f t="shared" ref="AE430" si="1243">AE429</f>
        <v>0</v>
      </c>
      <c r="AF430" s="410">
        <f t="shared" ref="AF430" si="1244">AF429</f>
        <v>0</v>
      </c>
      <c r="AG430" s="410">
        <f t="shared" ref="AG430" si="1245">AG429</f>
        <v>0</v>
      </c>
      <c r="AH430" s="410">
        <f t="shared" ref="AH430" si="1246">AH429</f>
        <v>0</v>
      </c>
      <c r="AI430" s="410">
        <f t="shared" ref="AI430" si="1247">AI429</f>
        <v>0</v>
      </c>
      <c r="AJ430" s="410">
        <f t="shared" ref="AJ430" si="1248">AJ429</f>
        <v>0</v>
      </c>
      <c r="AK430" s="410">
        <f t="shared" ref="AK430" si="1249">AK429</f>
        <v>0</v>
      </c>
      <c r="AL430" s="410">
        <f t="shared" ref="AL430" si="1250">AL429</f>
        <v>0</v>
      </c>
      <c r="AM430" s="310"/>
    </row>
    <row r="431" spans="1:39"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773"/>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772"/>
      <c r="Z432" s="409"/>
      <c r="AA432" s="409"/>
      <c r="AB432" s="409"/>
      <c r="AC432" s="409"/>
      <c r="AD432" s="409"/>
      <c r="AE432" s="409"/>
      <c r="AF432" s="414"/>
      <c r="AG432" s="414"/>
      <c r="AH432" s="414"/>
      <c r="AI432" s="414"/>
      <c r="AJ432" s="414"/>
      <c r="AK432" s="414"/>
      <c r="AL432" s="414"/>
      <c r="AM432" s="295">
        <f>SUM(Y432:AL432)</f>
        <v>0</v>
      </c>
    </row>
    <row r="433" spans="1:40" outlineLevel="1">
      <c r="A433" s="531"/>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768">
        <f>Y432</f>
        <v>0</v>
      </c>
      <c r="Z433" s="410">
        <f t="shared" ref="Z433" si="1251">Z432</f>
        <v>0</v>
      </c>
      <c r="AA433" s="410">
        <f t="shared" ref="AA433" si="1252">AA432</f>
        <v>0</v>
      </c>
      <c r="AB433" s="410">
        <f t="shared" ref="AB433" si="1253">AB432</f>
        <v>0</v>
      </c>
      <c r="AC433" s="410">
        <f t="shared" ref="AC433" si="1254">AC432</f>
        <v>0</v>
      </c>
      <c r="AD433" s="410">
        <f t="shared" ref="AD433" si="1255">AD432</f>
        <v>0</v>
      </c>
      <c r="AE433" s="410">
        <f t="shared" ref="AE433" si="1256">AE432</f>
        <v>0</v>
      </c>
      <c r="AF433" s="410">
        <f t="shared" ref="AF433" si="1257">AF432</f>
        <v>0</v>
      </c>
      <c r="AG433" s="410">
        <f t="shared" ref="AG433" si="1258">AG432</f>
        <v>0</v>
      </c>
      <c r="AH433" s="410">
        <f t="shared" ref="AH433" si="1259">AH432</f>
        <v>0</v>
      </c>
      <c r="AI433" s="410">
        <f t="shared" ref="AI433" si="1260">AI432</f>
        <v>0</v>
      </c>
      <c r="AJ433" s="410">
        <f t="shared" ref="AJ433" si="1261">AJ432</f>
        <v>0</v>
      </c>
      <c r="AK433" s="410">
        <f t="shared" ref="AK433" si="1262">AK432</f>
        <v>0</v>
      </c>
      <c r="AL433" s="410">
        <f t="shared" ref="AL433" si="1263">AL432</f>
        <v>0</v>
      </c>
      <c r="AM433" s="310"/>
    </row>
    <row r="434" spans="1:40"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773"/>
      <c r="Z434" s="416"/>
      <c r="AA434" s="415"/>
      <c r="AB434" s="415"/>
      <c r="AC434" s="415"/>
      <c r="AD434" s="415"/>
      <c r="AE434" s="415"/>
      <c r="AF434" s="415"/>
      <c r="AG434" s="415"/>
      <c r="AH434" s="415"/>
      <c r="AI434" s="415"/>
      <c r="AJ434" s="415"/>
      <c r="AK434" s="415"/>
      <c r="AL434" s="415"/>
      <c r="AM434" s="312"/>
    </row>
    <row r="435" spans="1:40" ht="15.75"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771"/>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774"/>
      <c r="Z436" s="409"/>
      <c r="AA436" s="409"/>
      <c r="AB436" s="409"/>
      <c r="AC436" s="409"/>
      <c r="AD436" s="409"/>
      <c r="AE436" s="409"/>
      <c r="AF436" s="414"/>
      <c r="AG436" s="414"/>
      <c r="AH436" s="414"/>
      <c r="AI436" s="414"/>
      <c r="AJ436" s="414"/>
      <c r="AK436" s="414"/>
      <c r="AL436" s="414"/>
      <c r="AM436" s="295">
        <f>SUM(Y436:AL436)</f>
        <v>0</v>
      </c>
    </row>
    <row r="437" spans="1:40" outlineLevel="1">
      <c r="A437" s="531"/>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768">
        <f>Y436</f>
        <v>0</v>
      </c>
      <c r="Z437" s="410">
        <f t="shared" ref="Z437" si="1264">Z436</f>
        <v>0</v>
      </c>
      <c r="AA437" s="410">
        <f t="shared" ref="AA437" si="1265">AA436</f>
        <v>0</v>
      </c>
      <c r="AB437" s="410">
        <f t="shared" ref="AB437" si="1266">AB436</f>
        <v>0</v>
      </c>
      <c r="AC437" s="410">
        <f t="shared" ref="AC437" si="1267">AC436</f>
        <v>0</v>
      </c>
      <c r="AD437" s="410">
        <f t="shared" ref="AD437" si="1268">AD436</f>
        <v>0</v>
      </c>
      <c r="AE437" s="410">
        <f t="shared" ref="AE437" si="1269">AE436</f>
        <v>0</v>
      </c>
      <c r="AF437" s="410">
        <f t="shared" ref="AF437" si="1270">AF436</f>
        <v>0</v>
      </c>
      <c r="AG437" s="410">
        <f t="shared" ref="AG437" si="1271">AG436</f>
        <v>0</v>
      </c>
      <c r="AH437" s="410">
        <f t="shared" ref="AH437" si="1272">AH436</f>
        <v>0</v>
      </c>
      <c r="AI437" s="410">
        <f t="shared" ref="AI437" si="1273">AI436</f>
        <v>0</v>
      </c>
      <c r="AJ437" s="410">
        <f t="shared" ref="AJ437" si="1274">AJ436</f>
        <v>0</v>
      </c>
      <c r="AK437" s="410">
        <f t="shared" ref="AK437" si="1275">AK436</f>
        <v>0</v>
      </c>
      <c r="AL437" s="410">
        <f t="shared" ref="AL437" si="1276">AL436</f>
        <v>0</v>
      </c>
      <c r="AM437" s="296"/>
    </row>
    <row r="438" spans="1:40"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769"/>
      <c r="Z438" s="422"/>
      <c r="AA438" s="422"/>
      <c r="AB438" s="422"/>
      <c r="AC438" s="422"/>
      <c r="AD438" s="422"/>
      <c r="AE438" s="422"/>
      <c r="AF438" s="422"/>
      <c r="AG438" s="422"/>
      <c r="AH438" s="422"/>
      <c r="AI438" s="422"/>
      <c r="AJ438" s="422"/>
      <c r="AK438" s="422"/>
      <c r="AL438" s="422"/>
      <c r="AM438" s="305"/>
    </row>
    <row r="439" spans="1:40" ht="45" outlineLevel="1">
      <c r="A439" s="531">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767"/>
      <c r="Z439" s="409"/>
      <c r="AA439" s="409"/>
      <c r="AB439" s="409"/>
      <c r="AC439" s="409"/>
      <c r="AD439" s="409"/>
      <c r="AE439" s="409"/>
      <c r="AF439" s="414"/>
      <c r="AG439" s="414"/>
      <c r="AH439" s="414"/>
      <c r="AI439" s="414"/>
      <c r="AJ439" s="414"/>
      <c r="AK439" s="414"/>
      <c r="AL439" s="414"/>
      <c r="AM439" s="295">
        <f>SUM(Y439:AL439)</f>
        <v>0</v>
      </c>
    </row>
    <row r="440" spans="1:40" outlineLevel="1">
      <c r="A440" s="531"/>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768">
        <f>Y439</f>
        <v>0</v>
      </c>
      <c r="Z440" s="410">
        <f t="shared" ref="Z440" si="1277">Z439</f>
        <v>0</v>
      </c>
      <c r="AA440" s="410">
        <f t="shared" ref="AA440" si="1278">AA439</f>
        <v>0</v>
      </c>
      <c r="AB440" s="410">
        <f t="shared" ref="AB440" si="1279">AB439</f>
        <v>0</v>
      </c>
      <c r="AC440" s="410">
        <f t="shared" ref="AC440" si="1280">AC439</f>
        <v>0</v>
      </c>
      <c r="AD440" s="410">
        <f t="shared" ref="AD440" si="1281">AD439</f>
        <v>0</v>
      </c>
      <c r="AE440" s="410">
        <f t="shared" ref="AE440" si="1282">AE439</f>
        <v>0</v>
      </c>
      <c r="AF440" s="410">
        <f t="shared" ref="AF440" si="1283">AF439</f>
        <v>0</v>
      </c>
      <c r="AG440" s="410">
        <f t="shared" ref="AG440" si="1284">AG439</f>
        <v>0</v>
      </c>
      <c r="AH440" s="410">
        <f t="shared" ref="AH440" si="1285">AH439</f>
        <v>0</v>
      </c>
      <c r="AI440" s="410">
        <f t="shared" ref="AI440" si="1286">AI439</f>
        <v>0</v>
      </c>
      <c r="AJ440" s="410">
        <f t="shared" ref="AJ440" si="1287">AJ439</f>
        <v>0</v>
      </c>
      <c r="AK440" s="410">
        <f t="shared" ref="AK440" si="1288">AK439</f>
        <v>0</v>
      </c>
      <c r="AL440" s="410">
        <f t="shared" ref="AL440" si="1289">AL439</f>
        <v>0</v>
      </c>
      <c r="AM440" s="296"/>
    </row>
    <row r="441" spans="1:40"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770"/>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767"/>
      <c r="Z442" s="409"/>
      <c r="AA442" s="409"/>
      <c r="AB442" s="409"/>
      <c r="AC442" s="409"/>
      <c r="AD442" s="409"/>
      <c r="AE442" s="409"/>
      <c r="AF442" s="414"/>
      <c r="AG442" s="414"/>
      <c r="AH442" s="414"/>
      <c r="AI442" s="414"/>
      <c r="AJ442" s="414"/>
      <c r="AK442" s="414"/>
      <c r="AL442" s="414"/>
      <c r="AM442" s="295">
        <f>SUM(Y442:AL442)</f>
        <v>0</v>
      </c>
    </row>
    <row r="443" spans="1:40" outlineLevel="1">
      <c r="A443" s="531"/>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768">
        <f>Y442</f>
        <v>0</v>
      </c>
      <c r="Z443" s="410">
        <f t="shared" ref="Z443" si="1290">Z442</f>
        <v>0</v>
      </c>
      <c r="AA443" s="410">
        <f t="shared" ref="AA443" si="1291">AA442</f>
        <v>0</v>
      </c>
      <c r="AB443" s="410">
        <f t="shared" ref="AB443" si="1292">AB442</f>
        <v>0</v>
      </c>
      <c r="AC443" s="410">
        <f t="shared" ref="AC443" si="1293">AC442</f>
        <v>0</v>
      </c>
      <c r="AD443" s="410">
        <f t="shared" ref="AD443" si="1294">AD442</f>
        <v>0</v>
      </c>
      <c r="AE443" s="410">
        <f t="shared" ref="AE443" si="1295">AE442</f>
        <v>0</v>
      </c>
      <c r="AF443" s="410">
        <f t="shared" ref="AF443" si="1296">AF442</f>
        <v>0</v>
      </c>
      <c r="AG443" s="410">
        <f t="shared" ref="AG443" si="1297">AG442</f>
        <v>0</v>
      </c>
      <c r="AH443" s="410">
        <f t="shared" ref="AH443" si="1298">AH442</f>
        <v>0</v>
      </c>
      <c r="AI443" s="410">
        <f t="shared" ref="AI443" si="1299">AI442</f>
        <v>0</v>
      </c>
      <c r="AJ443" s="410">
        <f t="shared" ref="AJ443" si="1300">AJ442</f>
        <v>0</v>
      </c>
      <c r="AK443" s="410">
        <f t="shared" ref="AK443" si="1301">AK442</f>
        <v>0</v>
      </c>
      <c r="AL443" s="410">
        <f t="shared" ref="AL443" si="1302">AL442</f>
        <v>0</v>
      </c>
      <c r="AM443" s="305"/>
    </row>
    <row r="444" spans="1:40"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769"/>
      <c r="Z444" s="411"/>
      <c r="AA444" s="411"/>
      <c r="AB444" s="411"/>
      <c r="AC444" s="411"/>
      <c r="AD444" s="411"/>
      <c r="AE444" s="411"/>
      <c r="AF444" s="411"/>
      <c r="AG444" s="411"/>
      <c r="AH444" s="411"/>
      <c r="AI444" s="411"/>
      <c r="AJ444" s="411"/>
      <c r="AK444" s="411"/>
      <c r="AL444" s="411"/>
      <c r="AM444" s="305"/>
    </row>
    <row r="445" spans="1:40" ht="15.75"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771"/>
      <c r="Z445" s="413"/>
      <c r="AA445" s="413"/>
      <c r="AB445" s="413"/>
      <c r="AC445" s="413"/>
      <c r="AD445" s="413"/>
      <c r="AE445" s="413"/>
      <c r="AF445" s="413"/>
      <c r="AG445" s="413"/>
      <c r="AH445" s="413"/>
      <c r="AI445" s="413"/>
      <c r="AJ445" s="413"/>
      <c r="AK445" s="413"/>
      <c r="AL445" s="413"/>
      <c r="AM445" s="291"/>
    </row>
    <row r="446" spans="1:40" outlineLevel="1">
      <c r="A446" s="531">
        <v>14</v>
      </c>
      <c r="B446" s="527"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767"/>
      <c r="Z446" s="409"/>
      <c r="AA446" s="409"/>
      <c r="AB446" s="409"/>
      <c r="AC446" s="409"/>
      <c r="AD446" s="409"/>
      <c r="AE446" s="409"/>
      <c r="AF446" s="409"/>
      <c r="AG446" s="409"/>
      <c r="AH446" s="409"/>
      <c r="AI446" s="409"/>
      <c r="AJ446" s="409"/>
      <c r="AK446" s="409"/>
      <c r="AL446" s="409"/>
      <c r="AM446" s="295">
        <f>SUM(Y446:AL446)</f>
        <v>0</v>
      </c>
    </row>
    <row r="447" spans="1:40" outlineLevel="1">
      <c r="A447" s="531"/>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768">
        <f>Y446</f>
        <v>0</v>
      </c>
      <c r="Z447" s="410">
        <f t="shared" ref="Z447" si="1303">Z446</f>
        <v>0</v>
      </c>
      <c r="AA447" s="410">
        <f t="shared" ref="AA447" si="1304">AA446</f>
        <v>0</v>
      </c>
      <c r="AB447" s="410">
        <f t="shared" ref="AB447" si="1305">AB446</f>
        <v>0</v>
      </c>
      <c r="AC447" s="410">
        <f t="shared" ref="AC447" si="1306">AC446</f>
        <v>0</v>
      </c>
      <c r="AD447" s="410">
        <f t="shared" ref="AD447" si="1307">AD446</f>
        <v>0</v>
      </c>
      <c r="AE447" s="410">
        <f t="shared" ref="AE447" si="1308">AE446</f>
        <v>0</v>
      </c>
      <c r="AF447" s="410">
        <f t="shared" ref="AF447" si="1309">AF446</f>
        <v>0</v>
      </c>
      <c r="AG447" s="410">
        <f t="shared" ref="AG447" si="1310">AG446</f>
        <v>0</v>
      </c>
      <c r="AH447" s="410">
        <f t="shared" ref="AH447" si="1311">AH446</f>
        <v>0</v>
      </c>
      <c r="AI447" s="410">
        <f t="shared" ref="AI447" si="1312">AI446</f>
        <v>0</v>
      </c>
      <c r="AJ447" s="410">
        <f t="shared" ref="AJ447" si="1313">AJ446</f>
        <v>0</v>
      </c>
      <c r="AK447" s="410">
        <f t="shared" ref="AK447" si="1314">AK446</f>
        <v>0</v>
      </c>
      <c r="AL447" s="410">
        <f t="shared" ref="AL447" si="1315">AL446</f>
        <v>0</v>
      </c>
      <c r="AM447" s="296"/>
    </row>
    <row r="448" spans="1:40"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769"/>
      <c r="Z448" s="411"/>
      <c r="AA448" s="411"/>
      <c r="AB448" s="411"/>
      <c r="AC448" s="411"/>
      <c r="AD448" s="411"/>
      <c r="AE448" s="411"/>
      <c r="AF448" s="411"/>
      <c r="AG448" s="411"/>
      <c r="AH448" s="411"/>
      <c r="AI448" s="411"/>
      <c r="AJ448" s="411"/>
      <c r="AK448" s="411"/>
      <c r="AL448" s="411"/>
      <c r="AM448" s="300"/>
      <c r="AN448" s="628"/>
    </row>
    <row r="449" spans="1:40" s="308" customFormat="1" ht="15.75" outlineLevel="1">
      <c r="A449" s="531"/>
      <c r="B449" s="503"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769"/>
      <c r="Z449" s="411"/>
      <c r="AA449" s="411"/>
      <c r="AB449" s="411"/>
      <c r="AC449" s="411"/>
      <c r="AD449" s="411"/>
      <c r="AE449" s="415"/>
      <c r="AF449" s="415"/>
      <c r="AG449" s="415"/>
      <c r="AH449" s="415"/>
      <c r="AI449" s="415"/>
      <c r="AJ449" s="415"/>
      <c r="AK449" s="415"/>
      <c r="AL449" s="415"/>
      <c r="AM449" s="516"/>
      <c r="AN449" s="629"/>
    </row>
    <row r="450" spans="1:40" outlineLevel="1">
      <c r="A450" s="531">
        <v>15</v>
      </c>
      <c r="B450" s="430"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767"/>
      <c r="Z450" s="409"/>
      <c r="AA450" s="409"/>
      <c r="AB450" s="409"/>
      <c r="AC450" s="409"/>
      <c r="AD450" s="409"/>
      <c r="AE450" s="409"/>
      <c r="AF450" s="409"/>
      <c r="AG450" s="409"/>
      <c r="AH450" s="409"/>
      <c r="AI450" s="409"/>
      <c r="AJ450" s="409"/>
      <c r="AK450" s="409"/>
      <c r="AL450" s="409"/>
      <c r="AM450" s="295">
        <f>SUM(Y450:AL450)</f>
        <v>0</v>
      </c>
    </row>
    <row r="451" spans="1:40" outlineLevel="1">
      <c r="A451" s="531"/>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768">
        <f>Y450</f>
        <v>0</v>
      </c>
      <c r="Z451" s="410">
        <f t="shared" ref="Z451:AL451" si="1316">Z450</f>
        <v>0</v>
      </c>
      <c r="AA451" s="410">
        <f t="shared" si="1316"/>
        <v>0</v>
      </c>
      <c r="AB451" s="410">
        <f t="shared" si="1316"/>
        <v>0</v>
      </c>
      <c r="AC451" s="410">
        <f t="shared" si="1316"/>
        <v>0</v>
      </c>
      <c r="AD451" s="410">
        <f t="shared" si="1316"/>
        <v>0</v>
      </c>
      <c r="AE451" s="410">
        <f t="shared" si="1316"/>
        <v>0</v>
      </c>
      <c r="AF451" s="410">
        <f t="shared" si="1316"/>
        <v>0</v>
      </c>
      <c r="AG451" s="410">
        <f t="shared" si="1316"/>
        <v>0</v>
      </c>
      <c r="AH451" s="410">
        <f t="shared" si="1316"/>
        <v>0</v>
      </c>
      <c r="AI451" s="410">
        <f t="shared" si="1316"/>
        <v>0</v>
      </c>
      <c r="AJ451" s="410">
        <f t="shared" si="1316"/>
        <v>0</v>
      </c>
      <c r="AK451" s="410">
        <f t="shared" si="1316"/>
        <v>0</v>
      </c>
      <c r="AL451" s="410">
        <f t="shared" si="1316"/>
        <v>0</v>
      </c>
      <c r="AM451" s="296"/>
    </row>
    <row r="452" spans="1:40"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769"/>
      <c r="Z452" s="411"/>
      <c r="AA452" s="411"/>
      <c r="AB452" s="411"/>
      <c r="AC452" s="411"/>
      <c r="AD452" s="411"/>
      <c r="AE452" s="411"/>
      <c r="AF452" s="411"/>
      <c r="AG452" s="411"/>
      <c r="AH452" s="411"/>
      <c r="AI452" s="411"/>
      <c r="AJ452" s="411"/>
      <c r="AK452" s="411"/>
      <c r="AL452" s="411"/>
      <c r="AM452" s="305"/>
    </row>
    <row r="453" spans="1:40" s="282" customFormat="1" outlineLevel="1">
      <c r="A453" s="531">
        <v>16</v>
      </c>
      <c r="B453" s="528"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767"/>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1"/>
      <c r="B454" s="528"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768">
        <f>Y453</f>
        <v>0</v>
      </c>
      <c r="Z454" s="410">
        <f t="shared" ref="Z454:AL454" si="1317">Z453</f>
        <v>0</v>
      </c>
      <c r="AA454" s="410">
        <f t="shared" si="1317"/>
        <v>0</v>
      </c>
      <c r="AB454" s="410">
        <f t="shared" si="1317"/>
        <v>0</v>
      </c>
      <c r="AC454" s="410">
        <f t="shared" si="1317"/>
        <v>0</v>
      </c>
      <c r="AD454" s="410">
        <f t="shared" si="1317"/>
        <v>0</v>
      </c>
      <c r="AE454" s="410">
        <f t="shared" si="1317"/>
        <v>0</v>
      </c>
      <c r="AF454" s="410">
        <f t="shared" si="1317"/>
        <v>0</v>
      </c>
      <c r="AG454" s="410">
        <f t="shared" si="1317"/>
        <v>0</v>
      </c>
      <c r="AH454" s="410">
        <f t="shared" si="1317"/>
        <v>0</v>
      </c>
      <c r="AI454" s="410">
        <f t="shared" si="1317"/>
        <v>0</v>
      </c>
      <c r="AJ454" s="410">
        <f t="shared" si="1317"/>
        <v>0</v>
      </c>
      <c r="AK454" s="410">
        <f t="shared" si="1317"/>
        <v>0</v>
      </c>
      <c r="AL454" s="410">
        <f t="shared" si="1317"/>
        <v>0</v>
      </c>
      <c r="AM454" s="296"/>
    </row>
    <row r="455" spans="1:40" s="282" customFormat="1"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769"/>
      <c r="Z455" s="411"/>
      <c r="AA455" s="411"/>
      <c r="AB455" s="411"/>
      <c r="AC455" s="411"/>
      <c r="AD455" s="411"/>
      <c r="AE455" s="415"/>
      <c r="AF455" s="415"/>
      <c r="AG455" s="415"/>
      <c r="AH455" s="415"/>
      <c r="AI455" s="415"/>
      <c r="AJ455" s="415"/>
      <c r="AK455" s="415"/>
      <c r="AL455" s="415"/>
      <c r="AM455" s="312"/>
    </row>
    <row r="456" spans="1:40" ht="15.75" outlineLevel="1">
      <c r="A456" s="531"/>
      <c r="B456" s="529" t="s">
        <v>496</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771"/>
      <c r="Z456" s="413"/>
      <c r="AA456" s="413"/>
      <c r="AB456" s="413"/>
      <c r="AC456" s="413"/>
      <c r="AD456" s="413"/>
      <c r="AE456" s="413"/>
      <c r="AF456" s="413"/>
      <c r="AG456" s="413"/>
      <c r="AH456" s="413"/>
      <c r="AI456" s="413"/>
      <c r="AJ456" s="413"/>
      <c r="AK456" s="413"/>
      <c r="AL456" s="413"/>
      <c r="AM456" s="291"/>
    </row>
    <row r="457" spans="1:40" outlineLevel="1">
      <c r="A457" s="531">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774"/>
      <c r="Z457" s="409"/>
      <c r="AA457" s="409"/>
      <c r="AB457" s="409"/>
      <c r="AC457" s="409"/>
      <c r="AD457" s="409"/>
      <c r="AE457" s="409"/>
      <c r="AF457" s="414"/>
      <c r="AG457" s="414"/>
      <c r="AH457" s="414"/>
      <c r="AI457" s="414"/>
      <c r="AJ457" s="414"/>
      <c r="AK457" s="414"/>
      <c r="AL457" s="414"/>
      <c r="AM457" s="295">
        <f>SUM(Y457:AL457)</f>
        <v>0</v>
      </c>
    </row>
    <row r="458" spans="1:40" outlineLevel="1">
      <c r="A458" s="531"/>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768">
        <f>Y457</f>
        <v>0</v>
      </c>
      <c r="Z458" s="410">
        <f t="shared" ref="Z458:AL458" si="1318">Z457</f>
        <v>0</v>
      </c>
      <c r="AA458" s="410">
        <f t="shared" si="1318"/>
        <v>0</v>
      </c>
      <c r="AB458" s="410">
        <f t="shared" si="1318"/>
        <v>0</v>
      </c>
      <c r="AC458" s="410">
        <f t="shared" si="1318"/>
        <v>0</v>
      </c>
      <c r="AD458" s="410">
        <f t="shared" si="1318"/>
        <v>0</v>
      </c>
      <c r="AE458" s="410">
        <f t="shared" si="1318"/>
        <v>0</v>
      </c>
      <c r="AF458" s="410">
        <f t="shared" si="1318"/>
        <v>0</v>
      </c>
      <c r="AG458" s="410">
        <f t="shared" si="1318"/>
        <v>0</v>
      </c>
      <c r="AH458" s="410">
        <f t="shared" si="1318"/>
        <v>0</v>
      </c>
      <c r="AI458" s="410">
        <f t="shared" si="1318"/>
        <v>0</v>
      </c>
      <c r="AJ458" s="410">
        <f t="shared" si="1318"/>
        <v>0</v>
      </c>
      <c r="AK458" s="410">
        <f t="shared" si="1318"/>
        <v>0</v>
      </c>
      <c r="AL458" s="410">
        <f t="shared" si="1318"/>
        <v>0</v>
      </c>
      <c r="AM458" s="305"/>
    </row>
    <row r="459" spans="1:40"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770"/>
      <c r="Z459" s="424"/>
      <c r="AA459" s="424"/>
      <c r="AB459" s="424"/>
      <c r="AC459" s="424"/>
      <c r="AD459" s="424"/>
      <c r="AE459" s="424"/>
      <c r="AF459" s="424"/>
      <c r="AG459" s="424"/>
      <c r="AH459" s="424"/>
      <c r="AI459" s="424"/>
      <c r="AJ459" s="424"/>
      <c r="AK459" s="424"/>
      <c r="AL459" s="424"/>
      <c r="AM459" s="305"/>
    </row>
    <row r="460" spans="1:40" outlineLevel="1">
      <c r="A460" s="531">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774"/>
      <c r="Z460" s="409"/>
      <c r="AA460" s="409"/>
      <c r="AB460" s="409"/>
      <c r="AC460" s="409"/>
      <c r="AD460" s="409"/>
      <c r="AE460" s="409"/>
      <c r="AF460" s="414"/>
      <c r="AG460" s="414"/>
      <c r="AH460" s="414"/>
      <c r="AI460" s="414"/>
      <c r="AJ460" s="414"/>
      <c r="AK460" s="414"/>
      <c r="AL460" s="414"/>
      <c r="AM460" s="295">
        <f>SUM(Y460:AL460)</f>
        <v>0</v>
      </c>
    </row>
    <row r="461" spans="1:40" outlineLevel="1">
      <c r="A461" s="531"/>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768">
        <f>Y460</f>
        <v>0</v>
      </c>
      <c r="Z461" s="410">
        <f t="shared" ref="Z461:AL461" si="1319">Z460</f>
        <v>0</v>
      </c>
      <c r="AA461" s="410">
        <f t="shared" si="1319"/>
        <v>0</v>
      </c>
      <c r="AB461" s="410">
        <f t="shared" si="1319"/>
        <v>0</v>
      </c>
      <c r="AC461" s="410">
        <f t="shared" si="1319"/>
        <v>0</v>
      </c>
      <c r="AD461" s="410">
        <f t="shared" si="1319"/>
        <v>0</v>
      </c>
      <c r="AE461" s="410">
        <f t="shared" si="1319"/>
        <v>0</v>
      </c>
      <c r="AF461" s="410">
        <f t="shared" si="1319"/>
        <v>0</v>
      </c>
      <c r="AG461" s="410">
        <f t="shared" si="1319"/>
        <v>0</v>
      </c>
      <c r="AH461" s="410">
        <f t="shared" si="1319"/>
        <v>0</v>
      </c>
      <c r="AI461" s="410">
        <f t="shared" si="1319"/>
        <v>0</v>
      </c>
      <c r="AJ461" s="410">
        <f t="shared" si="1319"/>
        <v>0</v>
      </c>
      <c r="AK461" s="410">
        <f t="shared" si="1319"/>
        <v>0</v>
      </c>
      <c r="AL461" s="410">
        <f t="shared" si="1319"/>
        <v>0</v>
      </c>
      <c r="AM461" s="305"/>
    </row>
    <row r="462" spans="1:40"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764"/>
      <c r="Z462" s="423"/>
      <c r="AA462" s="423"/>
      <c r="AB462" s="423"/>
      <c r="AC462" s="423"/>
      <c r="AD462" s="423"/>
      <c r="AE462" s="423"/>
      <c r="AF462" s="423"/>
      <c r="AG462" s="423"/>
      <c r="AH462" s="423"/>
      <c r="AI462" s="423"/>
      <c r="AJ462" s="423"/>
      <c r="AK462" s="423"/>
      <c r="AL462" s="423"/>
      <c r="AM462" s="296"/>
    </row>
    <row r="463" spans="1:40" outlineLevel="1">
      <c r="A463" s="531">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774"/>
      <c r="Z463" s="409"/>
      <c r="AA463" s="409"/>
      <c r="AB463" s="409"/>
      <c r="AC463" s="409"/>
      <c r="AD463" s="409"/>
      <c r="AE463" s="409"/>
      <c r="AF463" s="414"/>
      <c r="AG463" s="414"/>
      <c r="AH463" s="414"/>
      <c r="AI463" s="414"/>
      <c r="AJ463" s="414"/>
      <c r="AK463" s="414"/>
      <c r="AL463" s="414"/>
      <c r="AM463" s="295">
        <f>SUM(Y463:AL463)</f>
        <v>0</v>
      </c>
    </row>
    <row r="464" spans="1:40" outlineLevel="1">
      <c r="A464" s="531"/>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768">
        <f>Y463</f>
        <v>0</v>
      </c>
      <c r="Z464" s="410">
        <f t="shared" ref="Z464:AL464" si="1320">Z463</f>
        <v>0</v>
      </c>
      <c r="AA464" s="410">
        <f t="shared" si="1320"/>
        <v>0</v>
      </c>
      <c r="AB464" s="410">
        <f t="shared" si="1320"/>
        <v>0</v>
      </c>
      <c r="AC464" s="410">
        <f t="shared" si="1320"/>
        <v>0</v>
      </c>
      <c r="AD464" s="410">
        <f t="shared" si="1320"/>
        <v>0</v>
      </c>
      <c r="AE464" s="410">
        <f t="shared" si="1320"/>
        <v>0</v>
      </c>
      <c r="AF464" s="410">
        <f t="shared" si="1320"/>
        <v>0</v>
      </c>
      <c r="AG464" s="410">
        <f t="shared" si="1320"/>
        <v>0</v>
      </c>
      <c r="AH464" s="410">
        <f t="shared" si="1320"/>
        <v>0</v>
      </c>
      <c r="AI464" s="410">
        <f t="shared" si="1320"/>
        <v>0</v>
      </c>
      <c r="AJ464" s="410">
        <f t="shared" si="1320"/>
        <v>0</v>
      </c>
      <c r="AK464" s="410">
        <f t="shared" si="1320"/>
        <v>0</v>
      </c>
      <c r="AL464" s="410">
        <f t="shared" si="1320"/>
        <v>0</v>
      </c>
      <c r="AM464" s="296"/>
    </row>
    <row r="465" spans="1:39"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769"/>
      <c r="Z465" s="411"/>
      <c r="AA465" s="411"/>
      <c r="AB465" s="411"/>
      <c r="AC465" s="411"/>
      <c r="AD465" s="411"/>
      <c r="AE465" s="411"/>
      <c r="AF465" s="411"/>
      <c r="AG465" s="411"/>
      <c r="AH465" s="411"/>
      <c r="AI465" s="411"/>
      <c r="AJ465" s="411"/>
      <c r="AK465" s="411"/>
      <c r="AL465" s="411"/>
      <c r="AM465" s="305"/>
    </row>
    <row r="466" spans="1:39" outlineLevel="1">
      <c r="A466" s="531">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774"/>
      <c r="Z466" s="409"/>
      <c r="AA466" s="409"/>
      <c r="AB466" s="409"/>
      <c r="AC466" s="409"/>
      <c r="AD466" s="409"/>
      <c r="AE466" s="409"/>
      <c r="AF466" s="414"/>
      <c r="AG466" s="414"/>
      <c r="AH466" s="414"/>
      <c r="AI466" s="414"/>
      <c r="AJ466" s="414"/>
      <c r="AK466" s="414"/>
      <c r="AL466" s="414"/>
      <c r="AM466" s="295">
        <f>SUM(Y466:AL466)</f>
        <v>0</v>
      </c>
    </row>
    <row r="467" spans="1:39" outlineLevel="1">
      <c r="A467" s="531"/>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768">
        <f t="shared" ref="Y467:AL467" si="1321">Y466</f>
        <v>0</v>
      </c>
      <c r="Z467" s="410">
        <f t="shared" si="1321"/>
        <v>0</v>
      </c>
      <c r="AA467" s="410">
        <f t="shared" si="1321"/>
        <v>0</v>
      </c>
      <c r="AB467" s="410">
        <f t="shared" si="1321"/>
        <v>0</v>
      </c>
      <c r="AC467" s="410">
        <f t="shared" si="1321"/>
        <v>0</v>
      </c>
      <c r="AD467" s="410">
        <f t="shared" si="1321"/>
        <v>0</v>
      </c>
      <c r="AE467" s="410">
        <f t="shared" si="1321"/>
        <v>0</v>
      </c>
      <c r="AF467" s="410">
        <f t="shared" si="1321"/>
        <v>0</v>
      </c>
      <c r="AG467" s="410">
        <f t="shared" si="1321"/>
        <v>0</v>
      </c>
      <c r="AH467" s="410">
        <f t="shared" si="1321"/>
        <v>0</v>
      </c>
      <c r="AI467" s="410">
        <f t="shared" si="1321"/>
        <v>0</v>
      </c>
      <c r="AJ467" s="410">
        <f t="shared" si="1321"/>
        <v>0</v>
      </c>
      <c r="AK467" s="410">
        <f t="shared" si="1321"/>
        <v>0</v>
      </c>
      <c r="AL467" s="410">
        <f t="shared" si="1321"/>
        <v>0</v>
      </c>
      <c r="AM467" s="305"/>
    </row>
    <row r="468" spans="1:39" ht="15.75"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769"/>
      <c r="Z468" s="411"/>
      <c r="AA468" s="411"/>
      <c r="AB468" s="411"/>
      <c r="AC468" s="411"/>
      <c r="AD468" s="411"/>
      <c r="AE468" s="411"/>
      <c r="AF468" s="411"/>
      <c r="AG468" s="411"/>
      <c r="AH468" s="411"/>
      <c r="AI468" s="411"/>
      <c r="AJ468" s="411"/>
      <c r="AK468" s="411"/>
      <c r="AL468" s="411"/>
      <c r="AM468" s="305"/>
    </row>
    <row r="469" spans="1:39" ht="15.75" outlineLevel="1">
      <c r="A469" s="531"/>
      <c r="B469" s="523"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770"/>
      <c r="Z469" s="424"/>
      <c r="AA469" s="424"/>
      <c r="AB469" s="424"/>
      <c r="AC469" s="424"/>
      <c r="AD469" s="424"/>
      <c r="AE469" s="424"/>
      <c r="AF469" s="424"/>
      <c r="AG469" s="424"/>
      <c r="AH469" s="424"/>
      <c r="AI469" s="424"/>
      <c r="AJ469" s="424"/>
      <c r="AK469" s="424"/>
      <c r="AL469" s="424"/>
      <c r="AM469" s="305"/>
    </row>
    <row r="470" spans="1:39" ht="15.75" outlineLevel="1">
      <c r="A470" s="531"/>
      <c r="B470" s="503"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770"/>
      <c r="Z470" s="424"/>
      <c r="AA470" s="424"/>
      <c r="AB470" s="424"/>
      <c r="AC470" s="424"/>
      <c r="AD470" s="424"/>
      <c r="AE470" s="424"/>
      <c r="AF470" s="424"/>
      <c r="AG470" s="424"/>
      <c r="AH470" s="424"/>
      <c r="AI470" s="424"/>
      <c r="AJ470" s="424"/>
      <c r="AK470" s="424"/>
      <c r="AL470" s="424"/>
      <c r="AM470" s="305"/>
    </row>
    <row r="471" spans="1:39" outlineLevel="1">
      <c r="A471" s="531">
        <v>21</v>
      </c>
      <c r="B471" s="427" t="s">
        <v>113</v>
      </c>
      <c r="C471" s="290" t="s">
        <v>25</v>
      </c>
      <c r="D471" s="294">
        <v>542514</v>
      </c>
      <c r="E471" s="294">
        <v>392883</v>
      </c>
      <c r="F471" s="294">
        <v>392883</v>
      </c>
      <c r="G471" s="294">
        <v>392883</v>
      </c>
      <c r="H471" s="294">
        <v>392883</v>
      </c>
      <c r="I471" s="294">
        <v>392883</v>
      </c>
      <c r="J471" s="294">
        <v>392883</v>
      </c>
      <c r="K471" s="294">
        <v>392875</v>
      </c>
      <c r="L471" s="294">
        <v>392875</v>
      </c>
      <c r="M471" s="294">
        <v>392875</v>
      </c>
      <c r="N471" s="290"/>
      <c r="O471" s="294">
        <v>37</v>
      </c>
      <c r="P471" s="294">
        <v>27</v>
      </c>
      <c r="Q471" s="294">
        <v>27</v>
      </c>
      <c r="R471" s="294">
        <v>27</v>
      </c>
      <c r="S471" s="294">
        <v>27</v>
      </c>
      <c r="T471" s="294">
        <v>27</v>
      </c>
      <c r="U471" s="294">
        <v>27</v>
      </c>
      <c r="V471" s="294">
        <v>27</v>
      </c>
      <c r="W471" s="294">
        <v>27</v>
      </c>
      <c r="X471" s="294">
        <v>27</v>
      </c>
      <c r="Y471" s="767">
        <v>1</v>
      </c>
      <c r="Z471" s="409"/>
      <c r="AA471" s="409"/>
      <c r="AB471" s="409"/>
      <c r="AC471" s="409"/>
      <c r="AD471" s="409"/>
      <c r="AE471" s="409"/>
      <c r="AF471" s="409"/>
      <c r="AG471" s="409"/>
      <c r="AH471" s="409"/>
      <c r="AI471" s="409"/>
      <c r="AJ471" s="409"/>
      <c r="AK471" s="409"/>
      <c r="AL471" s="409"/>
      <c r="AM471" s="295">
        <f>SUM(Y471:AL471)</f>
        <v>1</v>
      </c>
    </row>
    <row r="472" spans="1:39" outlineLevel="1">
      <c r="A472" s="531"/>
      <c r="B472" s="430" t="s">
        <v>308</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768">
        <f>Y471</f>
        <v>1</v>
      </c>
      <c r="Z472" s="410">
        <f t="shared" ref="Z472" si="1322">Z471</f>
        <v>0</v>
      </c>
      <c r="AA472" s="410">
        <f t="shared" ref="AA472" si="1323">AA471</f>
        <v>0</v>
      </c>
      <c r="AB472" s="410">
        <f t="shared" ref="AB472" si="1324">AB471</f>
        <v>0</v>
      </c>
      <c r="AC472" s="410">
        <f t="shared" ref="AC472" si="1325">AC471</f>
        <v>0</v>
      </c>
      <c r="AD472" s="410">
        <f t="shared" ref="AD472" si="1326">AD471</f>
        <v>0</v>
      </c>
      <c r="AE472" s="410">
        <f t="shared" ref="AE472" si="1327">AE471</f>
        <v>0</v>
      </c>
      <c r="AF472" s="410">
        <f t="shared" ref="AF472" si="1328">AF471</f>
        <v>0</v>
      </c>
      <c r="AG472" s="410">
        <f t="shared" ref="AG472" si="1329">AG471</f>
        <v>0</v>
      </c>
      <c r="AH472" s="410">
        <f t="shared" ref="AH472" si="1330">AH471</f>
        <v>0</v>
      </c>
      <c r="AI472" s="410">
        <f t="shared" ref="AI472" si="1331">AI471</f>
        <v>0</v>
      </c>
      <c r="AJ472" s="410">
        <f t="shared" ref="AJ472" si="1332">AJ471</f>
        <v>0</v>
      </c>
      <c r="AK472" s="410">
        <f t="shared" ref="AK472" si="1333">AK471</f>
        <v>0</v>
      </c>
      <c r="AL472" s="410">
        <f t="shared" ref="AL472" si="1334">AL471</f>
        <v>0</v>
      </c>
      <c r="AM472" s="305"/>
    </row>
    <row r="473" spans="1:39"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770"/>
      <c r="Z473" s="424"/>
      <c r="AA473" s="424"/>
      <c r="AB473" s="424"/>
      <c r="AC473" s="424"/>
      <c r="AD473" s="424"/>
      <c r="AE473" s="424"/>
      <c r="AF473" s="424"/>
      <c r="AG473" s="424"/>
      <c r="AH473" s="424"/>
      <c r="AI473" s="424"/>
      <c r="AJ473" s="424"/>
      <c r="AK473" s="424"/>
      <c r="AL473" s="424"/>
      <c r="AM473" s="305"/>
    </row>
    <row r="474" spans="1:39" ht="30" outlineLevel="1">
      <c r="A474" s="531">
        <v>22</v>
      </c>
      <c r="B474" s="427" t="s">
        <v>114</v>
      </c>
      <c r="C474" s="290" t="s">
        <v>25</v>
      </c>
      <c r="D474" s="294">
        <v>76078</v>
      </c>
      <c r="E474" s="294">
        <v>76078</v>
      </c>
      <c r="F474" s="294">
        <v>76078</v>
      </c>
      <c r="G474" s="294">
        <v>76078</v>
      </c>
      <c r="H474" s="294">
        <v>76078</v>
      </c>
      <c r="I474" s="294">
        <v>76078</v>
      </c>
      <c r="J474" s="294">
        <v>76078</v>
      </c>
      <c r="K474" s="294">
        <v>76078</v>
      </c>
      <c r="L474" s="294">
        <v>76078</v>
      </c>
      <c r="M474" s="294">
        <v>76078</v>
      </c>
      <c r="N474" s="290"/>
      <c r="O474" s="294">
        <v>21</v>
      </c>
      <c r="P474" s="294">
        <v>21</v>
      </c>
      <c r="Q474" s="294">
        <v>21</v>
      </c>
      <c r="R474" s="294">
        <v>21</v>
      </c>
      <c r="S474" s="294">
        <v>21</v>
      </c>
      <c r="T474" s="294">
        <v>21</v>
      </c>
      <c r="U474" s="294">
        <v>21</v>
      </c>
      <c r="V474" s="294">
        <v>21</v>
      </c>
      <c r="W474" s="294">
        <v>21</v>
      </c>
      <c r="X474" s="294">
        <v>21</v>
      </c>
      <c r="Y474" s="767">
        <v>1</v>
      </c>
      <c r="Z474" s="409"/>
      <c r="AA474" s="409"/>
      <c r="AB474" s="409"/>
      <c r="AC474" s="409"/>
      <c r="AD474" s="409"/>
      <c r="AE474" s="409"/>
      <c r="AF474" s="409"/>
      <c r="AG474" s="409"/>
      <c r="AH474" s="409"/>
      <c r="AI474" s="409"/>
      <c r="AJ474" s="409"/>
      <c r="AK474" s="409"/>
      <c r="AL474" s="409"/>
      <c r="AM474" s="295">
        <f>SUM(Y474:AL474)</f>
        <v>1</v>
      </c>
    </row>
    <row r="475" spans="1:39" outlineLevel="1">
      <c r="A475" s="531"/>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768">
        <f>Y474</f>
        <v>1</v>
      </c>
      <c r="Z475" s="410">
        <f t="shared" ref="Z475" si="1335">Z474</f>
        <v>0</v>
      </c>
      <c r="AA475" s="410">
        <f t="shared" ref="AA475" si="1336">AA474</f>
        <v>0</v>
      </c>
      <c r="AB475" s="410">
        <f t="shared" ref="AB475" si="1337">AB474</f>
        <v>0</v>
      </c>
      <c r="AC475" s="410">
        <f t="shared" ref="AC475" si="1338">AC474</f>
        <v>0</v>
      </c>
      <c r="AD475" s="410">
        <f t="shared" ref="AD475" si="1339">AD474</f>
        <v>0</v>
      </c>
      <c r="AE475" s="410">
        <f t="shared" ref="AE475" si="1340">AE474</f>
        <v>0</v>
      </c>
      <c r="AF475" s="410">
        <f t="shared" ref="AF475" si="1341">AF474</f>
        <v>0</v>
      </c>
      <c r="AG475" s="410">
        <f t="shared" ref="AG475" si="1342">AG474</f>
        <v>0</v>
      </c>
      <c r="AH475" s="410">
        <f t="shared" ref="AH475" si="1343">AH474</f>
        <v>0</v>
      </c>
      <c r="AI475" s="410">
        <f t="shared" ref="AI475" si="1344">AI474</f>
        <v>0</v>
      </c>
      <c r="AJ475" s="410">
        <f t="shared" ref="AJ475" si="1345">AJ474</f>
        <v>0</v>
      </c>
      <c r="AK475" s="410">
        <f t="shared" ref="AK475" si="1346">AK474</f>
        <v>0</v>
      </c>
      <c r="AL475" s="410">
        <f t="shared" ref="AL475" si="1347">AL474</f>
        <v>0</v>
      </c>
      <c r="AM475" s="305"/>
    </row>
    <row r="476" spans="1:39"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770"/>
      <c r="Z476" s="424"/>
      <c r="AA476" s="424"/>
      <c r="AB476" s="424"/>
      <c r="AC476" s="424"/>
      <c r="AD476" s="424"/>
      <c r="AE476" s="424"/>
      <c r="AF476" s="424"/>
      <c r="AG476" s="424"/>
      <c r="AH476" s="424"/>
      <c r="AI476" s="424"/>
      <c r="AJ476" s="424"/>
      <c r="AK476" s="424"/>
      <c r="AL476" s="424"/>
      <c r="AM476" s="305"/>
    </row>
    <row r="477" spans="1:39" ht="30" outlineLevel="1">
      <c r="A477" s="531">
        <v>23</v>
      </c>
      <c r="B477" s="427" t="s">
        <v>115</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767"/>
      <c r="Z477" s="409"/>
      <c r="AA477" s="409"/>
      <c r="AB477" s="409"/>
      <c r="AC477" s="409"/>
      <c r="AD477" s="409"/>
      <c r="AE477" s="409"/>
      <c r="AF477" s="409"/>
      <c r="AG477" s="409"/>
      <c r="AH477" s="409"/>
      <c r="AI477" s="409"/>
      <c r="AJ477" s="409"/>
      <c r="AK477" s="409"/>
      <c r="AL477" s="409"/>
      <c r="AM477" s="295">
        <f>SUM(Y477:AL477)</f>
        <v>0</v>
      </c>
    </row>
    <row r="478" spans="1:39" outlineLevel="1">
      <c r="A478" s="531"/>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768">
        <f>Y477</f>
        <v>0</v>
      </c>
      <c r="Z478" s="410">
        <f t="shared" ref="Z478" si="1348">Z477</f>
        <v>0</v>
      </c>
      <c r="AA478" s="410">
        <f t="shared" ref="AA478" si="1349">AA477</f>
        <v>0</v>
      </c>
      <c r="AB478" s="410">
        <f t="shared" ref="AB478" si="1350">AB477</f>
        <v>0</v>
      </c>
      <c r="AC478" s="410">
        <f t="shared" ref="AC478" si="1351">AC477</f>
        <v>0</v>
      </c>
      <c r="AD478" s="410">
        <f t="shared" ref="AD478" si="1352">AD477</f>
        <v>0</v>
      </c>
      <c r="AE478" s="410">
        <f t="shared" ref="AE478" si="1353">AE477</f>
        <v>0</v>
      </c>
      <c r="AF478" s="410">
        <f t="shared" ref="AF478" si="1354">AF477</f>
        <v>0</v>
      </c>
      <c r="AG478" s="410">
        <f t="shared" ref="AG478" si="1355">AG477</f>
        <v>0</v>
      </c>
      <c r="AH478" s="410">
        <f t="shared" ref="AH478" si="1356">AH477</f>
        <v>0</v>
      </c>
      <c r="AI478" s="410">
        <f t="shared" ref="AI478" si="1357">AI477</f>
        <v>0</v>
      </c>
      <c r="AJ478" s="410">
        <f t="shared" ref="AJ478" si="1358">AJ477</f>
        <v>0</v>
      </c>
      <c r="AK478" s="410">
        <f t="shared" ref="AK478" si="1359">AK477</f>
        <v>0</v>
      </c>
      <c r="AL478" s="410">
        <f t="shared" ref="AL478" si="1360">AL477</f>
        <v>0</v>
      </c>
      <c r="AM478" s="305"/>
    </row>
    <row r="479" spans="1:39"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770"/>
      <c r="Z479" s="424"/>
      <c r="AA479" s="424"/>
      <c r="AB479" s="424"/>
      <c r="AC479" s="424"/>
      <c r="AD479" s="424"/>
      <c r="AE479" s="424"/>
      <c r="AF479" s="424"/>
      <c r="AG479" s="424"/>
      <c r="AH479" s="424"/>
      <c r="AI479" s="424"/>
      <c r="AJ479" s="424"/>
      <c r="AK479" s="424"/>
      <c r="AL479" s="424"/>
      <c r="AM479" s="305"/>
    </row>
    <row r="480" spans="1:39" ht="30" outlineLevel="1">
      <c r="A480" s="531">
        <v>24</v>
      </c>
      <c r="B480" s="427" t="s">
        <v>116</v>
      </c>
      <c r="C480" s="290" t="s">
        <v>25</v>
      </c>
      <c r="D480" s="294">
        <v>5190</v>
      </c>
      <c r="E480" s="294">
        <v>5190</v>
      </c>
      <c r="F480" s="294">
        <v>5190</v>
      </c>
      <c r="G480" s="294">
        <v>5190</v>
      </c>
      <c r="H480" s="294">
        <v>5190</v>
      </c>
      <c r="I480" s="294">
        <v>5190</v>
      </c>
      <c r="J480" s="294">
        <v>5190</v>
      </c>
      <c r="K480" s="294">
        <v>5190</v>
      </c>
      <c r="L480" s="294">
        <v>5190</v>
      </c>
      <c r="M480" s="294">
        <v>5152</v>
      </c>
      <c r="N480" s="290"/>
      <c r="O480" s="294">
        <v>1</v>
      </c>
      <c r="P480" s="294">
        <v>1</v>
      </c>
      <c r="Q480" s="294">
        <v>1</v>
      </c>
      <c r="R480" s="294">
        <v>1</v>
      </c>
      <c r="S480" s="294">
        <v>1</v>
      </c>
      <c r="T480" s="294">
        <v>1</v>
      </c>
      <c r="U480" s="294">
        <v>1</v>
      </c>
      <c r="V480" s="294">
        <v>1</v>
      </c>
      <c r="W480" s="294">
        <v>1</v>
      </c>
      <c r="X480" s="294">
        <v>1</v>
      </c>
      <c r="Y480" s="767">
        <v>1</v>
      </c>
      <c r="Z480" s="409"/>
      <c r="AA480" s="409"/>
      <c r="AB480" s="409"/>
      <c r="AC480" s="409"/>
      <c r="AD480" s="409"/>
      <c r="AE480" s="409"/>
      <c r="AF480" s="409"/>
      <c r="AG480" s="409"/>
      <c r="AH480" s="409"/>
      <c r="AI480" s="409"/>
      <c r="AJ480" s="409"/>
      <c r="AK480" s="409"/>
      <c r="AL480" s="409"/>
      <c r="AM480" s="295">
        <f>SUM(Y480:AL480)</f>
        <v>1</v>
      </c>
    </row>
    <row r="481" spans="1:39" outlineLevel="1">
      <c r="A481" s="531"/>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768">
        <f>Y480</f>
        <v>1</v>
      </c>
      <c r="Z481" s="410">
        <f t="shared" ref="Z481" si="1361">Z480</f>
        <v>0</v>
      </c>
      <c r="AA481" s="410">
        <f t="shared" ref="AA481" si="1362">AA480</f>
        <v>0</v>
      </c>
      <c r="AB481" s="410">
        <f t="shared" ref="AB481" si="1363">AB480</f>
        <v>0</v>
      </c>
      <c r="AC481" s="410">
        <f t="shared" ref="AC481" si="1364">AC480</f>
        <v>0</v>
      </c>
      <c r="AD481" s="410">
        <f t="shared" ref="AD481" si="1365">AD480</f>
        <v>0</v>
      </c>
      <c r="AE481" s="410">
        <f t="shared" ref="AE481" si="1366">AE480</f>
        <v>0</v>
      </c>
      <c r="AF481" s="410">
        <f t="shared" ref="AF481" si="1367">AF480</f>
        <v>0</v>
      </c>
      <c r="AG481" s="410">
        <f t="shared" ref="AG481" si="1368">AG480</f>
        <v>0</v>
      </c>
      <c r="AH481" s="410">
        <f t="shared" ref="AH481" si="1369">AH480</f>
        <v>0</v>
      </c>
      <c r="AI481" s="410">
        <f t="shared" ref="AI481" si="1370">AI480</f>
        <v>0</v>
      </c>
      <c r="AJ481" s="410">
        <f t="shared" ref="AJ481" si="1371">AJ480</f>
        <v>0</v>
      </c>
      <c r="AK481" s="410">
        <f t="shared" ref="AK481" si="1372">AK480</f>
        <v>0</v>
      </c>
      <c r="AL481" s="410">
        <f t="shared" ref="AL481" si="1373">AL480</f>
        <v>0</v>
      </c>
      <c r="AM481" s="305"/>
    </row>
    <row r="482" spans="1:39"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769"/>
      <c r="Z482" s="424"/>
      <c r="AA482" s="424"/>
      <c r="AB482" s="424"/>
      <c r="AC482" s="424"/>
      <c r="AD482" s="424"/>
      <c r="AE482" s="424"/>
      <c r="AF482" s="424"/>
      <c r="AG482" s="424"/>
      <c r="AH482" s="424"/>
      <c r="AI482" s="424"/>
      <c r="AJ482" s="424"/>
      <c r="AK482" s="424"/>
      <c r="AL482" s="424"/>
      <c r="AM482" s="305"/>
    </row>
    <row r="483" spans="1:39" ht="15.75" outlineLevel="1">
      <c r="A483" s="531"/>
      <c r="B483" s="503"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769"/>
      <c r="Z483" s="424"/>
      <c r="AA483" s="424"/>
      <c r="AB483" s="424"/>
      <c r="AC483" s="424"/>
      <c r="AD483" s="424"/>
      <c r="AE483" s="424"/>
      <c r="AF483" s="424"/>
      <c r="AG483" s="424"/>
      <c r="AH483" s="424"/>
      <c r="AI483" s="424"/>
      <c r="AJ483" s="424"/>
      <c r="AK483" s="424"/>
      <c r="AL483" s="424"/>
      <c r="AM483" s="305"/>
    </row>
    <row r="484" spans="1:39" outlineLevel="1">
      <c r="A484" s="531">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774"/>
      <c r="Z484" s="409"/>
      <c r="AA484" s="409"/>
      <c r="AB484" s="409"/>
      <c r="AC484" s="409"/>
      <c r="AD484" s="409"/>
      <c r="AE484" s="409"/>
      <c r="AF484" s="414"/>
      <c r="AG484" s="414"/>
      <c r="AH484" s="414"/>
      <c r="AI484" s="414"/>
      <c r="AJ484" s="414"/>
      <c r="AK484" s="414"/>
      <c r="AL484" s="414"/>
      <c r="AM484" s="295">
        <f>SUM(Y484:AL484)</f>
        <v>0</v>
      </c>
    </row>
    <row r="485" spans="1:39" outlineLevel="1">
      <c r="A485" s="531"/>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768">
        <f>Y484</f>
        <v>0</v>
      </c>
      <c r="Z485" s="410">
        <f t="shared" ref="Z485" si="1374">Z484</f>
        <v>0</v>
      </c>
      <c r="AA485" s="410">
        <f t="shared" ref="AA485" si="1375">AA484</f>
        <v>0</v>
      </c>
      <c r="AB485" s="410">
        <f t="shared" ref="AB485" si="1376">AB484</f>
        <v>0</v>
      </c>
      <c r="AC485" s="410">
        <f t="shared" ref="AC485" si="1377">AC484</f>
        <v>0</v>
      </c>
      <c r="AD485" s="410">
        <f t="shared" ref="AD485" si="1378">AD484</f>
        <v>0</v>
      </c>
      <c r="AE485" s="410">
        <f t="shared" ref="AE485" si="1379">AE484</f>
        <v>0</v>
      </c>
      <c r="AF485" s="410">
        <f t="shared" ref="AF485" si="1380">AF484</f>
        <v>0</v>
      </c>
      <c r="AG485" s="410">
        <f t="shared" ref="AG485" si="1381">AG484</f>
        <v>0</v>
      </c>
      <c r="AH485" s="410">
        <f t="shared" ref="AH485" si="1382">AH484</f>
        <v>0</v>
      </c>
      <c r="AI485" s="410">
        <f t="shared" ref="AI485" si="1383">AI484</f>
        <v>0</v>
      </c>
      <c r="AJ485" s="410">
        <f t="shared" ref="AJ485" si="1384">AJ484</f>
        <v>0</v>
      </c>
      <c r="AK485" s="410">
        <f t="shared" ref="AK485" si="1385">AK484</f>
        <v>0</v>
      </c>
      <c r="AL485" s="410">
        <f t="shared" ref="AL485" si="1386">AL484</f>
        <v>0</v>
      </c>
      <c r="AM485" s="305"/>
    </row>
    <row r="486" spans="1:39"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769"/>
      <c r="Z486" s="424"/>
      <c r="AA486" s="424"/>
      <c r="AB486" s="424"/>
      <c r="AC486" s="424"/>
      <c r="AD486" s="424"/>
      <c r="AE486" s="424"/>
      <c r="AF486" s="424"/>
      <c r="AG486" s="424"/>
      <c r="AH486" s="424"/>
      <c r="AI486" s="424"/>
      <c r="AJ486" s="424"/>
      <c r="AK486" s="424"/>
      <c r="AL486" s="424"/>
      <c r="AM486" s="305"/>
    </row>
    <row r="487" spans="1:39" outlineLevel="1">
      <c r="A487" s="531">
        <v>26</v>
      </c>
      <c r="B487" s="427" t="s">
        <v>118</v>
      </c>
      <c r="C487" s="290" t="s">
        <v>25</v>
      </c>
      <c r="D487" s="294">
        <v>879972</v>
      </c>
      <c r="E487" s="294">
        <v>880216</v>
      </c>
      <c r="F487" s="294">
        <v>880216</v>
      </c>
      <c r="G487" s="294">
        <v>880216</v>
      </c>
      <c r="H487" s="294">
        <v>880216</v>
      </c>
      <c r="I487" s="294">
        <v>850153</v>
      </c>
      <c r="J487" s="294">
        <v>850153</v>
      </c>
      <c r="K487" s="294">
        <v>850153</v>
      </c>
      <c r="L487" s="294">
        <v>808240</v>
      </c>
      <c r="M487" s="294">
        <v>808240</v>
      </c>
      <c r="N487" s="294">
        <v>12</v>
      </c>
      <c r="O487" s="294">
        <v>304</v>
      </c>
      <c r="P487" s="294">
        <v>304</v>
      </c>
      <c r="Q487" s="294">
        <v>304</v>
      </c>
      <c r="R487" s="294">
        <v>304</v>
      </c>
      <c r="S487" s="294">
        <v>304</v>
      </c>
      <c r="T487" s="294">
        <v>298</v>
      </c>
      <c r="U487" s="294">
        <v>298</v>
      </c>
      <c r="V487" s="294">
        <v>298</v>
      </c>
      <c r="W487" s="294">
        <v>298</v>
      </c>
      <c r="X487" s="294">
        <v>298</v>
      </c>
      <c r="Y487" s="774"/>
      <c r="Z487" s="792">
        <v>0.5</v>
      </c>
      <c r="AA487" s="792">
        <v>0.5</v>
      </c>
      <c r="AB487" s="409"/>
      <c r="AC487" s="409"/>
      <c r="AD487" s="409"/>
      <c r="AE487" s="409"/>
      <c r="AF487" s="414"/>
      <c r="AG487" s="414"/>
      <c r="AH487" s="414"/>
      <c r="AI487" s="414"/>
      <c r="AJ487" s="414"/>
      <c r="AK487" s="414"/>
      <c r="AL487" s="414"/>
      <c r="AM487" s="295">
        <f>SUM(Y487:AL487)</f>
        <v>1</v>
      </c>
    </row>
    <row r="488" spans="1:39" outlineLevel="1">
      <c r="A488" s="531"/>
      <c r="B488" s="430" t="s">
        <v>308</v>
      </c>
      <c r="C488" s="290" t="s">
        <v>163</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768">
        <f>Y487</f>
        <v>0</v>
      </c>
      <c r="Z488" s="410">
        <f t="shared" ref="Z488" si="1387">Z487</f>
        <v>0.5</v>
      </c>
      <c r="AA488" s="410">
        <f t="shared" ref="AA488" si="1388">AA487</f>
        <v>0.5</v>
      </c>
      <c r="AB488" s="410">
        <f t="shared" ref="AB488" si="1389">AB487</f>
        <v>0</v>
      </c>
      <c r="AC488" s="410">
        <f t="shared" ref="AC488" si="1390">AC487</f>
        <v>0</v>
      </c>
      <c r="AD488" s="410">
        <f t="shared" ref="AD488" si="1391">AD487</f>
        <v>0</v>
      </c>
      <c r="AE488" s="410">
        <f t="shared" ref="AE488" si="1392">AE487</f>
        <v>0</v>
      </c>
      <c r="AF488" s="410">
        <f t="shared" ref="AF488" si="1393">AF487</f>
        <v>0</v>
      </c>
      <c r="AG488" s="410">
        <f t="shared" ref="AG488" si="1394">AG487</f>
        <v>0</v>
      </c>
      <c r="AH488" s="410">
        <f t="shared" ref="AH488" si="1395">AH487</f>
        <v>0</v>
      </c>
      <c r="AI488" s="410">
        <f t="shared" ref="AI488" si="1396">AI487</f>
        <v>0</v>
      </c>
      <c r="AJ488" s="410">
        <f t="shared" ref="AJ488" si="1397">AJ487</f>
        <v>0</v>
      </c>
      <c r="AK488" s="410">
        <f t="shared" ref="AK488" si="1398">AK487</f>
        <v>0</v>
      </c>
      <c r="AL488" s="410">
        <f t="shared" ref="AL488" si="1399">AL487</f>
        <v>0</v>
      </c>
      <c r="AM488" s="305"/>
    </row>
    <row r="489" spans="1:39"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769"/>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v>270662</v>
      </c>
      <c r="E490" s="294">
        <v>270662</v>
      </c>
      <c r="F490" s="294">
        <v>263266</v>
      </c>
      <c r="G490" s="294">
        <v>219706</v>
      </c>
      <c r="H490" s="294">
        <v>219581</v>
      </c>
      <c r="I490" s="294">
        <v>195981</v>
      </c>
      <c r="J490" s="294">
        <v>131570</v>
      </c>
      <c r="K490" s="294">
        <v>103144</v>
      </c>
      <c r="L490" s="294">
        <v>80632</v>
      </c>
      <c r="M490" s="294">
        <v>49530</v>
      </c>
      <c r="N490" s="294">
        <v>12</v>
      </c>
      <c r="O490" s="294">
        <v>51</v>
      </c>
      <c r="P490" s="294">
        <v>51</v>
      </c>
      <c r="Q490" s="294">
        <v>50</v>
      </c>
      <c r="R490" s="294">
        <v>46</v>
      </c>
      <c r="S490" s="294">
        <v>46</v>
      </c>
      <c r="T490" s="294">
        <v>44</v>
      </c>
      <c r="U490" s="294">
        <v>35</v>
      </c>
      <c r="V490" s="294">
        <v>29</v>
      </c>
      <c r="W490" s="294">
        <v>24</v>
      </c>
      <c r="X490" s="294">
        <v>16</v>
      </c>
      <c r="Y490" s="774"/>
      <c r="Z490" s="792">
        <v>0.75</v>
      </c>
      <c r="AA490" s="792">
        <v>0.25</v>
      </c>
      <c r="AB490" s="409"/>
      <c r="AC490" s="409"/>
      <c r="AD490" s="409"/>
      <c r="AE490" s="409"/>
      <c r="AF490" s="414"/>
      <c r="AG490" s="414"/>
      <c r="AH490" s="414"/>
      <c r="AI490" s="414"/>
      <c r="AJ490" s="414"/>
      <c r="AK490" s="414"/>
      <c r="AL490" s="414"/>
      <c r="AM490" s="295">
        <f>SUM(Y490:AL490)</f>
        <v>1</v>
      </c>
    </row>
    <row r="491" spans="1:39" outlineLevel="1">
      <c r="A491" s="531"/>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768">
        <f>Y490</f>
        <v>0</v>
      </c>
      <c r="Z491" s="410">
        <f t="shared" ref="Z491" si="1400">Z490</f>
        <v>0.75</v>
      </c>
      <c r="AA491" s="410">
        <f t="shared" ref="AA491" si="1401">AA490</f>
        <v>0.25</v>
      </c>
      <c r="AB491" s="410">
        <f t="shared" ref="AB491" si="1402">AB490</f>
        <v>0</v>
      </c>
      <c r="AC491" s="410">
        <f t="shared" ref="AC491" si="1403">AC490</f>
        <v>0</v>
      </c>
      <c r="AD491" s="410">
        <f t="shared" ref="AD491" si="1404">AD490</f>
        <v>0</v>
      </c>
      <c r="AE491" s="410">
        <f t="shared" ref="AE491" si="1405">AE490</f>
        <v>0</v>
      </c>
      <c r="AF491" s="410">
        <f t="shared" ref="AF491" si="1406">AF490</f>
        <v>0</v>
      </c>
      <c r="AG491" s="410">
        <f t="shared" ref="AG491" si="1407">AG490</f>
        <v>0</v>
      </c>
      <c r="AH491" s="410">
        <f t="shared" ref="AH491" si="1408">AH490</f>
        <v>0</v>
      </c>
      <c r="AI491" s="410">
        <f t="shared" ref="AI491" si="1409">AI490</f>
        <v>0</v>
      </c>
      <c r="AJ491" s="410">
        <f t="shared" ref="AJ491" si="1410">AJ490</f>
        <v>0</v>
      </c>
      <c r="AK491" s="410">
        <f t="shared" ref="AK491" si="1411">AK490</f>
        <v>0</v>
      </c>
      <c r="AL491" s="410">
        <f t="shared" ref="AL491" si="1412">AL490</f>
        <v>0</v>
      </c>
      <c r="AM491" s="305"/>
    </row>
    <row r="492" spans="1:39"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769"/>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774"/>
      <c r="Z493" s="409"/>
      <c r="AA493" s="409"/>
      <c r="AB493" s="409"/>
      <c r="AC493" s="409"/>
      <c r="AD493" s="409"/>
      <c r="AE493" s="409"/>
      <c r="AF493" s="414"/>
      <c r="AG493" s="414"/>
      <c r="AH493" s="414"/>
      <c r="AI493" s="414"/>
      <c r="AJ493" s="414"/>
      <c r="AK493" s="414"/>
      <c r="AL493" s="414"/>
      <c r="AM493" s="295">
        <f>SUM(Y493:AL493)</f>
        <v>0</v>
      </c>
    </row>
    <row r="494" spans="1:39" outlineLevel="1">
      <c r="A494" s="531"/>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768">
        <f>Y493</f>
        <v>0</v>
      </c>
      <c r="Z494" s="410">
        <f t="shared" ref="Z494" si="1413">Z493</f>
        <v>0</v>
      </c>
      <c r="AA494" s="410">
        <f t="shared" ref="AA494" si="1414">AA493</f>
        <v>0</v>
      </c>
      <c r="AB494" s="410">
        <f t="shared" ref="AB494" si="1415">AB493</f>
        <v>0</v>
      </c>
      <c r="AC494" s="410">
        <f t="shared" ref="AC494" si="1416">AC493</f>
        <v>0</v>
      </c>
      <c r="AD494" s="410">
        <f t="shared" ref="AD494" si="1417">AD493</f>
        <v>0</v>
      </c>
      <c r="AE494" s="410">
        <f t="shared" ref="AE494" si="1418">AE493</f>
        <v>0</v>
      </c>
      <c r="AF494" s="410">
        <f t="shared" ref="AF494" si="1419">AF493</f>
        <v>0</v>
      </c>
      <c r="AG494" s="410">
        <f t="shared" ref="AG494" si="1420">AG493</f>
        <v>0</v>
      </c>
      <c r="AH494" s="410">
        <f t="shared" ref="AH494" si="1421">AH493</f>
        <v>0</v>
      </c>
      <c r="AI494" s="410">
        <f t="shared" ref="AI494" si="1422">AI493</f>
        <v>0</v>
      </c>
      <c r="AJ494" s="410">
        <f t="shared" ref="AJ494" si="1423">AJ493</f>
        <v>0</v>
      </c>
      <c r="AK494" s="410">
        <f t="shared" ref="AK494" si="1424">AK493</f>
        <v>0</v>
      </c>
      <c r="AL494" s="410">
        <f t="shared" ref="AL494" si="1425">AL493</f>
        <v>0</v>
      </c>
      <c r="AM494" s="305"/>
    </row>
    <row r="495" spans="1:39"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769"/>
      <c r="Z495" s="424"/>
      <c r="AA495" s="424"/>
      <c r="AB495" s="424"/>
      <c r="AC495" s="424"/>
      <c r="AD495" s="424"/>
      <c r="AE495" s="424"/>
      <c r="AF495" s="424"/>
      <c r="AG495" s="424"/>
      <c r="AH495" s="424"/>
      <c r="AI495" s="424"/>
      <c r="AJ495" s="424"/>
      <c r="AK495" s="424"/>
      <c r="AL495" s="424"/>
      <c r="AM495" s="305"/>
    </row>
    <row r="496" spans="1:39" ht="30" outlineLevel="1">
      <c r="A496" s="531">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774"/>
      <c r="Z496" s="409"/>
      <c r="AA496" s="409"/>
      <c r="AB496" s="409"/>
      <c r="AC496" s="409"/>
      <c r="AD496" s="409"/>
      <c r="AE496" s="409"/>
      <c r="AF496" s="414"/>
      <c r="AG496" s="414"/>
      <c r="AH496" s="414"/>
      <c r="AI496" s="414"/>
      <c r="AJ496" s="414"/>
      <c r="AK496" s="414"/>
      <c r="AL496" s="414"/>
      <c r="AM496" s="295">
        <f>SUM(Y496:AL496)</f>
        <v>0</v>
      </c>
    </row>
    <row r="497" spans="1:39" outlineLevel="1">
      <c r="A497" s="531"/>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768">
        <f>Y496</f>
        <v>0</v>
      </c>
      <c r="Z497" s="410">
        <f t="shared" ref="Z497" si="1426">Z496</f>
        <v>0</v>
      </c>
      <c r="AA497" s="410">
        <f t="shared" ref="AA497" si="1427">AA496</f>
        <v>0</v>
      </c>
      <c r="AB497" s="410">
        <f t="shared" ref="AB497" si="1428">AB496</f>
        <v>0</v>
      </c>
      <c r="AC497" s="410">
        <f t="shared" ref="AC497" si="1429">AC496</f>
        <v>0</v>
      </c>
      <c r="AD497" s="410">
        <f t="shared" ref="AD497" si="1430">AD496</f>
        <v>0</v>
      </c>
      <c r="AE497" s="410">
        <f t="shared" ref="AE497" si="1431">AE496</f>
        <v>0</v>
      </c>
      <c r="AF497" s="410">
        <f t="shared" ref="AF497" si="1432">AF496</f>
        <v>0</v>
      </c>
      <c r="AG497" s="410">
        <f t="shared" ref="AG497" si="1433">AG496</f>
        <v>0</v>
      </c>
      <c r="AH497" s="410">
        <f t="shared" ref="AH497" si="1434">AH496</f>
        <v>0</v>
      </c>
      <c r="AI497" s="410">
        <f t="shared" ref="AI497" si="1435">AI496</f>
        <v>0</v>
      </c>
      <c r="AJ497" s="410">
        <f t="shared" ref="AJ497" si="1436">AJ496</f>
        <v>0</v>
      </c>
      <c r="AK497" s="410">
        <f t="shared" ref="AK497" si="1437">AK496</f>
        <v>0</v>
      </c>
      <c r="AL497" s="410">
        <f t="shared" ref="AL497" si="1438">AL496</f>
        <v>0</v>
      </c>
      <c r="AM497" s="305"/>
    </row>
    <row r="498" spans="1:39"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769"/>
      <c r="Z498" s="424"/>
      <c r="AA498" s="424"/>
      <c r="AB498" s="424"/>
      <c r="AC498" s="424"/>
      <c r="AD498" s="424"/>
      <c r="AE498" s="424"/>
      <c r="AF498" s="424"/>
      <c r="AG498" s="424"/>
      <c r="AH498" s="424"/>
      <c r="AI498" s="424"/>
      <c r="AJ498" s="424"/>
      <c r="AK498" s="424"/>
      <c r="AL498" s="424"/>
      <c r="AM498" s="305"/>
    </row>
    <row r="499" spans="1:39" ht="30" outlineLevel="1">
      <c r="A499" s="531">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774"/>
      <c r="Z499" s="409"/>
      <c r="AA499" s="409"/>
      <c r="AB499" s="409"/>
      <c r="AC499" s="409"/>
      <c r="AD499" s="409"/>
      <c r="AE499" s="409"/>
      <c r="AF499" s="414"/>
      <c r="AG499" s="414"/>
      <c r="AH499" s="414"/>
      <c r="AI499" s="414"/>
      <c r="AJ499" s="414"/>
      <c r="AK499" s="414"/>
      <c r="AL499" s="414"/>
      <c r="AM499" s="295">
        <f>SUM(Y499:AL499)</f>
        <v>0</v>
      </c>
    </row>
    <row r="500" spans="1:39" outlineLevel="1">
      <c r="A500" s="531"/>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768">
        <f>Y499</f>
        <v>0</v>
      </c>
      <c r="Z500" s="410">
        <f t="shared" ref="Z500" si="1439">Z499</f>
        <v>0</v>
      </c>
      <c r="AA500" s="410">
        <f t="shared" ref="AA500" si="1440">AA499</f>
        <v>0</v>
      </c>
      <c r="AB500" s="410">
        <f t="shared" ref="AB500" si="1441">AB499</f>
        <v>0</v>
      </c>
      <c r="AC500" s="410">
        <f t="shared" ref="AC500" si="1442">AC499</f>
        <v>0</v>
      </c>
      <c r="AD500" s="410">
        <f t="shared" ref="AD500" si="1443">AD499</f>
        <v>0</v>
      </c>
      <c r="AE500" s="410">
        <f t="shared" ref="AE500" si="1444">AE499</f>
        <v>0</v>
      </c>
      <c r="AF500" s="410">
        <f t="shared" ref="AF500" si="1445">AF499</f>
        <v>0</v>
      </c>
      <c r="AG500" s="410">
        <f t="shared" ref="AG500" si="1446">AG499</f>
        <v>0</v>
      </c>
      <c r="AH500" s="410">
        <f t="shared" ref="AH500" si="1447">AH499</f>
        <v>0</v>
      </c>
      <c r="AI500" s="410">
        <f t="shared" ref="AI500" si="1448">AI499</f>
        <v>0</v>
      </c>
      <c r="AJ500" s="410">
        <f t="shared" ref="AJ500" si="1449">AJ499</f>
        <v>0</v>
      </c>
      <c r="AK500" s="410">
        <f t="shared" ref="AK500" si="1450">AK499</f>
        <v>0</v>
      </c>
      <c r="AL500" s="410">
        <f t="shared" ref="AL500" si="1451">AL499</f>
        <v>0</v>
      </c>
      <c r="AM500" s="305"/>
    </row>
    <row r="501" spans="1:39"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769"/>
      <c r="Z501" s="424"/>
      <c r="AA501" s="424"/>
      <c r="AB501" s="424"/>
      <c r="AC501" s="424"/>
      <c r="AD501" s="424"/>
      <c r="AE501" s="424"/>
      <c r="AF501" s="424"/>
      <c r="AG501" s="424"/>
      <c r="AH501" s="424"/>
      <c r="AI501" s="424"/>
      <c r="AJ501" s="424"/>
      <c r="AK501" s="424"/>
      <c r="AL501" s="424"/>
      <c r="AM501" s="305"/>
    </row>
    <row r="502" spans="1:39" outlineLevel="1">
      <c r="A502" s="531">
        <v>31</v>
      </c>
      <c r="B502" s="757" t="s">
        <v>762</v>
      </c>
      <c r="C502" s="290" t="s">
        <v>25</v>
      </c>
      <c r="D502" s="294">
        <v>2027</v>
      </c>
      <c r="E502" s="294">
        <v>2027</v>
      </c>
      <c r="F502" s="294">
        <v>2027</v>
      </c>
      <c r="G502" s="294">
        <v>2027</v>
      </c>
      <c r="H502" s="294">
        <v>2027</v>
      </c>
      <c r="I502" s="294">
        <v>2027</v>
      </c>
      <c r="J502" s="294">
        <v>2027</v>
      </c>
      <c r="K502" s="294">
        <v>2027</v>
      </c>
      <c r="L502" s="294">
        <v>2027</v>
      </c>
      <c r="M502" s="294">
        <v>2027</v>
      </c>
      <c r="N502" s="294">
        <v>12</v>
      </c>
      <c r="O502" s="294"/>
      <c r="P502" s="294"/>
      <c r="Q502" s="294"/>
      <c r="R502" s="294"/>
      <c r="S502" s="294"/>
      <c r="T502" s="294"/>
      <c r="U502" s="294"/>
      <c r="V502" s="294"/>
      <c r="W502" s="294"/>
      <c r="X502" s="294"/>
      <c r="Y502" s="774">
        <v>1</v>
      </c>
      <c r="Z502" s="409"/>
      <c r="AA502" s="409"/>
      <c r="AB502" s="409"/>
      <c r="AC502" s="409"/>
      <c r="AD502" s="409"/>
      <c r="AE502" s="409"/>
      <c r="AF502" s="414"/>
      <c r="AG502" s="414"/>
      <c r="AH502" s="414"/>
      <c r="AI502" s="414"/>
      <c r="AJ502" s="414"/>
      <c r="AK502" s="414"/>
      <c r="AL502" s="414"/>
      <c r="AM502" s="295">
        <f>SUM(Y502:AL502)</f>
        <v>1</v>
      </c>
    </row>
    <row r="503" spans="1:39" outlineLevel="1">
      <c r="A503" s="531"/>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768">
        <f>Y502</f>
        <v>1</v>
      </c>
      <c r="Z503" s="410">
        <f t="shared" ref="Z503" si="1452">Z502</f>
        <v>0</v>
      </c>
      <c r="AA503" s="410">
        <f t="shared" ref="AA503" si="1453">AA502</f>
        <v>0</v>
      </c>
      <c r="AB503" s="410">
        <f t="shared" ref="AB503" si="1454">AB502</f>
        <v>0</v>
      </c>
      <c r="AC503" s="410">
        <f t="shared" ref="AC503" si="1455">AC502</f>
        <v>0</v>
      </c>
      <c r="AD503" s="410">
        <f t="shared" ref="AD503" si="1456">AD502</f>
        <v>0</v>
      </c>
      <c r="AE503" s="410">
        <f t="shared" ref="AE503" si="1457">AE502</f>
        <v>0</v>
      </c>
      <c r="AF503" s="410">
        <f t="shared" ref="AF503" si="1458">AF502</f>
        <v>0</v>
      </c>
      <c r="AG503" s="410">
        <f t="shared" ref="AG503" si="1459">AG502</f>
        <v>0</v>
      </c>
      <c r="AH503" s="410">
        <f t="shared" ref="AH503" si="1460">AH502</f>
        <v>0</v>
      </c>
      <c r="AI503" s="410">
        <f t="shared" ref="AI503" si="1461">AI502</f>
        <v>0</v>
      </c>
      <c r="AJ503" s="410">
        <f t="shared" ref="AJ503" si="1462">AJ502</f>
        <v>0</v>
      </c>
      <c r="AK503" s="410">
        <f t="shared" ref="AK503" si="1463">AK502</f>
        <v>0</v>
      </c>
      <c r="AL503" s="410">
        <f t="shared" ref="AL503" si="1464">AL502</f>
        <v>0</v>
      </c>
      <c r="AM503" s="305"/>
    </row>
    <row r="504" spans="1:39"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769"/>
      <c r="Z504" s="424"/>
      <c r="AA504" s="424"/>
      <c r="AB504" s="424"/>
      <c r="AC504" s="424"/>
      <c r="AD504" s="424"/>
      <c r="AE504" s="424"/>
      <c r="AF504" s="424"/>
      <c r="AG504" s="424"/>
      <c r="AH504" s="424"/>
      <c r="AI504" s="424"/>
      <c r="AJ504" s="424"/>
      <c r="AK504" s="424"/>
      <c r="AL504" s="424"/>
      <c r="AM504" s="305"/>
    </row>
    <row r="505" spans="1:39" ht="30" outlineLevel="1">
      <c r="A505" s="531">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774"/>
      <c r="Z505" s="409"/>
      <c r="AA505" s="409"/>
      <c r="AB505" s="409"/>
      <c r="AC505" s="409"/>
      <c r="AD505" s="409"/>
      <c r="AE505" s="409"/>
      <c r="AF505" s="414"/>
      <c r="AG505" s="414"/>
      <c r="AH505" s="414"/>
      <c r="AI505" s="414"/>
      <c r="AJ505" s="414"/>
      <c r="AK505" s="414"/>
      <c r="AL505" s="414"/>
      <c r="AM505" s="295">
        <f>SUM(Y505:AL505)</f>
        <v>0</v>
      </c>
    </row>
    <row r="506" spans="1:39" outlineLevel="1">
      <c r="A506" s="531"/>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768">
        <f>Y505</f>
        <v>0</v>
      </c>
      <c r="Z506" s="410">
        <f t="shared" ref="Z506" si="1465">Z505</f>
        <v>0</v>
      </c>
      <c r="AA506" s="410">
        <f t="shared" ref="AA506" si="1466">AA505</f>
        <v>0</v>
      </c>
      <c r="AB506" s="410">
        <f t="shared" ref="AB506" si="1467">AB505</f>
        <v>0</v>
      </c>
      <c r="AC506" s="410">
        <f t="shared" ref="AC506" si="1468">AC505</f>
        <v>0</v>
      </c>
      <c r="AD506" s="410">
        <f t="shared" ref="AD506" si="1469">AD505</f>
        <v>0</v>
      </c>
      <c r="AE506" s="410">
        <f t="shared" ref="AE506" si="1470">AE505</f>
        <v>0</v>
      </c>
      <c r="AF506" s="410">
        <f t="shared" ref="AF506" si="1471">AF505</f>
        <v>0</v>
      </c>
      <c r="AG506" s="410">
        <f t="shared" ref="AG506" si="1472">AG505</f>
        <v>0</v>
      </c>
      <c r="AH506" s="410">
        <f t="shared" ref="AH506" si="1473">AH505</f>
        <v>0</v>
      </c>
      <c r="AI506" s="410">
        <f t="shared" ref="AI506" si="1474">AI505</f>
        <v>0</v>
      </c>
      <c r="AJ506" s="410">
        <f t="shared" ref="AJ506" si="1475">AJ505</f>
        <v>0</v>
      </c>
      <c r="AK506" s="410">
        <f t="shared" ref="AK506" si="1476">AK505</f>
        <v>0</v>
      </c>
      <c r="AL506" s="410">
        <f t="shared" ref="AL506" si="1477">AL505</f>
        <v>0</v>
      </c>
      <c r="AM506" s="305"/>
    </row>
    <row r="507" spans="1:39"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769"/>
      <c r="Z507" s="424"/>
      <c r="AA507" s="424"/>
      <c r="AB507" s="424"/>
      <c r="AC507" s="424"/>
      <c r="AD507" s="424"/>
      <c r="AE507" s="424"/>
      <c r="AF507" s="424"/>
      <c r="AG507" s="424"/>
      <c r="AH507" s="424"/>
      <c r="AI507" s="424"/>
      <c r="AJ507" s="424"/>
      <c r="AK507" s="424"/>
      <c r="AL507" s="424"/>
      <c r="AM507" s="305"/>
    </row>
    <row r="508" spans="1:39" ht="15.75" outlineLevel="1">
      <c r="A508" s="531"/>
      <c r="B508" s="503"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769"/>
      <c r="Z508" s="424"/>
      <c r="AA508" s="424"/>
      <c r="AB508" s="424"/>
      <c r="AC508" s="424"/>
      <c r="AD508" s="424"/>
      <c r="AE508" s="424"/>
      <c r="AF508" s="424"/>
      <c r="AG508" s="424"/>
      <c r="AH508" s="424"/>
      <c r="AI508" s="424"/>
      <c r="AJ508" s="424"/>
      <c r="AK508" s="424"/>
      <c r="AL508" s="424"/>
      <c r="AM508" s="305"/>
    </row>
    <row r="509" spans="1:39" outlineLevel="1">
      <c r="A509" s="531">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774"/>
      <c r="Z509" s="409"/>
      <c r="AA509" s="409"/>
      <c r="AB509" s="409"/>
      <c r="AC509" s="409"/>
      <c r="AD509" s="409"/>
      <c r="AE509" s="409"/>
      <c r="AF509" s="414"/>
      <c r="AG509" s="414"/>
      <c r="AH509" s="414"/>
      <c r="AI509" s="414"/>
      <c r="AJ509" s="414"/>
      <c r="AK509" s="414"/>
      <c r="AL509" s="414"/>
      <c r="AM509" s="295">
        <f>SUM(Y509:AL509)</f>
        <v>0</v>
      </c>
    </row>
    <row r="510" spans="1:39" outlineLevel="1">
      <c r="A510" s="531"/>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768">
        <f>Y509</f>
        <v>0</v>
      </c>
      <c r="Z510" s="410">
        <f t="shared" ref="Z510" si="1478">Z509</f>
        <v>0</v>
      </c>
      <c r="AA510" s="410">
        <f t="shared" ref="AA510" si="1479">AA509</f>
        <v>0</v>
      </c>
      <c r="AB510" s="410">
        <f t="shared" ref="AB510" si="1480">AB509</f>
        <v>0</v>
      </c>
      <c r="AC510" s="410">
        <f t="shared" ref="AC510" si="1481">AC509</f>
        <v>0</v>
      </c>
      <c r="AD510" s="410">
        <f t="shared" ref="AD510" si="1482">AD509</f>
        <v>0</v>
      </c>
      <c r="AE510" s="410">
        <f t="shared" ref="AE510" si="1483">AE509</f>
        <v>0</v>
      </c>
      <c r="AF510" s="410">
        <f t="shared" ref="AF510" si="1484">AF509</f>
        <v>0</v>
      </c>
      <c r="AG510" s="410">
        <f t="shared" ref="AG510" si="1485">AG509</f>
        <v>0</v>
      </c>
      <c r="AH510" s="410">
        <f t="shared" ref="AH510" si="1486">AH509</f>
        <v>0</v>
      </c>
      <c r="AI510" s="410">
        <f t="shared" ref="AI510" si="1487">AI509</f>
        <v>0</v>
      </c>
      <c r="AJ510" s="410">
        <f t="shared" ref="AJ510" si="1488">AJ509</f>
        <v>0</v>
      </c>
      <c r="AK510" s="410">
        <f t="shared" ref="AK510" si="1489">AK509</f>
        <v>0</v>
      </c>
      <c r="AL510" s="410">
        <f t="shared" ref="AL510" si="1490">AL509</f>
        <v>0</v>
      </c>
      <c r="AM510" s="305"/>
    </row>
    <row r="511" spans="1:39"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769"/>
      <c r="Z511" s="424"/>
      <c r="AA511" s="424"/>
      <c r="AB511" s="424"/>
      <c r="AC511" s="424"/>
      <c r="AD511" s="424"/>
      <c r="AE511" s="424"/>
      <c r="AF511" s="424"/>
      <c r="AG511" s="424"/>
      <c r="AH511" s="424"/>
      <c r="AI511" s="424"/>
      <c r="AJ511" s="424"/>
      <c r="AK511" s="424"/>
      <c r="AL511" s="424"/>
      <c r="AM511" s="305"/>
    </row>
    <row r="512" spans="1:39" outlineLevel="1">
      <c r="A512" s="531">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774"/>
      <c r="Z512" s="409"/>
      <c r="AA512" s="409"/>
      <c r="AB512" s="409"/>
      <c r="AC512" s="409"/>
      <c r="AD512" s="409"/>
      <c r="AE512" s="409"/>
      <c r="AF512" s="414"/>
      <c r="AG512" s="414"/>
      <c r="AH512" s="414"/>
      <c r="AI512" s="414"/>
      <c r="AJ512" s="414"/>
      <c r="AK512" s="414"/>
      <c r="AL512" s="414"/>
      <c r="AM512" s="295">
        <f>SUM(Y512:AL512)</f>
        <v>0</v>
      </c>
    </row>
    <row r="513" spans="1:39" outlineLevel="1">
      <c r="A513" s="531"/>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768">
        <f>Y512</f>
        <v>0</v>
      </c>
      <c r="Z513" s="410">
        <f t="shared" ref="Z513" si="1491">Z512</f>
        <v>0</v>
      </c>
      <c r="AA513" s="410">
        <f t="shared" ref="AA513" si="1492">AA512</f>
        <v>0</v>
      </c>
      <c r="AB513" s="410">
        <f t="shared" ref="AB513" si="1493">AB512</f>
        <v>0</v>
      </c>
      <c r="AC513" s="410">
        <f t="shared" ref="AC513" si="1494">AC512</f>
        <v>0</v>
      </c>
      <c r="AD513" s="410">
        <f t="shared" ref="AD513" si="1495">AD512</f>
        <v>0</v>
      </c>
      <c r="AE513" s="410">
        <f t="shared" ref="AE513" si="1496">AE512</f>
        <v>0</v>
      </c>
      <c r="AF513" s="410">
        <f t="shared" ref="AF513" si="1497">AF512</f>
        <v>0</v>
      </c>
      <c r="AG513" s="410">
        <f t="shared" ref="AG513" si="1498">AG512</f>
        <v>0</v>
      </c>
      <c r="AH513" s="410">
        <f t="shared" ref="AH513" si="1499">AH512</f>
        <v>0</v>
      </c>
      <c r="AI513" s="410">
        <f t="shared" ref="AI513" si="1500">AI512</f>
        <v>0</v>
      </c>
      <c r="AJ513" s="410">
        <f t="shared" ref="AJ513" si="1501">AJ512</f>
        <v>0</v>
      </c>
      <c r="AK513" s="410">
        <f t="shared" ref="AK513" si="1502">AK512</f>
        <v>0</v>
      </c>
      <c r="AL513" s="410">
        <f t="shared" ref="AL513" si="1503">AL512</f>
        <v>0</v>
      </c>
      <c r="AM513" s="305"/>
    </row>
    <row r="514" spans="1:39"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769"/>
      <c r="Z514" s="424"/>
      <c r="AA514" s="424"/>
      <c r="AB514" s="424"/>
      <c r="AC514" s="424"/>
      <c r="AD514" s="424"/>
      <c r="AE514" s="424"/>
      <c r="AF514" s="424"/>
      <c r="AG514" s="424"/>
      <c r="AH514" s="424"/>
      <c r="AI514" s="424"/>
      <c r="AJ514" s="424"/>
      <c r="AK514" s="424"/>
      <c r="AL514" s="424"/>
      <c r="AM514" s="305"/>
    </row>
    <row r="515" spans="1:39" outlineLevel="1">
      <c r="A515" s="531">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774"/>
      <c r="Z515" s="409"/>
      <c r="AA515" s="409"/>
      <c r="AB515" s="409"/>
      <c r="AC515" s="409"/>
      <c r="AD515" s="409"/>
      <c r="AE515" s="409"/>
      <c r="AF515" s="414"/>
      <c r="AG515" s="414"/>
      <c r="AH515" s="414"/>
      <c r="AI515" s="414"/>
      <c r="AJ515" s="414"/>
      <c r="AK515" s="414"/>
      <c r="AL515" s="414"/>
      <c r="AM515" s="295">
        <f>SUM(Y515:AL515)</f>
        <v>0</v>
      </c>
    </row>
    <row r="516" spans="1:39" outlineLevel="1">
      <c r="A516" s="531"/>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768">
        <f>Y515</f>
        <v>0</v>
      </c>
      <c r="Z516" s="410">
        <f t="shared" ref="Z516" si="1504">Z515</f>
        <v>0</v>
      </c>
      <c r="AA516" s="410">
        <f t="shared" ref="AA516" si="1505">AA515</f>
        <v>0</v>
      </c>
      <c r="AB516" s="410">
        <f t="shared" ref="AB516" si="1506">AB515</f>
        <v>0</v>
      </c>
      <c r="AC516" s="410">
        <f t="shared" ref="AC516" si="1507">AC515</f>
        <v>0</v>
      </c>
      <c r="AD516" s="410">
        <f t="shared" ref="AD516" si="1508">AD515</f>
        <v>0</v>
      </c>
      <c r="AE516" s="410">
        <f t="shared" ref="AE516" si="1509">AE515</f>
        <v>0</v>
      </c>
      <c r="AF516" s="410">
        <f t="shared" ref="AF516" si="1510">AF515</f>
        <v>0</v>
      </c>
      <c r="AG516" s="410">
        <f t="shared" ref="AG516" si="1511">AG515</f>
        <v>0</v>
      </c>
      <c r="AH516" s="410">
        <f t="shared" ref="AH516" si="1512">AH515</f>
        <v>0</v>
      </c>
      <c r="AI516" s="410">
        <f t="shared" ref="AI516" si="1513">AI515</f>
        <v>0</v>
      </c>
      <c r="AJ516" s="410">
        <f t="shared" ref="AJ516" si="1514">AJ515</f>
        <v>0</v>
      </c>
      <c r="AK516" s="410">
        <f t="shared" ref="AK516" si="1515">AK515</f>
        <v>0</v>
      </c>
      <c r="AL516" s="410">
        <f t="shared" ref="AL516" si="1516">AL515</f>
        <v>0</v>
      </c>
      <c r="AM516" s="305"/>
    </row>
    <row r="517" spans="1:39"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769"/>
      <c r="Z517" s="424"/>
      <c r="AA517" s="424"/>
      <c r="AB517" s="424"/>
      <c r="AC517" s="424"/>
      <c r="AD517" s="424"/>
      <c r="AE517" s="424"/>
      <c r="AF517" s="424"/>
      <c r="AG517" s="424"/>
      <c r="AH517" s="424"/>
      <c r="AI517" s="424"/>
      <c r="AJ517" s="424"/>
      <c r="AK517" s="424"/>
      <c r="AL517" s="424"/>
      <c r="AM517" s="305"/>
    </row>
    <row r="518" spans="1:39" ht="15.75" outlineLevel="1">
      <c r="A518" s="531"/>
      <c r="B518" s="503"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769"/>
      <c r="Z518" s="424"/>
      <c r="AA518" s="424"/>
      <c r="AB518" s="424"/>
      <c r="AC518" s="424"/>
      <c r="AD518" s="424"/>
      <c r="AE518" s="424"/>
      <c r="AF518" s="424"/>
      <c r="AG518" s="424"/>
      <c r="AH518" s="424"/>
      <c r="AI518" s="424"/>
      <c r="AJ518" s="424"/>
      <c r="AK518" s="424"/>
      <c r="AL518" s="424"/>
      <c r="AM518" s="305"/>
    </row>
    <row r="519" spans="1:39" ht="45" outlineLevel="1">
      <c r="A519" s="531">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774"/>
      <c r="Z519" s="409"/>
      <c r="AA519" s="409"/>
      <c r="AB519" s="409"/>
      <c r="AC519" s="409"/>
      <c r="AD519" s="409"/>
      <c r="AE519" s="409"/>
      <c r="AF519" s="414"/>
      <c r="AG519" s="414"/>
      <c r="AH519" s="414"/>
      <c r="AI519" s="414"/>
      <c r="AJ519" s="414"/>
      <c r="AK519" s="414"/>
      <c r="AL519" s="414"/>
      <c r="AM519" s="295">
        <f>SUM(Y519:AL519)</f>
        <v>0</v>
      </c>
    </row>
    <row r="520" spans="1:39" outlineLevel="1">
      <c r="A520" s="531"/>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768">
        <f>Y519</f>
        <v>0</v>
      </c>
      <c r="Z520" s="410">
        <f t="shared" ref="Z520" si="1517">Z519</f>
        <v>0</v>
      </c>
      <c r="AA520" s="410">
        <f t="shared" ref="AA520" si="1518">AA519</f>
        <v>0</v>
      </c>
      <c r="AB520" s="410">
        <f t="shared" ref="AB520" si="1519">AB519</f>
        <v>0</v>
      </c>
      <c r="AC520" s="410">
        <f t="shared" ref="AC520" si="1520">AC519</f>
        <v>0</v>
      </c>
      <c r="AD520" s="410">
        <f t="shared" ref="AD520" si="1521">AD519</f>
        <v>0</v>
      </c>
      <c r="AE520" s="410">
        <f t="shared" ref="AE520" si="1522">AE519</f>
        <v>0</v>
      </c>
      <c r="AF520" s="410">
        <f t="shared" ref="AF520" si="1523">AF519</f>
        <v>0</v>
      </c>
      <c r="AG520" s="410">
        <f t="shared" ref="AG520" si="1524">AG519</f>
        <v>0</v>
      </c>
      <c r="AH520" s="410">
        <f t="shared" ref="AH520" si="1525">AH519</f>
        <v>0</v>
      </c>
      <c r="AI520" s="410">
        <f t="shared" ref="AI520" si="1526">AI519</f>
        <v>0</v>
      </c>
      <c r="AJ520" s="410">
        <f t="shared" ref="AJ520" si="1527">AJ519</f>
        <v>0</v>
      </c>
      <c r="AK520" s="410">
        <f t="shared" ref="AK520" si="1528">AK519</f>
        <v>0</v>
      </c>
      <c r="AL520" s="410">
        <f t="shared" ref="AL520" si="1529">AL519</f>
        <v>0</v>
      </c>
      <c r="AM520" s="305"/>
    </row>
    <row r="521" spans="1:39"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769"/>
      <c r="Z521" s="424"/>
      <c r="AA521" s="424"/>
      <c r="AB521" s="424"/>
      <c r="AC521" s="424"/>
      <c r="AD521" s="424"/>
      <c r="AE521" s="424"/>
      <c r="AF521" s="424"/>
      <c r="AG521" s="424"/>
      <c r="AH521" s="424"/>
      <c r="AI521" s="424"/>
      <c r="AJ521" s="424"/>
      <c r="AK521" s="424"/>
      <c r="AL521" s="424"/>
      <c r="AM521" s="305"/>
    </row>
    <row r="522" spans="1:39" ht="30" outlineLevel="1">
      <c r="A522" s="531">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774"/>
      <c r="Z522" s="409"/>
      <c r="AA522" s="409"/>
      <c r="AB522" s="409"/>
      <c r="AC522" s="409"/>
      <c r="AD522" s="409"/>
      <c r="AE522" s="409"/>
      <c r="AF522" s="414"/>
      <c r="AG522" s="414"/>
      <c r="AH522" s="414"/>
      <c r="AI522" s="414"/>
      <c r="AJ522" s="414"/>
      <c r="AK522" s="414"/>
      <c r="AL522" s="414"/>
      <c r="AM522" s="295">
        <f>SUM(Y522:AL522)</f>
        <v>0</v>
      </c>
    </row>
    <row r="523" spans="1:39" outlineLevel="1">
      <c r="A523" s="531"/>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768">
        <f>Y522</f>
        <v>0</v>
      </c>
      <c r="Z523" s="410">
        <f t="shared" ref="Z523" si="1530">Z522</f>
        <v>0</v>
      </c>
      <c r="AA523" s="410">
        <f t="shared" ref="AA523" si="1531">AA522</f>
        <v>0</v>
      </c>
      <c r="AB523" s="410">
        <f t="shared" ref="AB523" si="1532">AB522</f>
        <v>0</v>
      </c>
      <c r="AC523" s="410">
        <f t="shared" ref="AC523" si="1533">AC522</f>
        <v>0</v>
      </c>
      <c r="AD523" s="410">
        <f t="shared" ref="AD523" si="1534">AD522</f>
        <v>0</v>
      </c>
      <c r="AE523" s="410">
        <f t="shared" ref="AE523" si="1535">AE522</f>
        <v>0</v>
      </c>
      <c r="AF523" s="410">
        <f t="shared" ref="AF523" si="1536">AF522</f>
        <v>0</v>
      </c>
      <c r="AG523" s="410">
        <f t="shared" ref="AG523" si="1537">AG522</f>
        <v>0</v>
      </c>
      <c r="AH523" s="410">
        <f t="shared" ref="AH523" si="1538">AH522</f>
        <v>0</v>
      </c>
      <c r="AI523" s="410">
        <f t="shared" ref="AI523" si="1539">AI522</f>
        <v>0</v>
      </c>
      <c r="AJ523" s="410">
        <f t="shared" ref="AJ523" si="1540">AJ522</f>
        <v>0</v>
      </c>
      <c r="AK523" s="410">
        <f t="shared" ref="AK523" si="1541">AK522</f>
        <v>0</v>
      </c>
      <c r="AL523" s="410">
        <f t="shared" ref="AL523" si="1542">AL522</f>
        <v>0</v>
      </c>
      <c r="AM523" s="305"/>
    </row>
    <row r="524" spans="1:39"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769"/>
      <c r="Z524" s="424"/>
      <c r="AA524" s="424"/>
      <c r="AB524" s="424"/>
      <c r="AC524" s="424"/>
      <c r="AD524" s="424"/>
      <c r="AE524" s="424"/>
      <c r="AF524" s="424"/>
      <c r="AG524" s="424"/>
      <c r="AH524" s="424"/>
      <c r="AI524" s="424"/>
      <c r="AJ524" s="424"/>
      <c r="AK524" s="424"/>
      <c r="AL524" s="424"/>
      <c r="AM524" s="305"/>
    </row>
    <row r="525" spans="1:39" outlineLevel="1">
      <c r="A525" s="531">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774"/>
      <c r="Z525" s="409"/>
      <c r="AA525" s="409"/>
      <c r="AB525" s="409"/>
      <c r="AC525" s="409"/>
      <c r="AD525" s="409"/>
      <c r="AE525" s="409"/>
      <c r="AF525" s="414"/>
      <c r="AG525" s="414"/>
      <c r="AH525" s="414"/>
      <c r="AI525" s="414"/>
      <c r="AJ525" s="414"/>
      <c r="AK525" s="414"/>
      <c r="AL525" s="414"/>
      <c r="AM525" s="295">
        <f>SUM(Y525:AL525)</f>
        <v>0</v>
      </c>
    </row>
    <row r="526" spans="1:39" outlineLevel="1">
      <c r="A526" s="531"/>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768">
        <f>Y525</f>
        <v>0</v>
      </c>
      <c r="Z526" s="410">
        <f t="shared" ref="Z526" si="1543">Z525</f>
        <v>0</v>
      </c>
      <c r="AA526" s="410">
        <f t="shared" ref="AA526" si="1544">AA525</f>
        <v>0</v>
      </c>
      <c r="AB526" s="410">
        <f t="shared" ref="AB526" si="1545">AB525</f>
        <v>0</v>
      </c>
      <c r="AC526" s="410">
        <f t="shared" ref="AC526" si="1546">AC525</f>
        <v>0</v>
      </c>
      <c r="AD526" s="410">
        <f t="shared" ref="AD526" si="1547">AD525</f>
        <v>0</v>
      </c>
      <c r="AE526" s="410">
        <f t="shared" ref="AE526" si="1548">AE525</f>
        <v>0</v>
      </c>
      <c r="AF526" s="410">
        <f t="shared" ref="AF526" si="1549">AF525</f>
        <v>0</v>
      </c>
      <c r="AG526" s="410">
        <f t="shared" ref="AG526" si="1550">AG525</f>
        <v>0</v>
      </c>
      <c r="AH526" s="410">
        <f t="shared" ref="AH526" si="1551">AH525</f>
        <v>0</v>
      </c>
      <c r="AI526" s="410">
        <f t="shared" ref="AI526" si="1552">AI525</f>
        <v>0</v>
      </c>
      <c r="AJ526" s="410">
        <f t="shared" ref="AJ526" si="1553">AJ525</f>
        <v>0</v>
      </c>
      <c r="AK526" s="410">
        <f t="shared" ref="AK526" si="1554">AK525</f>
        <v>0</v>
      </c>
      <c r="AL526" s="410">
        <f t="shared" ref="AL526" si="1555">AL525</f>
        <v>0</v>
      </c>
      <c r="AM526" s="305"/>
    </row>
    <row r="527" spans="1:39"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769"/>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774"/>
      <c r="Z528" s="409"/>
      <c r="AA528" s="409"/>
      <c r="AB528" s="409"/>
      <c r="AC528" s="409"/>
      <c r="AD528" s="409"/>
      <c r="AE528" s="409"/>
      <c r="AF528" s="414"/>
      <c r="AG528" s="414"/>
      <c r="AH528" s="414"/>
      <c r="AI528" s="414"/>
      <c r="AJ528" s="414"/>
      <c r="AK528" s="414"/>
      <c r="AL528" s="414"/>
      <c r="AM528" s="295">
        <f>SUM(Y528:AL528)</f>
        <v>0</v>
      </c>
    </row>
    <row r="529" spans="1:39" outlineLevel="1">
      <c r="A529" s="531"/>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768">
        <f>Y528</f>
        <v>0</v>
      </c>
      <c r="Z529" s="410">
        <f t="shared" ref="Z529" si="1556">Z528</f>
        <v>0</v>
      </c>
      <c r="AA529" s="410">
        <f t="shared" ref="AA529" si="1557">AA528</f>
        <v>0</v>
      </c>
      <c r="AB529" s="410">
        <f t="shared" ref="AB529" si="1558">AB528</f>
        <v>0</v>
      </c>
      <c r="AC529" s="410">
        <f t="shared" ref="AC529" si="1559">AC528</f>
        <v>0</v>
      </c>
      <c r="AD529" s="410">
        <f t="shared" ref="AD529" si="1560">AD528</f>
        <v>0</v>
      </c>
      <c r="AE529" s="410">
        <f t="shared" ref="AE529" si="1561">AE528</f>
        <v>0</v>
      </c>
      <c r="AF529" s="410">
        <f t="shared" ref="AF529" si="1562">AF528</f>
        <v>0</v>
      </c>
      <c r="AG529" s="410">
        <f t="shared" ref="AG529" si="1563">AG528</f>
        <v>0</v>
      </c>
      <c r="AH529" s="410">
        <f t="shared" ref="AH529" si="1564">AH528</f>
        <v>0</v>
      </c>
      <c r="AI529" s="410">
        <f t="shared" ref="AI529" si="1565">AI528</f>
        <v>0</v>
      </c>
      <c r="AJ529" s="410">
        <f t="shared" ref="AJ529" si="1566">AJ528</f>
        <v>0</v>
      </c>
      <c r="AK529" s="410">
        <f t="shared" ref="AK529" si="1567">AK528</f>
        <v>0</v>
      </c>
      <c r="AL529" s="410">
        <f t="shared" ref="AL529" si="1568">AL528</f>
        <v>0</v>
      </c>
      <c r="AM529" s="305"/>
    </row>
    <row r="530" spans="1:39"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769"/>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774"/>
      <c r="Z531" s="409"/>
      <c r="AA531" s="409"/>
      <c r="AB531" s="409"/>
      <c r="AC531" s="409"/>
      <c r="AD531" s="409"/>
      <c r="AE531" s="409"/>
      <c r="AF531" s="414"/>
      <c r="AG531" s="414"/>
      <c r="AH531" s="414"/>
      <c r="AI531" s="414"/>
      <c r="AJ531" s="414"/>
      <c r="AK531" s="414"/>
      <c r="AL531" s="414"/>
      <c r="AM531" s="295">
        <f>SUM(Y531:AL531)</f>
        <v>0</v>
      </c>
    </row>
    <row r="532" spans="1:39" outlineLevel="1">
      <c r="A532" s="531"/>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768">
        <f>Y531</f>
        <v>0</v>
      </c>
      <c r="Z532" s="410">
        <f t="shared" ref="Z532" si="1569">Z531</f>
        <v>0</v>
      </c>
      <c r="AA532" s="410">
        <f t="shared" ref="AA532" si="1570">AA531</f>
        <v>0</v>
      </c>
      <c r="AB532" s="410">
        <f t="shared" ref="AB532" si="1571">AB531</f>
        <v>0</v>
      </c>
      <c r="AC532" s="410">
        <f t="shared" ref="AC532" si="1572">AC531</f>
        <v>0</v>
      </c>
      <c r="AD532" s="410">
        <f t="shared" ref="AD532" si="1573">AD531</f>
        <v>0</v>
      </c>
      <c r="AE532" s="410">
        <f t="shared" ref="AE532" si="1574">AE531</f>
        <v>0</v>
      </c>
      <c r="AF532" s="410">
        <f t="shared" ref="AF532" si="1575">AF531</f>
        <v>0</v>
      </c>
      <c r="AG532" s="410">
        <f t="shared" ref="AG532" si="1576">AG531</f>
        <v>0</v>
      </c>
      <c r="AH532" s="410">
        <f t="shared" ref="AH532" si="1577">AH531</f>
        <v>0</v>
      </c>
      <c r="AI532" s="410">
        <f t="shared" ref="AI532" si="1578">AI531</f>
        <v>0</v>
      </c>
      <c r="AJ532" s="410">
        <f t="shared" ref="AJ532" si="1579">AJ531</f>
        <v>0</v>
      </c>
      <c r="AK532" s="410">
        <f t="shared" ref="AK532" si="1580">AK531</f>
        <v>0</v>
      </c>
      <c r="AL532" s="410">
        <f t="shared" ref="AL532" si="1581">AL531</f>
        <v>0</v>
      </c>
      <c r="AM532" s="305"/>
    </row>
    <row r="533" spans="1:39"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769"/>
      <c r="Z533" s="424"/>
      <c r="AA533" s="424"/>
      <c r="AB533" s="424"/>
      <c r="AC533" s="424"/>
      <c r="AD533" s="424"/>
      <c r="AE533" s="424"/>
      <c r="AF533" s="424"/>
      <c r="AG533" s="424"/>
      <c r="AH533" s="424"/>
      <c r="AI533" s="424"/>
      <c r="AJ533" s="424"/>
      <c r="AK533" s="424"/>
      <c r="AL533" s="424"/>
      <c r="AM533" s="305"/>
    </row>
    <row r="534" spans="1:39" ht="45" outlineLevel="1">
      <c r="A534" s="531">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774"/>
      <c r="Z534" s="409"/>
      <c r="AA534" s="409"/>
      <c r="AB534" s="409"/>
      <c r="AC534" s="409"/>
      <c r="AD534" s="409"/>
      <c r="AE534" s="409"/>
      <c r="AF534" s="414"/>
      <c r="AG534" s="414"/>
      <c r="AH534" s="414"/>
      <c r="AI534" s="414"/>
      <c r="AJ534" s="414"/>
      <c r="AK534" s="414"/>
      <c r="AL534" s="414"/>
      <c r="AM534" s="295">
        <f>SUM(Y534:AL534)</f>
        <v>0</v>
      </c>
    </row>
    <row r="535" spans="1:39" outlineLevel="1">
      <c r="A535" s="531"/>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768">
        <f>Y534</f>
        <v>0</v>
      </c>
      <c r="Z535" s="410">
        <f t="shared" ref="Z535" si="1582">Z534</f>
        <v>0</v>
      </c>
      <c r="AA535" s="410">
        <f t="shared" ref="AA535" si="1583">AA534</f>
        <v>0</v>
      </c>
      <c r="AB535" s="410">
        <f t="shared" ref="AB535" si="1584">AB534</f>
        <v>0</v>
      </c>
      <c r="AC535" s="410">
        <f t="shared" ref="AC535" si="1585">AC534</f>
        <v>0</v>
      </c>
      <c r="AD535" s="410">
        <f t="shared" ref="AD535" si="1586">AD534</f>
        <v>0</v>
      </c>
      <c r="AE535" s="410">
        <f t="shared" ref="AE535" si="1587">AE534</f>
        <v>0</v>
      </c>
      <c r="AF535" s="410">
        <f t="shared" ref="AF535" si="1588">AF534</f>
        <v>0</v>
      </c>
      <c r="AG535" s="410">
        <f t="shared" ref="AG535" si="1589">AG534</f>
        <v>0</v>
      </c>
      <c r="AH535" s="410">
        <f t="shared" ref="AH535" si="1590">AH534</f>
        <v>0</v>
      </c>
      <c r="AI535" s="410">
        <f t="shared" ref="AI535" si="1591">AI534</f>
        <v>0</v>
      </c>
      <c r="AJ535" s="410">
        <f t="shared" ref="AJ535" si="1592">AJ534</f>
        <v>0</v>
      </c>
      <c r="AK535" s="410">
        <f t="shared" ref="AK535" si="1593">AK534</f>
        <v>0</v>
      </c>
      <c r="AL535" s="410">
        <f t="shared" ref="AL535" si="1594">AL534</f>
        <v>0</v>
      </c>
      <c r="AM535" s="305"/>
    </row>
    <row r="536" spans="1:39"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769"/>
      <c r="Z536" s="424"/>
      <c r="AA536" s="424"/>
      <c r="AB536" s="424"/>
      <c r="AC536" s="424"/>
      <c r="AD536" s="424"/>
      <c r="AE536" s="424"/>
      <c r="AF536" s="424"/>
      <c r="AG536" s="424"/>
      <c r="AH536" s="424"/>
      <c r="AI536" s="424"/>
      <c r="AJ536" s="424"/>
      <c r="AK536" s="424"/>
      <c r="AL536" s="424"/>
      <c r="AM536" s="305"/>
    </row>
    <row r="537" spans="1:39" ht="45" outlineLevel="1">
      <c r="A537" s="531">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774"/>
      <c r="Z537" s="409"/>
      <c r="AA537" s="409"/>
      <c r="AB537" s="409"/>
      <c r="AC537" s="409"/>
      <c r="AD537" s="409"/>
      <c r="AE537" s="409"/>
      <c r="AF537" s="414"/>
      <c r="AG537" s="414"/>
      <c r="AH537" s="414"/>
      <c r="AI537" s="414"/>
      <c r="AJ537" s="414"/>
      <c r="AK537" s="414"/>
      <c r="AL537" s="414"/>
      <c r="AM537" s="295">
        <f>SUM(Y537:AL537)</f>
        <v>0</v>
      </c>
    </row>
    <row r="538" spans="1:39" outlineLevel="1">
      <c r="A538" s="531"/>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768">
        <f>Y537</f>
        <v>0</v>
      </c>
      <c r="Z538" s="410">
        <f t="shared" ref="Z538" si="1595">Z537</f>
        <v>0</v>
      </c>
      <c r="AA538" s="410">
        <f t="shared" ref="AA538" si="1596">AA537</f>
        <v>0</v>
      </c>
      <c r="AB538" s="410">
        <f t="shared" ref="AB538" si="1597">AB537</f>
        <v>0</v>
      </c>
      <c r="AC538" s="410">
        <f t="shared" ref="AC538" si="1598">AC537</f>
        <v>0</v>
      </c>
      <c r="AD538" s="410">
        <f t="shared" ref="AD538" si="1599">AD537</f>
        <v>0</v>
      </c>
      <c r="AE538" s="410">
        <f t="shared" ref="AE538" si="1600">AE537</f>
        <v>0</v>
      </c>
      <c r="AF538" s="410">
        <f t="shared" ref="AF538" si="1601">AF537</f>
        <v>0</v>
      </c>
      <c r="AG538" s="410">
        <f t="shared" ref="AG538" si="1602">AG537</f>
        <v>0</v>
      </c>
      <c r="AH538" s="410">
        <f t="shared" ref="AH538" si="1603">AH537</f>
        <v>0</v>
      </c>
      <c r="AI538" s="410">
        <f t="shared" ref="AI538" si="1604">AI537</f>
        <v>0</v>
      </c>
      <c r="AJ538" s="410">
        <f t="shared" ref="AJ538" si="1605">AJ537</f>
        <v>0</v>
      </c>
      <c r="AK538" s="410">
        <f t="shared" ref="AK538" si="1606">AK537</f>
        <v>0</v>
      </c>
      <c r="AL538" s="410">
        <f t="shared" ref="AL538" si="1607">AL537</f>
        <v>0</v>
      </c>
      <c r="AM538" s="305"/>
    </row>
    <row r="539" spans="1:39"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769"/>
      <c r="Z539" s="424"/>
      <c r="AA539" s="424"/>
      <c r="AB539" s="424"/>
      <c r="AC539" s="424"/>
      <c r="AD539" s="424"/>
      <c r="AE539" s="424"/>
      <c r="AF539" s="424"/>
      <c r="AG539" s="424"/>
      <c r="AH539" s="424"/>
      <c r="AI539" s="424"/>
      <c r="AJ539" s="424"/>
      <c r="AK539" s="424"/>
      <c r="AL539" s="424"/>
      <c r="AM539" s="305"/>
    </row>
    <row r="540" spans="1:39" ht="30" outlineLevel="1">
      <c r="A540" s="531">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774"/>
      <c r="Z540" s="409"/>
      <c r="AA540" s="409"/>
      <c r="AB540" s="409"/>
      <c r="AC540" s="409"/>
      <c r="AD540" s="409"/>
      <c r="AE540" s="409"/>
      <c r="AF540" s="414"/>
      <c r="AG540" s="414"/>
      <c r="AH540" s="414"/>
      <c r="AI540" s="414"/>
      <c r="AJ540" s="414"/>
      <c r="AK540" s="414"/>
      <c r="AL540" s="414"/>
      <c r="AM540" s="295">
        <f>SUM(Y540:AL540)</f>
        <v>0</v>
      </c>
    </row>
    <row r="541" spans="1:39" outlineLevel="1">
      <c r="A541" s="531"/>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768">
        <f>Y540</f>
        <v>0</v>
      </c>
      <c r="Z541" s="410">
        <f t="shared" ref="Z541" si="1608">Z540</f>
        <v>0</v>
      </c>
      <c r="AA541" s="410">
        <f t="shared" ref="AA541" si="1609">AA540</f>
        <v>0</v>
      </c>
      <c r="AB541" s="410">
        <f t="shared" ref="AB541" si="1610">AB540</f>
        <v>0</v>
      </c>
      <c r="AC541" s="410">
        <f t="shared" ref="AC541" si="1611">AC540</f>
        <v>0</v>
      </c>
      <c r="AD541" s="410">
        <f t="shared" ref="AD541" si="1612">AD540</f>
        <v>0</v>
      </c>
      <c r="AE541" s="410">
        <f t="shared" ref="AE541" si="1613">AE540</f>
        <v>0</v>
      </c>
      <c r="AF541" s="410">
        <f t="shared" ref="AF541" si="1614">AF540</f>
        <v>0</v>
      </c>
      <c r="AG541" s="410">
        <f t="shared" ref="AG541" si="1615">AG540</f>
        <v>0</v>
      </c>
      <c r="AH541" s="410">
        <f t="shared" ref="AH541" si="1616">AH540</f>
        <v>0</v>
      </c>
      <c r="AI541" s="410">
        <f t="shared" ref="AI541" si="1617">AI540</f>
        <v>0</v>
      </c>
      <c r="AJ541" s="410">
        <f t="shared" ref="AJ541" si="1618">AJ540</f>
        <v>0</v>
      </c>
      <c r="AK541" s="410">
        <f t="shared" ref="AK541" si="1619">AK540</f>
        <v>0</v>
      </c>
      <c r="AL541" s="410">
        <f t="shared" ref="AL541" si="1620">AL540</f>
        <v>0</v>
      </c>
      <c r="AM541" s="305"/>
    </row>
    <row r="542" spans="1:39"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769"/>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774"/>
      <c r="Z543" s="409"/>
      <c r="AA543" s="409"/>
      <c r="AB543" s="409"/>
      <c r="AC543" s="409"/>
      <c r="AD543" s="409"/>
      <c r="AE543" s="409"/>
      <c r="AF543" s="414"/>
      <c r="AG543" s="414"/>
      <c r="AH543" s="414"/>
      <c r="AI543" s="414"/>
      <c r="AJ543" s="414"/>
      <c r="AK543" s="414"/>
      <c r="AL543" s="414"/>
      <c r="AM543" s="295">
        <f>SUM(Y543:AL543)</f>
        <v>0</v>
      </c>
    </row>
    <row r="544" spans="1:39" outlineLevel="1">
      <c r="A544" s="531"/>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768">
        <f>Y543</f>
        <v>0</v>
      </c>
      <c r="Z544" s="410">
        <f t="shared" ref="Z544" si="1621">Z543</f>
        <v>0</v>
      </c>
      <c r="AA544" s="410">
        <f t="shared" ref="AA544" si="1622">AA543</f>
        <v>0</v>
      </c>
      <c r="AB544" s="410">
        <f t="shared" ref="AB544" si="1623">AB543</f>
        <v>0</v>
      </c>
      <c r="AC544" s="410">
        <f t="shared" ref="AC544" si="1624">AC543</f>
        <v>0</v>
      </c>
      <c r="AD544" s="410">
        <f t="shared" ref="AD544" si="1625">AD543</f>
        <v>0</v>
      </c>
      <c r="AE544" s="410">
        <f t="shared" ref="AE544" si="1626">AE543</f>
        <v>0</v>
      </c>
      <c r="AF544" s="410">
        <f t="shared" ref="AF544" si="1627">AF543</f>
        <v>0</v>
      </c>
      <c r="AG544" s="410">
        <f t="shared" ref="AG544" si="1628">AG543</f>
        <v>0</v>
      </c>
      <c r="AH544" s="410">
        <f t="shared" ref="AH544" si="1629">AH543</f>
        <v>0</v>
      </c>
      <c r="AI544" s="410">
        <f t="shared" ref="AI544" si="1630">AI543</f>
        <v>0</v>
      </c>
      <c r="AJ544" s="410">
        <f t="shared" ref="AJ544" si="1631">AJ543</f>
        <v>0</v>
      </c>
      <c r="AK544" s="410">
        <f t="shared" ref="AK544" si="1632">AK543</f>
        <v>0</v>
      </c>
      <c r="AL544" s="410">
        <f t="shared" ref="AL544" si="1633">AL543</f>
        <v>0</v>
      </c>
      <c r="AM544" s="305"/>
    </row>
    <row r="545" spans="1:39"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769"/>
      <c r="Z545" s="424"/>
      <c r="AA545" s="424"/>
      <c r="AB545" s="424"/>
      <c r="AC545" s="424"/>
      <c r="AD545" s="424"/>
      <c r="AE545" s="424"/>
      <c r="AF545" s="424"/>
      <c r="AG545" s="424"/>
      <c r="AH545" s="424"/>
      <c r="AI545" s="424"/>
      <c r="AJ545" s="424"/>
      <c r="AK545" s="424"/>
      <c r="AL545" s="424"/>
      <c r="AM545" s="305"/>
    </row>
    <row r="546" spans="1:39" ht="30" outlineLevel="1">
      <c r="A546" s="531">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774"/>
      <c r="Z546" s="409"/>
      <c r="AA546" s="409"/>
      <c r="AB546" s="409"/>
      <c r="AC546" s="409"/>
      <c r="AD546" s="409"/>
      <c r="AE546" s="409"/>
      <c r="AF546" s="414"/>
      <c r="AG546" s="414"/>
      <c r="AH546" s="414"/>
      <c r="AI546" s="414"/>
      <c r="AJ546" s="414"/>
      <c r="AK546" s="414"/>
      <c r="AL546" s="414"/>
      <c r="AM546" s="295">
        <f>SUM(Y546:AL546)</f>
        <v>0</v>
      </c>
    </row>
    <row r="547" spans="1:39" outlineLevel="1">
      <c r="A547" s="531"/>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768">
        <f>Y546</f>
        <v>0</v>
      </c>
      <c r="Z547" s="410">
        <f t="shared" ref="Z547" si="1634">Z546</f>
        <v>0</v>
      </c>
      <c r="AA547" s="410">
        <f t="shared" ref="AA547" si="1635">AA546</f>
        <v>0</v>
      </c>
      <c r="AB547" s="410">
        <f t="shared" ref="AB547" si="1636">AB546</f>
        <v>0</v>
      </c>
      <c r="AC547" s="410">
        <f t="shared" ref="AC547" si="1637">AC546</f>
        <v>0</v>
      </c>
      <c r="AD547" s="410">
        <f t="shared" ref="AD547" si="1638">AD546</f>
        <v>0</v>
      </c>
      <c r="AE547" s="410">
        <f t="shared" ref="AE547" si="1639">AE546</f>
        <v>0</v>
      </c>
      <c r="AF547" s="410">
        <f t="shared" ref="AF547" si="1640">AF546</f>
        <v>0</v>
      </c>
      <c r="AG547" s="410">
        <f t="shared" ref="AG547" si="1641">AG546</f>
        <v>0</v>
      </c>
      <c r="AH547" s="410">
        <f t="shared" ref="AH547" si="1642">AH546</f>
        <v>0</v>
      </c>
      <c r="AI547" s="410">
        <f t="shared" ref="AI547" si="1643">AI546</f>
        <v>0</v>
      </c>
      <c r="AJ547" s="410">
        <f t="shared" ref="AJ547" si="1644">AJ546</f>
        <v>0</v>
      </c>
      <c r="AK547" s="410">
        <f t="shared" ref="AK547" si="1645">AK546</f>
        <v>0</v>
      </c>
      <c r="AL547" s="410">
        <f t="shared" ref="AL547" si="1646">AL546</f>
        <v>0</v>
      </c>
      <c r="AM547" s="305"/>
    </row>
    <row r="548" spans="1:39"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769"/>
      <c r="Z548" s="424"/>
      <c r="AA548" s="424"/>
      <c r="AB548" s="424"/>
      <c r="AC548" s="424"/>
      <c r="AD548" s="424"/>
      <c r="AE548" s="424"/>
      <c r="AF548" s="424"/>
      <c r="AG548" s="424"/>
      <c r="AH548" s="424"/>
      <c r="AI548" s="424"/>
      <c r="AJ548" s="424"/>
      <c r="AK548" s="424"/>
      <c r="AL548" s="424"/>
      <c r="AM548" s="305"/>
    </row>
    <row r="549" spans="1:39" ht="30" outlineLevel="1">
      <c r="A549" s="531">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774"/>
      <c r="Z549" s="409"/>
      <c r="AA549" s="409"/>
      <c r="AB549" s="409"/>
      <c r="AC549" s="409"/>
      <c r="AD549" s="409"/>
      <c r="AE549" s="409"/>
      <c r="AF549" s="414"/>
      <c r="AG549" s="414"/>
      <c r="AH549" s="414"/>
      <c r="AI549" s="414"/>
      <c r="AJ549" s="414"/>
      <c r="AK549" s="414"/>
      <c r="AL549" s="414"/>
      <c r="AM549" s="295">
        <f>SUM(Y549:AL549)</f>
        <v>0</v>
      </c>
    </row>
    <row r="550" spans="1:39" outlineLevel="1">
      <c r="A550" s="531"/>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768">
        <f>Y549</f>
        <v>0</v>
      </c>
      <c r="Z550" s="410">
        <f t="shared" ref="Z550" si="1647">Z549</f>
        <v>0</v>
      </c>
      <c r="AA550" s="410">
        <f t="shared" ref="AA550" si="1648">AA549</f>
        <v>0</v>
      </c>
      <c r="AB550" s="410">
        <f t="shared" ref="AB550" si="1649">AB549</f>
        <v>0</v>
      </c>
      <c r="AC550" s="410">
        <f t="shared" ref="AC550" si="1650">AC549</f>
        <v>0</v>
      </c>
      <c r="AD550" s="410">
        <f t="shared" ref="AD550" si="1651">AD549</f>
        <v>0</v>
      </c>
      <c r="AE550" s="410">
        <f t="shared" ref="AE550" si="1652">AE549</f>
        <v>0</v>
      </c>
      <c r="AF550" s="410">
        <f t="shared" ref="AF550" si="1653">AF549</f>
        <v>0</v>
      </c>
      <c r="AG550" s="410">
        <f t="shared" ref="AG550" si="1654">AG549</f>
        <v>0</v>
      </c>
      <c r="AH550" s="410">
        <f t="shared" ref="AH550" si="1655">AH549</f>
        <v>0</v>
      </c>
      <c r="AI550" s="410">
        <f t="shared" ref="AI550" si="1656">AI549</f>
        <v>0</v>
      </c>
      <c r="AJ550" s="410">
        <f t="shared" ref="AJ550" si="1657">AJ549</f>
        <v>0</v>
      </c>
      <c r="AK550" s="410">
        <f t="shared" ref="AK550" si="1658">AK549</f>
        <v>0</v>
      </c>
      <c r="AL550" s="410">
        <f t="shared" ref="AL550" si="1659">AL549</f>
        <v>0</v>
      </c>
      <c r="AM550" s="305"/>
    </row>
    <row r="551" spans="1:39"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769"/>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774"/>
      <c r="Z552" s="409"/>
      <c r="AA552" s="409"/>
      <c r="AB552" s="409"/>
      <c r="AC552" s="409"/>
      <c r="AD552" s="409"/>
      <c r="AE552" s="409"/>
      <c r="AF552" s="414"/>
      <c r="AG552" s="414"/>
      <c r="AH552" s="414"/>
      <c r="AI552" s="414"/>
      <c r="AJ552" s="414"/>
      <c r="AK552" s="414"/>
      <c r="AL552" s="414"/>
      <c r="AM552" s="295">
        <f>SUM(Y552:AL552)</f>
        <v>0</v>
      </c>
    </row>
    <row r="553" spans="1:39" outlineLevel="1">
      <c r="A553" s="531"/>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768">
        <f>Y552</f>
        <v>0</v>
      </c>
      <c r="Z553" s="410">
        <f t="shared" ref="Z553" si="1660">Z552</f>
        <v>0</v>
      </c>
      <c r="AA553" s="410">
        <f t="shared" ref="AA553" si="1661">AA552</f>
        <v>0</v>
      </c>
      <c r="AB553" s="410">
        <f t="shared" ref="AB553" si="1662">AB552</f>
        <v>0</v>
      </c>
      <c r="AC553" s="410">
        <f t="shared" ref="AC553" si="1663">AC552</f>
        <v>0</v>
      </c>
      <c r="AD553" s="410">
        <f t="shared" ref="AD553" si="1664">AD552</f>
        <v>0</v>
      </c>
      <c r="AE553" s="410">
        <f t="shared" ref="AE553" si="1665">AE552</f>
        <v>0</v>
      </c>
      <c r="AF553" s="410">
        <f t="shared" ref="AF553" si="1666">AF552</f>
        <v>0</v>
      </c>
      <c r="AG553" s="410">
        <f t="shared" ref="AG553" si="1667">AG552</f>
        <v>0</v>
      </c>
      <c r="AH553" s="410">
        <f t="shared" ref="AH553" si="1668">AH552</f>
        <v>0</v>
      </c>
      <c r="AI553" s="410">
        <f t="shared" ref="AI553" si="1669">AI552</f>
        <v>0</v>
      </c>
      <c r="AJ553" s="410">
        <f t="shared" ref="AJ553" si="1670">AJ552</f>
        <v>0</v>
      </c>
      <c r="AK553" s="410">
        <f t="shared" ref="AK553" si="1671">AK552</f>
        <v>0</v>
      </c>
      <c r="AL553" s="410">
        <f t="shared" ref="AL553" si="1672">AL552</f>
        <v>0</v>
      </c>
      <c r="AM553" s="305"/>
    </row>
    <row r="554" spans="1:39"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769"/>
      <c r="Z554" s="424"/>
      <c r="AA554" s="424"/>
      <c r="AB554" s="424"/>
      <c r="AC554" s="424"/>
      <c r="AD554" s="424"/>
      <c r="AE554" s="424"/>
      <c r="AF554" s="424"/>
      <c r="AG554" s="424"/>
      <c r="AH554" s="424"/>
      <c r="AI554" s="424"/>
      <c r="AJ554" s="424"/>
      <c r="AK554" s="424"/>
      <c r="AL554" s="424"/>
      <c r="AM554" s="305"/>
    </row>
    <row r="555" spans="1:39" ht="45" outlineLevel="1">
      <c r="A555" s="531">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774"/>
      <c r="Z555" s="409"/>
      <c r="AA555" s="409"/>
      <c r="AB555" s="409"/>
      <c r="AC555" s="409"/>
      <c r="AD555" s="409"/>
      <c r="AE555" s="409"/>
      <c r="AF555" s="414"/>
      <c r="AG555" s="414"/>
      <c r="AH555" s="414"/>
      <c r="AI555" s="414"/>
      <c r="AJ555" s="414"/>
      <c r="AK555" s="414"/>
      <c r="AL555" s="414"/>
      <c r="AM555" s="295">
        <f>SUM(Y555:AL555)</f>
        <v>0</v>
      </c>
    </row>
    <row r="556" spans="1:39" outlineLevel="1">
      <c r="A556" s="531"/>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768">
        <f>Y555</f>
        <v>0</v>
      </c>
      <c r="Z556" s="410">
        <f t="shared" ref="Z556" si="1673">Z555</f>
        <v>0</v>
      </c>
      <c r="AA556" s="410">
        <f t="shared" ref="AA556" si="1674">AA555</f>
        <v>0</v>
      </c>
      <c r="AB556" s="410">
        <f t="shared" ref="AB556" si="1675">AB555</f>
        <v>0</v>
      </c>
      <c r="AC556" s="410">
        <f t="shared" ref="AC556" si="1676">AC555</f>
        <v>0</v>
      </c>
      <c r="AD556" s="410">
        <f t="shared" ref="AD556" si="1677">AD555</f>
        <v>0</v>
      </c>
      <c r="AE556" s="410">
        <f t="shared" ref="AE556" si="1678">AE555</f>
        <v>0</v>
      </c>
      <c r="AF556" s="410">
        <f t="shared" ref="AF556" si="1679">AF555</f>
        <v>0</v>
      </c>
      <c r="AG556" s="410">
        <f t="shared" ref="AG556" si="1680">AG555</f>
        <v>0</v>
      </c>
      <c r="AH556" s="410">
        <f t="shared" ref="AH556" si="1681">AH555</f>
        <v>0</v>
      </c>
      <c r="AI556" s="410">
        <f t="shared" ref="AI556" si="1682">AI555</f>
        <v>0</v>
      </c>
      <c r="AJ556" s="410">
        <f t="shared" ref="AJ556" si="1683">AJ555</f>
        <v>0</v>
      </c>
      <c r="AK556" s="410">
        <f t="shared" ref="AK556" si="1684">AK555</f>
        <v>0</v>
      </c>
      <c r="AL556" s="410">
        <f t="shared" ref="AL556" si="1685">AL555</f>
        <v>0</v>
      </c>
      <c r="AM556" s="305"/>
    </row>
    <row r="557" spans="1:39"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769"/>
      <c r="Z557" s="424"/>
      <c r="AA557" s="424"/>
      <c r="AB557" s="424"/>
      <c r="AC557" s="424"/>
      <c r="AD557" s="424"/>
      <c r="AE557" s="424"/>
      <c r="AF557" s="424"/>
      <c r="AG557" s="424"/>
      <c r="AH557" s="424"/>
      <c r="AI557" s="424"/>
      <c r="AJ557" s="424"/>
      <c r="AK557" s="424"/>
      <c r="AL557" s="424"/>
      <c r="AM557" s="305"/>
    </row>
    <row r="558" spans="1:39" ht="30" outlineLevel="1">
      <c r="A558" s="531">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774"/>
      <c r="Z558" s="409"/>
      <c r="AA558" s="409"/>
      <c r="AB558" s="409"/>
      <c r="AC558" s="409"/>
      <c r="AD558" s="409"/>
      <c r="AE558" s="409"/>
      <c r="AF558" s="414"/>
      <c r="AG558" s="414"/>
      <c r="AH558" s="414"/>
      <c r="AI558" s="414"/>
      <c r="AJ558" s="414"/>
      <c r="AK558" s="414"/>
      <c r="AL558" s="414"/>
      <c r="AM558" s="295">
        <f>SUM(Y558:AL558)</f>
        <v>0</v>
      </c>
    </row>
    <row r="559" spans="1:39" outlineLevel="1">
      <c r="A559" s="531"/>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768">
        <f>Y558</f>
        <v>0</v>
      </c>
      <c r="Z559" s="410">
        <f t="shared" ref="Z559" si="1686">Z558</f>
        <v>0</v>
      </c>
      <c r="AA559" s="410">
        <f t="shared" ref="AA559" si="1687">AA558</f>
        <v>0</v>
      </c>
      <c r="AB559" s="410">
        <f t="shared" ref="AB559" si="1688">AB558</f>
        <v>0</v>
      </c>
      <c r="AC559" s="410">
        <f t="shared" ref="AC559" si="1689">AC558</f>
        <v>0</v>
      </c>
      <c r="AD559" s="410">
        <f t="shared" ref="AD559" si="1690">AD558</f>
        <v>0</v>
      </c>
      <c r="AE559" s="410">
        <f t="shared" ref="AE559" si="1691">AE558</f>
        <v>0</v>
      </c>
      <c r="AF559" s="410">
        <f t="shared" ref="AF559" si="1692">AF558</f>
        <v>0</v>
      </c>
      <c r="AG559" s="410">
        <f t="shared" ref="AG559" si="1693">AG558</f>
        <v>0</v>
      </c>
      <c r="AH559" s="410">
        <f t="shared" ref="AH559" si="1694">AH558</f>
        <v>0</v>
      </c>
      <c r="AI559" s="410">
        <f t="shared" ref="AI559" si="1695">AI558</f>
        <v>0</v>
      </c>
      <c r="AJ559" s="410">
        <f t="shared" ref="AJ559" si="1696">AJ558</f>
        <v>0</v>
      </c>
      <c r="AK559" s="410">
        <f t="shared" ref="AK559" si="1697">AK558</f>
        <v>0</v>
      </c>
      <c r="AL559" s="410">
        <f t="shared" ref="AL559" si="1698">AL558</f>
        <v>0</v>
      </c>
      <c r="AM559" s="305"/>
    </row>
    <row r="560" spans="1:39"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775"/>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2352167</v>
      </c>
      <c r="E561" s="328"/>
      <c r="F561" s="328"/>
      <c r="G561" s="328"/>
      <c r="H561" s="328"/>
      <c r="I561" s="328"/>
      <c r="J561" s="328"/>
      <c r="K561" s="328"/>
      <c r="L561" s="328"/>
      <c r="M561" s="328"/>
      <c r="N561" s="328"/>
      <c r="O561" s="328">
        <f>SUM(O404:O559)</f>
        <v>454</v>
      </c>
      <c r="P561" s="328"/>
      <c r="Q561" s="328"/>
      <c r="R561" s="328"/>
      <c r="S561" s="328"/>
      <c r="T561" s="328"/>
      <c r="U561" s="328"/>
      <c r="V561" s="328"/>
      <c r="W561" s="328"/>
      <c r="X561" s="328"/>
      <c r="Y561" s="776">
        <f>IF(Y402="kWh",SUMPRODUCT(D404:D559,Y404:Y559))</f>
        <v>1201533</v>
      </c>
      <c r="Z561" s="328">
        <f>IF(Z402="kWh",SUMPRODUCT(D404:D559,Z404:Z559))</f>
        <v>642982.5</v>
      </c>
      <c r="AA561" s="328">
        <f>IF(AA402="kw",SUMPRODUCT(N404:N559,O404:O559,AA404:AA559),SUMPRODUCT(D404:D559,AA404:AA559))</f>
        <v>1977</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777">
        <f>HLOOKUP(Y218,'2. LRAMVA Threshold'!$B$42:$Q$53,9,FALSE)</f>
        <v>1378906</v>
      </c>
      <c r="Z562" s="391">
        <f>HLOOKUP(Z218,'2. LRAMVA Threshold'!$B$42:$Q$53,9,FALSE)</f>
        <v>614466</v>
      </c>
      <c r="AA562" s="391">
        <f>HLOOKUP(AA218,'2. LRAMVA Threshold'!$B$42:$Q$53,9,FALSE)</f>
        <v>3777.5747121891995</v>
      </c>
      <c r="AB562" s="391">
        <f>HLOOKUP(AB218,'2. LRAMVA Threshold'!$B$42:$Q$53,9,FALSE)</f>
        <v>3.4029975684617533</v>
      </c>
      <c r="AC562" s="391">
        <f>HLOOKUP(AC218,'2. LRAMVA Threshold'!$B$42:$Q$53,9,FALSE)</f>
        <v>0</v>
      </c>
      <c r="AD562" s="391">
        <f>HLOOKUP(AD218,'2. LRAMVA Threshold'!$B$42:$Q$53,9,FALSE)</f>
        <v>8317</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778"/>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779">
        <f>HLOOKUP(Y$35,'3.  Distribution Rates'!$C$122:$P$133,9,FALSE)</f>
        <v>1.09E-2</v>
      </c>
      <c r="Z564" s="340">
        <f>HLOOKUP(Z$35,'3.  Distribution Rates'!$C$122:$P$133,9,FALSE)</f>
        <v>1.26E-2</v>
      </c>
      <c r="AA564" s="340">
        <f>HLOOKUP(AA$35,'3.  Distribution Rates'!$C$122:$P$133,9,FALSE)</f>
        <v>3.4681999999999999</v>
      </c>
      <c r="AB564" s="340">
        <f>HLOOKUP(AB$35,'3.  Distribution Rates'!$C$122:$P$133,9,FALSE)</f>
        <v>9.0002999999999993</v>
      </c>
      <c r="AC564" s="340">
        <f>HLOOKUP(AC$35,'3.  Distribution Rates'!$C$122:$P$133,9,FALSE)</f>
        <v>12.91</v>
      </c>
      <c r="AD564" s="340">
        <f>HLOOKUP(AD$35,'3.  Distribution Rates'!$C$122:$P$133,9,FALSE)</f>
        <v>3.5000000000000001E-3</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780">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7">
        <f t="shared" ref="AM565:AM571" si="1699">SUM(Y565:AL565)</f>
        <v>0</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780">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7">
        <f t="shared" si="1699"/>
        <v>0</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780">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7">
        <f t="shared" si="1699"/>
        <v>0</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780">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7">
        <f t="shared" si="1699"/>
        <v>0</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780">
        <f t="shared" ref="Y569:AL569" si="1700">Y209*Y564</f>
        <v>5924.1391000000003</v>
      </c>
      <c r="Z569" s="377">
        <f t="shared" si="1700"/>
        <v>15263.388000000001</v>
      </c>
      <c r="AA569" s="377">
        <f t="shared" si="1700"/>
        <v>3454.3272000000002</v>
      </c>
      <c r="AB569" s="377">
        <f>AB209*AB564</f>
        <v>0</v>
      </c>
      <c r="AC569" s="377">
        <f t="shared" si="1700"/>
        <v>0</v>
      </c>
      <c r="AD569" s="377">
        <f t="shared" si="1700"/>
        <v>0</v>
      </c>
      <c r="AE569" s="377">
        <f t="shared" si="1700"/>
        <v>0</v>
      </c>
      <c r="AF569" s="377">
        <f t="shared" si="1700"/>
        <v>0</v>
      </c>
      <c r="AG569" s="377">
        <f t="shared" si="1700"/>
        <v>0</v>
      </c>
      <c r="AH569" s="377">
        <f t="shared" si="1700"/>
        <v>0</v>
      </c>
      <c r="AI569" s="377">
        <f t="shared" si="1700"/>
        <v>0</v>
      </c>
      <c r="AJ569" s="377">
        <f t="shared" si="1700"/>
        <v>0</v>
      </c>
      <c r="AK569" s="377">
        <f t="shared" si="1700"/>
        <v>0</v>
      </c>
      <c r="AL569" s="377">
        <f t="shared" si="1700"/>
        <v>0</v>
      </c>
      <c r="AM569" s="627">
        <f t="shared" si="1699"/>
        <v>24641.854299999999</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780">
        <f>Y392*Y564</f>
        <v>8493.0946999999996</v>
      </c>
      <c r="Z570" s="377">
        <f>Z392*Z564</f>
        <v>9155.4498000000003</v>
      </c>
      <c r="AA570" s="377">
        <f t="shared" ref="AA570:AL570" si="1701">AA392*AA564</f>
        <v>2361.8442</v>
      </c>
      <c r="AB570" s="377">
        <f>AB392*AB564</f>
        <v>0</v>
      </c>
      <c r="AC570" s="377">
        <f t="shared" si="1701"/>
        <v>0</v>
      </c>
      <c r="AD570" s="377">
        <f t="shared" si="1701"/>
        <v>0</v>
      </c>
      <c r="AE570" s="377">
        <f t="shared" si="1701"/>
        <v>0</v>
      </c>
      <c r="AF570" s="377">
        <f t="shared" si="1701"/>
        <v>0</v>
      </c>
      <c r="AG570" s="377">
        <f t="shared" si="1701"/>
        <v>0</v>
      </c>
      <c r="AH570" s="377">
        <f t="shared" si="1701"/>
        <v>0</v>
      </c>
      <c r="AI570" s="377">
        <f t="shared" si="1701"/>
        <v>0</v>
      </c>
      <c r="AJ570" s="377">
        <f t="shared" si="1701"/>
        <v>0</v>
      </c>
      <c r="AK570" s="377">
        <f t="shared" si="1701"/>
        <v>0</v>
      </c>
      <c r="AL570" s="377">
        <f t="shared" si="1701"/>
        <v>0</v>
      </c>
      <c r="AM570" s="627">
        <f t="shared" si="1699"/>
        <v>20010.3887</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780">
        <f>Y561*Y564</f>
        <v>13096.709699999999</v>
      </c>
      <c r="Z571" s="377">
        <f t="shared" ref="Z571:AL571" si="1702">Z561*Z564</f>
        <v>8101.5794999999998</v>
      </c>
      <c r="AA571" s="377">
        <f t="shared" si="1702"/>
        <v>6856.6314000000002</v>
      </c>
      <c r="AB571" s="377">
        <f t="shared" si="1702"/>
        <v>0</v>
      </c>
      <c r="AC571" s="377">
        <f t="shared" si="1702"/>
        <v>0</v>
      </c>
      <c r="AD571" s="377">
        <f t="shared" si="1702"/>
        <v>0</v>
      </c>
      <c r="AE571" s="377">
        <f t="shared" si="1702"/>
        <v>0</v>
      </c>
      <c r="AF571" s="377">
        <f t="shared" si="1702"/>
        <v>0</v>
      </c>
      <c r="AG571" s="377">
        <f t="shared" si="1702"/>
        <v>0</v>
      </c>
      <c r="AH571" s="377">
        <f t="shared" si="1702"/>
        <v>0</v>
      </c>
      <c r="AI571" s="377">
        <f t="shared" si="1702"/>
        <v>0</v>
      </c>
      <c r="AJ571" s="377">
        <f t="shared" si="1702"/>
        <v>0</v>
      </c>
      <c r="AK571" s="377">
        <f t="shared" si="1702"/>
        <v>0</v>
      </c>
      <c r="AL571" s="377">
        <f t="shared" si="1702"/>
        <v>0</v>
      </c>
      <c r="AM571" s="627">
        <f t="shared" si="1699"/>
        <v>28054.920599999998</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781">
        <f>SUM(Y565:Y571)</f>
        <v>27513.943500000001</v>
      </c>
      <c r="Z572" s="345">
        <f>SUM(Z565:Z571)</f>
        <v>32520.417300000001</v>
      </c>
      <c r="AA572" s="345">
        <f t="shared" ref="AA572:AE572" si="1703">SUM(AA565:AA571)</f>
        <v>12672.802800000001</v>
      </c>
      <c r="AB572" s="345">
        <f t="shared" si="1703"/>
        <v>0</v>
      </c>
      <c r="AC572" s="345">
        <f t="shared" si="1703"/>
        <v>0</v>
      </c>
      <c r="AD572" s="345">
        <f>SUM(AD565:AD571)</f>
        <v>0</v>
      </c>
      <c r="AE572" s="345">
        <f t="shared" si="1703"/>
        <v>0</v>
      </c>
      <c r="AF572" s="345">
        <f>SUM(AF565:AF571)</f>
        <v>0</v>
      </c>
      <c r="AG572" s="345">
        <f>SUM(AG565:AG571)</f>
        <v>0</v>
      </c>
      <c r="AH572" s="345">
        <f t="shared" ref="AH572:AL572" si="1704">SUM(AH565:AH571)</f>
        <v>0</v>
      </c>
      <c r="AI572" s="345">
        <f t="shared" si="1704"/>
        <v>0</v>
      </c>
      <c r="AJ572" s="345">
        <f>SUM(AJ565:AJ571)</f>
        <v>0</v>
      </c>
      <c r="AK572" s="345">
        <f t="shared" si="1704"/>
        <v>0</v>
      </c>
      <c r="AL572" s="345">
        <f t="shared" si="1704"/>
        <v>0</v>
      </c>
      <c r="AM572" s="406">
        <f>SUM(AM565:AM571)</f>
        <v>72707.1636</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782">
        <f>Y562*Y564</f>
        <v>15030.0754</v>
      </c>
      <c r="Z573" s="346">
        <f t="shared" ref="Z573:AE573" si="1705">Z562*Z564</f>
        <v>7742.2716</v>
      </c>
      <c r="AA573" s="346">
        <f t="shared" si="1705"/>
        <v>13101.384616814581</v>
      </c>
      <c r="AB573" s="346">
        <f t="shared" si="1705"/>
        <v>30.627999015426315</v>
      </c>
      <c r="AC573" s="346">
        <f t="shared" si="1705"/>
        <v>0</v>
      </c>
      <c r="AD573" s="346">
        <f>AD562*AD564</f>
        <v>29.109500000000001</v>
      </c>
      <c r="AE573" s="346">
        <f t="shared" si="1705"/>
        <v>0</v>
      </c>
      <c r="AF573" s="346">
        <f>AF562*AF564</f>
        <v>0</v>
      </c>
      <c r="AG573" s="346">
        <f t="shared" ref="AG573:AL573" si="1706">AG562*AG564</f>
        <v>0</v>
      </c>
      <c r="AH573" s="346">
        <f t="shared" si="1706"/>
        <v>0</v>
      </c>
      <c r="AI573" s="346">
        <f t="shared" si="1706"/>
        <v>0</v>
      </c>
      <c r="AJ573" s="346">
        <f>AJ562*AJ564</f>
        <v>0</v>
      </c>
      <c r="AK573" s="346">
        <f>AK562*AK564</f>
        <v>0</v>
      </c>
      <c r="AL573" s="346">
        <f t="shared" si="1706"/>
        <v>0</v>
      </c>
      <c r="AM573" s="406">
        <f>SUM(Y573:AL573)</f>
        <v>35933.469115830012</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783"/>
      <c r="Z574" s="350"/>
      <c r="AA574" s="350"/>
      <c r="AB574" s="350"/>
      <c r="AC574" s="350"/>
      <c r="AD574" s="350"/>
      <c r="AE574" s="350"/>
      <c r="AF574" s="350"/>
      <c r="AG574" s="350"/>
      <c r="AH574" s="350"/>
      <c r="AI574" s="350"/>
      <c r="AJ574" s="350"/>
      <c r="AK574" s="350"/>
      <c r="AL574" s="350"/>
      <c r="AM574" s="406">
        <f>AM572-AM573</f>
        <v>36773.694484169988</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784"/>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766">
        <f>SUMPRODUCT(E404:E559,Y404:Y559)</f>
        <v>939558</v>
      </c>
      <c r="Z576" s="290">
        <f>SUMPRODUCT(E404:E559,Z404:Z559)</f>
        <v>643104.5</v>
      </c>
      <c r="AA576" s="290">
        <f>IF(AA402="kw",SUMPRODUCT($N$404:$N$559,$P$404:$P$559,AA404:AA559),SUMPRODUCT($E$404:$E$559,AA404:AA559))</f>
        <v>1977</v>
      </c>
      <c r="AB576" s="290">
        <f>IF(AB402="kw",SUMPRODUCT($N$404:$N$559,$P$404:$P$559,AB404:AB559),SUMPRODUCT($E$404:$E$559,AB404:AB559))</f>
        <v>0</v>
      </c>
      <c r="AC576" s="290">
        <f>IF(AC402="kw",SUMPRODUCT($N$404:$N$559,$P$404:$P$559,AC404:AC559),SUMPRODUCT($E$404:$E$559,AC404:AC559))</f>
        <v>0</v>
      </c>
      <c r="AD576" s="290">
        <f t="shared" ref="AD576:AL576" si="1707">IF(AD402="kw",SUMPRODUCT($N$404:$N$559,$P$404:$P$559,AD404:AD559),SUMPRODUCT($E$404:$E$559,AD404:AD559))</f>
        <v>0</v>
      </c>
      <c r="AE576" s="290">
        <f t="shared" si="1707"/>
        <v>0</v>
      </c>
      <c r="AF576" s="290">
        <f t="shared" si="1707"/>
        <v>0</v>
      </c>
      <c r="AG576" s="290">
        <f t="shared" si="1707"/>
        <v>0</v>
      </c>
      <c r="AH576" s="290">
        <f t="shared" si="1707"/>
        <v>0</v>
      </c>
      <c r="AI576" s="290">
        <f t="shared" si="1707"/>
        <v>0</v>
      </c>
      <c r="AJ576" s="290">
        <f t="shared" si="1707"/>
        <v>0</v>
      </c>
      <c r="AK576" s="290">
        <f t="shared" si="1707"/>
        <v>0</v>
      </c>
      <c r="AL576" s="290">
        <f t="shared" si="1707"/>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766">
        <f>SUMPRODUCT(F404:F559,Y404:Y559)</f>
        <v>939558</v>
      </c>
      <c r="Z577" s="290">
        <f>SUMPRODUCT(F404:F559,Z404:Z559)</f>
        <v>637557.5</v>
      </c>
      <c r="AA577" s="290">
        <f t="shared" ref="AA577:AL577" si="1708">IF(AA402="kw",SUMPRODUCT($N$404:$N$559,$Q$404:$Q$559,AA404:AA559),SUMPRODUCT($F$404:$F$559,AA404:AA559))</f>
        <v>1974</v>
      </c>
      <c r="AB577" s="290">
        <f t="shared" si="1708"/>
        <v>0</v>
      </c>
      <c r="AC577" s="290">
        <f>IF(AC402="kw",SUMPRODUCT($N$404:$N$559,$Q$404:$Q$559,AC404:AC559),SUMPRODUCT($F$404:$F$559,AC404:AC559))</f>
        <v>0</v>
      </c>
      <c r="AD577" s="290">
        <f t="shared" si="1708"/>
        <v>0</v>
      </c>
      <c r="AE577" s="290">
        <f t="shared" si="1708"/>
        <v>0</v>
      </c>
      <c r="AF577" s="290">
        <f t="shared" si="1708"/>
        <v>0</v>
      </c>
      <c r="AG577" s="290">
        <f t="shared" si="1708"/>
        <v>0</v>
      </c>
      <c r="AH577" s="290">
        <f t="shared" si="1708"/>
        <v>0</v>
      </c>
      <c r="AI577" s="290">
        <f t="shared" si="1708"/>
        <v>0</v>
      </c>
      <c r="AJ577" s="290">
        <f t="shared" si="1708"/>
        <v>0</v>
      </c>
      <c r="AK577" s="290">
        <f t="shared" si="1708"/>
        <v>0</v>
      </c>
      <c r="AL577" s="290">
        <f t="shared" si="1708"/>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785">
        <f>SUMPRODUCT(G404:G559,Y404:Y559)</f>
        <v>939558</v>
      </c>
      <c r="Z578" s="325">
        <f>SUMPRODUCT(G404:G559,Z404:Z559)</f>
        <v>604887.5</v>
      </c>
      <c r="AA578" s="325">
        <f t="shared" ref="AA578:AL578" si="1709">IF(AA402="kw",SUMPRODUCT($N$404:$N$559,$R$404:$R$559,AA404:AA559),SUMPRODUCT($G$404:$G$559,AA404:AA559))</f>
        <v>1962</v>
      </c>
      <c r="AB578" s="325">
        <f t="shared" si="1709"/>
        <v>0</v>
      </c>
      <c r="AC578" s="325">
        <f>IF(AC402="kw",SUMPRODUCT($N$404:$N$559,$R$404:$R$559,AC404:AC559),SUMPRODUCT($G$404:$G$559,AC404:AC559))</f>
        <v>0</v>
      </c>
      <c r="AD578" s="325">
        <f t="shared" si="1709"/>
        <v>0</v>
      </c>
      <c r="AE578" s="325">
        <f t="shared" si="1709"/>
        <v>0</v>
      </c>
      <c r="AF578" s="325">
        <f t="shared" si="1709"/>
        <v>0</v>
      </c>
      <c r="AG578" s="325">
        <f t="shared" si="1709"/>
        <v>0</v>
      </c>
      <c r="AH578" s="325">
        <f t="shared" si="1709"/>
        <v>0</v>
      </c>
      <c r="AI578" s="325">
        <f t="shared" si="1709"/>
        <v>0</v>
      </c>
      <c r="AJ578" s="325">
        <f t="shared" si="1709"/>
        <v>0</v>
      </c>
      <c r="AK578" s="325">
        <f t="shared" si="1709"/>
        <v>0</v>
      </c>
      <c r="AL578" s="325">
        <f t="shared" si="1709"/>
        <v>0</v>
      </c>
      <c r="AM578" s="385"/>
    </row>
    <row r="579" spans="1:39" ht="22.5" customHeight="1">
      <c r="B579" s="367" t="s">
        <v>588</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786"/>
      <c r="Z579" s="408"/>
      <c r="AA579" s="408"/>
      <c r="AB579" s="408"/>
      <c r="AC579" s="408"/>
      <c r="AD579" s="408"/>
      <c r="AE579" s="408"/>
      <c r="AF579" s="408"/>
      <c r="AG579" s="408"/>
      <c r="AH579" s="408"/>
      <c r="AI579" s="408"/>
      <c r="AJ579" s="408"/>
      <c r="AK579" s="408"/>
      <c r="AL579" s="408"/>
      <c r="AM579" s="388"/>
    </row>
    <row r="582" spans="1:39" ht="15.75">
      <c r="B582" s="279" t="s">
        <v>309</v>
      </c>
      <c r="C582" s="280"/>
      <c r="D582" s="588" t="s">
        <v>526</v>
      </c>
      <c r="E582" s="252"/>
      <c r="F582" s="588"/>
      <c r="G582" s="252"/>
      <c r="H582" s="252"/>
      <c r="I582" s="252"/>
      <c r="J582" s="252"/>
      <c r="K582" s="252"/>
      <c r="L582" s="252"/>
      <c r="M582" s="252"/>
      <c r="N582" s="252"/>
      <c r="O582" s="280"/>
      <c r="P582" s="252"/>
      <c r="Q582" s="252"/>
      <c r="R582" s="252"/>
      <c r="S582" s="252"/>
      <c r="T582" s="252"/>
      <c r="U582" s="252"/>
      <c r="V582" s="252"/>
      <c r="W582" s="252"/>
      <c r="X582" s="252"/>
      <c r="Y582" s="760"/>
      <c r="Z582" s="266"/>
      <c r="AA582" s="266"/>
      <c r="AB582" s="266"/>
      <c r="AC582" s="266"/>
      <c r="AD582" s="266"/>
      <c r="AE582" s="266"/>
      <c r="AF582" s="266"/>
      <c r="AG582" s="266"/>
      <c r="AH582" s="266"/>
      <c r="AI582" s="266"/>
      <c r="AJ582" s="266"/>
      <c r="AK582" s="266"/>
      <c r="AL582" s="266"/>
    </row>
    <row r="583" spans="1:39" ht="33.75" customHeight="1">
      <c r="B583" s="843" t="s">
        <v>211</v>
      </c>
      <c r="C583" s="845" t="s">
        <v>33</v>
      </c>
      <c r="D583" s="283" t="s">
        <v>422</v>
      </c>
      <c r="E583" s="847" t="s">
        <v>209</v>
      </c>
      <c r="F583" s="848"/>
      <c r="G583" s="848"/>
      <c r="H583" s="848"/>
      <c r="I583" s="848"/>
      <c r="J583" s="848"/>
      <c r="K583" s="848"/>
      <c r="L583" s="848"/>
      <c r="M583" s="849"/>
      <c r="N583" s="853" t="s">
        <v>213</v>
      </c>
      <c r="O583" s="283" t="s">
        <v>423</v>
      </c>
      <c r="P583" s="847" t="s">
        <v>212</v>
      </c>
      <c r="Q583" s="848"/>
      <c r="R583" s="848"/>
      <c r="S583" s="848"/>
      <c r="T583" s="848"/>
      <c r="U583" s="848"/>
      <c r="V583" s="848"/>
      <c r="W583" s="848"/>
      <c r="X583" s="849"/>
      <c r="Y583" s="855" t="s">
        <v>243</v>
      </c>
      <c r="Z583" s="856"/>
      <c r="AA583" s="856"/>
      <c r="AB583" s="856"/>
      <c r="AC583" s="856"/>
      <c r="AD583" s="856"/>
      <c r="AE583" s="856"/>
      <c r="AF583" s="856"/>
      <c r="AG583" s="856"/>
      <c r="AH583" s="856"/>
      <c r="AI583" s="856"/>
      <c r="AJ583" s="856"/>
      <c r="AK583" s="856"/>
      <c r="AL583" s="856"/>
      <c r="AM583" s="857"/>
    </row>
    <row r="584" spans="1:39" ht="68.25" customHeight="1">
      <c r="B584" s="844"/>
      <c r="C584" s="846"/>
      <c r="D584" s="284">
        <v>2018</v>
      </c>
      <c r="E584" s="284">
        <v>2019</v>
      </c>
      <c r="F584" s="284">
        <v>2020</v>
      </c>
      <c r="G584" s="284">
        <v>2021</v>
      </c>
      <c r="H584" s="284">
        <v>2022</v>
      </c>
      <c r="I584" s="284">
        <v>2023</v>
      </c>
      <c r="J584" s="284">
        <v>2024</v>
      </c>
      <c r="K584" s="284">
        <v>2025</v>
      </c>
      <c r="L584" s="284">
        <v>2026</v>
      </c>
      <c r="M584" s="284">
        <v>2027</v>
      </c>
      <c r="N584" s="854"/>
      <c r="O584" s="284">
        <v>2018</v>
      </c>
      <c r="P584" s="284">
        <v>2019</v>
      </c>
      <c r="Q584" s="284">
        <v>2020</v>
      </c>
      <c r="R584" s="284">
        <v>2021</v>
      </c>
      <c r="S584" s="284">
        <v>2022</v>
      </c>
      <c r="T584" s="284">
        <v>2023</v>
      </c>
      <c r="U584" s="284">
        <v>2024</v>
      </c>
      <c r="V584" s="284">
        <v>2025</v>
      </c>
      <c r="W584" s="284">
        <v>2026</v>
      </c>
      <c r="X584" s="284">
        <v>2027</v>
      </c>
      <c r="Y584" s="765" t="str">
        <f>'1.  LRAMVA Summary'!D52</f>
        <v>Residential</v>
      </c>
      <c r="Z584" s="284" t="str">
        <f>'1.  LRAMVA Summary'!E52</f>
        <v>GS&lt;50 kW</v>
      </c>
      <c r="AA584" s="284" t="str">
        <f>'1.  LRAMVA Summary'!F52</f>
        <v>GS 50-4999</v>
      </c>
      <c r="AB584" s="284" t="str">
        <f>'1.  LRAMVA Summary'!G52</f>
        <v>Sentinel Lights</v>
      </c>
      <c r="AC584" s="284" t="str">
        <f>'1.  LRAMVA Summary'!H52</f>
        <v>Street Lighting</v>
      </c>
      <c r="AD584" s="284" t="str">
        <f>'1.  LRAMVA Summary'!I52</f>
        <v>USL</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766" t="str">
        <f>'1.  LRAMVA Summary'!D53</f>
        <v>kWh</v>
      </c>
      <c r="Z585" s="290" t="str">
        <f>'1.  LRAMVA Summary'!E53</f>
        <v>kWh</v>
      </c>
      <c r="AA585" s="290" t="str">
        <f>'1.  LRAMVA Summary'!F53</f>
        <v>KW</v>
      </c>
      <c r="AB585" s="290" t="str">
        <f>'1.  LRAMVA Summary'!G53</f>
        <v>KW</v>
      </c>
      <c r="AC585" s="290" t="str">
        <f>'1.  LRAMVA Summary'!H53</f>
        <v>KW</v>
      </c>
      <c r="AD585" s="290" t="str">
        <f>'1.  LRAMVA Summary'!I53</f>
        <v>kWh</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31"/>
      <c r="B586" s="503"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766"/>
      <c r="Z586" s="290"/>
      <c r="AA586" s="290"/>
      <c r="AB586" s="290"/>
      <c r="AC586" s="290"/>
      <c r="AD586" s="290"/>
      <c r="AE586" s="290"/>
      <c r="AF586" s="290"/>
      <c r="AG586" s="290"/>
      <c r="AH586" s="290"/>
      <c r="AI586" s="290"/>
      <c r="AJ586" s="290"/>
      <c r="AK586" s="290"/>
      <c r="AL586" s="290"/>
      <c r="AM586" s="291"/>
    </row>
    <row r="587" spans="1:39" outlineLevel="1">
      <c r="A587" s="531">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767"/>
      <c r="Z587" s="409"/>
      <c r="AA587" s="409"/>
      <c r="AB587" s="409"/>
      <c r="AC587" s="409"/>
      <c r="AD587" s="409"/>
      <c r="AE587" s="409"/>
      <c r="AF587" s="409"/>
      <c r="AG587" s="409"/>
      <c r="AH587" s="409"/>
      <c r="AI587" s="409"/>
      <c r="AJ587" s="409"/>
      <c r="AK587" s="409"/>
      <c r="AL587" s="409"/>
      <c r="AM587" s="295">
        <f>SUM(Y587:AL587)</f>
        <v>0</v>
      </c>
    </row>
    <row r="588" spans="1:39" outlineLevel="1">
      <c r="A588" s="531"/>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768">
        <f>Y587</f>
        <v>0</v>
      </c>
      <c r="Z588" s="410">
        <f t="shared" ref="Z588" si="1710">Z587</f>
        <v>0</v>
      </c>
      <c r="AA588" s="410">
        <f t="shared" ref="AA588" si="1711">AA587</f>
        <v>0</v>
      </c>
      <c r="AB588" s="410">
        <f t="shared" ref="AB588" si="1712">AB587</f>
        <v>0</v>
      </c>
      <c r="AC588" s="410">
        <f t="shared" ref="AC588" si="1713">AC587</f>
        <v>0</v>
      </c>
      <c r="AD588" s="410">
        <f t="shared" ref="AD588" si="1714">AD587</f>
        <v>0</v>
      </c>
      <c r="AE588" s="410">
        <f t="shared" ref="AE588" si="1715">AE587</f>
        <v>0</v>
      </c>
      <c r="AF588" s="410">
        <f t="shared" ref="AF588" si="1716">AF587</f>
        <v>0</v>
      </c>
      <c r="AG588" s="410">
        <f t="shared" ref="AG588" si="1717">AG587</f>
        <v>0</v>
      </c>
      <c r="AH588" s="410">
        <f t="shared" ref="AH588" si="1718">AH587</f>
        <v>0</v>
      </c>
      <c r="AI588" s="410">
        <f t="shared" ref="AI588" si="1719">AI587</f>
        <v>0</v>
      </c>
      <c r="AJ588" s="410">
        <f t="shared" ref="AJ588" si="1720">AJ587</f>
        <v>0</v>
      </c>
      <c r="AK588" s="410">
        <f t="shared" ref="AK588" si="1721">AK587</f>
        <v>0</v>
      </c>
      <c r="AL588" s="410">
        <f t="shared" ref="AL588" si="1722">AL587</f>
        <v>0</v>
      </c>
      <c r="AM588" s="296"/>
    </row>
    <row r="589" spans="1:39" ht="15.75"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769"/>
      <c r="Z589" s="412"/>
      <c r="AA589" s="412"/>
      <c r="AB589" s="412"/>
      <c r="AC589" s="412"/>
      <c r="AD589" s="412"/>
      <c r="AE589" s="412"/>
      <c r="AF589" s="412"/>
      <c r="AG589" s="412"/>
      <c r="AH589" s="412"/>
      <c r="AI589" s="412"/>
      <c r="AJ589" s="412"/>
      <c r="AK589" s="412"/>
      <c r="AL589" s="412"/>
      <c r="AM589" s="301"/>
    </row>
    <row r="590" spans="1:39"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767"/>
      <c r="Z590" s="409"/>
      <c r="AA590" s="409"/>
      <c r="AB590" s="409"/>
      <c r="AC590" s="409"/>
      <c r="AD590" s="409"/>
      <c r="AE590" s="409"/>
      <c r="AF590" s="409"/>
      <c r="AG590" s="409"/>
      <c r="AH590" s="409"/>
      <c r="AI590" s="409"/>
      <c r="AJ590" s="409"/>
      <c r="AK590" s="409"/>
      <c r="AL590" s="409"/>
      <c r="AM590" s="295">
        <f>SUM(Y590:AL590)</f>
        <v>0</v>
      </c>
    </row>
    <row r="591" spans="1:39"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768">
        <f>Y590</f>
        <v>0</v>
      </c>
      <c r="Z591" s="410">
        <f t="shared" ref="Z591" si="1723">Z590</f>
        <v>0</v>
      </c>
      <c r="AA591" s="410">
        <f t="shared" ref="AA591" si="1724">AA590</f>
        <v>0</v>
      </c>
      <c r="AB591" s="410">
        <f t="shared" ref="AB591" si="1725">AB590</f>
        <v>0</v>
      </c>
      <c r="AC591" s="410">
        <f t="shared" ref="AC591" si="1726">AC590</f>
        <v>0</v>
      </c>
      <c r="AD591" s="410">
        <f t="shared" ref="AD591" si="1727">AD590</f>
        <v>0</v>
      </c>
      <c r="AE591" s="410">
        <f t="shared" ref="AE591" si="1728">AE590</f>
        <v>0</v>
      </c>
      <c r="AF591" s="410">
        <f t="shared" ref="AF591" si="1729">AF590</f>
        <v>0</v>
      </c>
      <c r="AG591" s="410">
        <f t="shared" ref="AG591" si="1730">AG590</f>
        <v>0</v>
      </c>
      <c r="AH591" s="410">
        <f t="shared" ref="AH591" si="1731">AH590</f>
        <v>0</v>
      </c>
      <c r="AI591" s="410">
        <f t="shared" ref="AI591" si="1732">AI590</f>
        <v>0</v>
      </c>
      <c r="AJ591" s="410">
        <f t="shared" ref="AJ591" si="1733">AJ590</f>
        <v>0</v>
      </c>
      <c r="AK591" s="410">
        <f t="shared" ref="AK591" si="1734">AK590</f>
        <v>0</v>
      </c>
      <c r="AL591" s="410">
        <f t="shared" ref="AL591" si="1735">AL590</f>
        <v>0</v>
      </c>
      <c r="AM591" s="296"/>
    </row>
    <row r="592" spans="1:39" ht="15.75"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769"/>
      <c r="Z592" s="412"/>
      <c r="AA592" s="412"/>
      <c r="AB592" s="412"/>
      <c r="AC592" s="412"/>
      <c r="AD592" s="412"/>
      <c r="AE592" s="412"/>
      <c r="AF592" s="412"/>
      <c r="AG592" s="412"/>
      <c r="AH592" s="412"/>
      <c r="AI592" s="412"/>
      <c r="AJ592" s="412"/>
      <c r="AK592" s="412"/>
      <c r="AL592" s="412"/>
      <c r="AM592" s="301"/>
    </row>
    <row r="593" spans="1:39"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767"/>
      <c r="Z593" s="409"/>
      <c r="AA593" s="409"/>
      <c r="AB593" s="409"/>
      <c r="AC593" s="409"/>
      <c r="AD593" s="409"/>
      <c r="AE593" s="409"/>
      <c r="AF593" s="409"/>
      <c r="AG593" s="409"/>
      <c r="AH593" s="409"/>
      <c r="AI593" s="409"/>
      <c r="AJ593" s="409"/>
      <c r="AK593" s="409"/>
      <c r="AL593" s="409"/>
      <c r="AM593" s="295">
        <f>SUM(Y593:AL593)</f>
        <v>0</v>
      </c>
    </row>
    <row r="594" spans="1:39"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768">
        <f>Y593</f>
        <v>0</v>
      </c>
      <c r="Z594" s="410">
        <f t="shared" ref="Z594" si="1736">Z593</f>
        <v>0</v>
      </c>
      <c r="AA594" s="410">
        <f t="shared" ref="AA594" si="1737">AA593</f>
        <v>0</v>
      </c>
      <c r="AB594" s="410">
        <f t="shared" ref="AB594" si="1738">AB593</f>
        <v>0</v>
      </c>
      <c r="AC594" s="410">
        <f t="shared" ref="AC594" si="1739">AC593</f>
        <v>0</v>
      </c>
      <c r="AD594" s="410">
        <f t="shared" ref="AD594" si="1740">AD593</f>
        <v>0</v>
      </c>
      <c r="AE594" s="410">
        <f t="shared" ref="AE594" si="1741">AE593</f>
        <v>0</v>
      </c>
      <c r="AF594" s="410">
        <f t="shared" ref="AF594" si="1742">AF593</f>
        <v>0</v>
      </c>
      <c r="AG594" s="410">
        <f t="shared" ref="AG594" si="1743">AG593</f>
        <v>0</v>
      </c>
      <c r="AH594" s="410">
        <f t="shared" ref="AH594" si="1744">AH593</f>
        <v>0</v>
      </c>
      <c r="AI594" s="410">
        <f t="shared" ref="AI594" si="1745">AI593</f>
        <v>0</v>
      </c>
      <c r="AJ594" s="410">
        <f t="shared" ref="AJ594" si="1746">AJ593</f>
        <v>0</v>
      </c>
      <c r="AK594" s="410">
        <f t="shared" ref="AK594" si="1747">AK593</f>
        <v>0</v>
      </c>
      <c r="AL594" s="410">
        <f t="shared" ref="AL594" si="1748">AL593</f>
        <v>0</v>
      </c>
      <c r="AM594" s="296"/>
    </row>
    <row r="595" spans="1:39"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769"/>
      <c r="Z595" s="411"/>
      <c r="AA595" s="411"/>
      <c r="AB595" s="411"/>
      <c r="AC595" s="411"/>
      <c r="AD595" s="411"/>
      <c r="AE595" s="411"/>
      <c r="AF595" s="411"/>
      <c r="AG595" s="411"/>
      <c r="AH595" s="411"/>
      <c r="AI595" s="411"/>
      <c r="AJ595" s="411"/>
      <c r="AK595" s="411"/>
      <c r="AL595" s="411"/>
      <c r="AM595" s="305"/>
    </row>
    <row r="596" spans="1:39" outlineLevel="1">
      <c r="A596" s="531">
        <v>4</v>
      </c>
      <c r="B596" s="519" t="s">
        <v>672</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767"/>
      <c r="Z596" s="409"/>
      <c r="AA596" s="409"/>
      <c r="AB596" s="409"/>
      <c r="AC596" s="409"/>
      <c r="AD596" s="409"/>
      <c r="AE596" s="409"/>
      <c r="AF596" s="409"/>
      <c r="AG596" s="409"/>
      <c r="AH596" s="409"/>
      <c r="AI596" s="409"/>
      <c r="AJ596" s="409"/>
      <c r="AK596" s="409"/>
      <c r="AL596" s="409"/>
      <c r="AM596" s="295">
        <f>SUM(Y596:AL596)</f>
        <v>0</v>
      </c>
    </row>
    <row r="597" spans="1:39"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768">
        <f>Y596</f>
        <v>0</v>
      </c>
      <c r="Z597" s="410">
        <f t="shared" ref="Z597" si="1749">Z596</f>
        <v>0</v>
      </c>
      <c r="AA597" s="410">
        <f t="shared" ref="AA597" si="1750">AA596</f>
        <v>0</v>
      </c>
      <c r="AB597" s="410">
        <f t="shared" ref="AB597" si="1751">AB596</f>
        <v>0</v>
      </c>
      <c r="AC597" s="410">
        <f t="shared" ref="AC597" si="1752">AC596</f>
        <v>0</v>
      </c>
      <c r="AD597" s="410">
        <f t="shared" ref="AD597" si="1753">AD596</f>
        <v>0</v>
      </c>
      <c r="AE597" s="410">
        <f t="shared" ref="AE597" si="1754">AE596</f>
        <v>0</v>
      </c>
      <c r="AF597" s="410">
        <f t="shared" ref="AF597" si="1755">AF596</f>
        <v>0</v>
      </c>
      <c r="AG597" s="410">
        <f t="shared" ref="AG597" si="1756">AG596</f>
        <v>0</v>
      </c>
      <c r="AH597" s="410">
        <f t="shared" ref="AH597" si="1757">AH596</f>
        <v>0</v>
      </c>
      <c r="AI597" s="410">
        <f t="shared" ref="AI597" si="1758">AI596</f>
        <v>0</v>
      </c>
      <c r="AJ597" s="410">
        <f t="shared" ref="AJ597" si="1759">AJ596</f>
        <v>0</v>
      </c>
      <c r="AK597" s="410">
        <f t="shared" ref="AK597" si="1760">AK596</f>
        <v>0</v>
      </c>
      <c r="AL597" s="410">
        <f t="shared" ref="AL597" si="1761">AL596</f>
        <v>0</v>
      </c>
      <c r="AM597" s="296"/>
    </row>
    <row r="598" spans="1:39"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769"/>
      <c r="Z598" s="411"/>
      <c r="AA598" s="411"/>
      <c r="AB598" s="411"/>
      <c r="AC598" s="411"/>
      <c r="AD598" s="411"/>
      <c r="AE598" s="411"/>
      <c r="AF598" s="411"/>
      <c r="AG598" s="411"/>
      <c r="AH598" s="411"/>
      <c r="AI598" s="411"/>
      <c r="AJ598" s="411"/>
      <c r="AK598" s="411"/>
      <c r="AL598" s="411"/>
      <c r="AM598" s="305"/>
    </row>
    <row r="599" spans="1:39" ht="15.75"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767"/>
      <c r="Z599" s="409"/>
      <c r="AA599" s="409"/>
      <c r="AB599" s="409"/>
      <c r="AC599" s="409"/>
      <c r="AD599" s="409"/>
      <c r="AE599" s="409"/>
      <c r="AF599" s="409"/>
      <c r="AG599" s="409"/>
      <c r="AH599" s="409"/>
      <c r="AI599" s="409"/>
      <c r="AJ599" s="409"/>
      <c r="AK599" s="409"/>
      <c r="AL599" s="409"/>
      <c r="AM599" s="295">
        <f>SUM(Y599:AL599)</f>
        <v>0</v>
      </c>
    </row>
    <row r="600" spans="1:39"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768">
        <f>Y599</f>
        <v>0</v>
      </c>
      <c r="Z600" s="410">
        <f t="shared" ref="Z600" si="1762">Z599</f>
        <v>0</v>
      </c>
      <c r="AA600" s="410">
        <f t="shared" ref="AA600" si="1763">AA599</f>
        <v>0</v>
      </c>
      <c r="AB600" s="410">
        <f t="shared" ref="AB600" si="1764">AB599</f>
        <v>0</v>
      </c>
      <c r="AC600" s="410">
        <f t="shared" ref="AC600" si="1765">AC599</f>
        <v>0</v>
      </c>
      <c r="AD600" s="410">
        <f t="shared" ref="AD600" si="1766">AD599</f>
        <v>0</v>
      </c>
      <c r="AE600" s="410">
        <f t="shared" ref="AE600" si="1767">AE599</f>
        <v>0</v>
      </c>
      <c r="AF600" s="410">
        <f t="shared" ref="AF600" si="1768">AF599</f>
        <v>0</v>
      </c>
      <c r="AG600" s="410">
        <f t="shared" ref="AG600" si="1769">AG599</f>
        <v>0</v>
      </c>
      <c r="AH600" s="410">
        <f t="shared" ref="AH600" si="1770">AH599</f>
        <v>0</v>
      </c>
      <c r="AI600" s="410">
        <f t="shared" ref="AI600" si="1771">AI599</f>
        <v>0</v>
      </c>
      <c r="AJ600" s="410">
        <f t="shared" ref="AJ600" si="1772">AJ599</f>
        <v>0</v>
      </c>
      <c r="AK600" s="410">
        <f t="shared" ref="AK600" si="1773">AK599</f>
        <v>0</v>
      </c>
      <c r="AL600" s="410">
        <f t="shared" ref="AL600" si="1774">AL599</f>
        <v>0</v>
      </c>
      <c r="AM600" s="296"/>
    </row>
    <row r="601" spans="1:39"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770"/>
      <c r="Z601" s="422"/>
      <c r="AA601" s="422"/>
      <c r="AB601" s="422"/>
      <c r="AC601" s="422"/>
      <c r="AD601" s="422"/>
      <c r="AE601" s="422"/>
      <c r="AF601" s="422"/>
      <c r="AG601" s="422"/>
      <c r="AH601" s="422"/>
      <c r="AI601" s="422"/>
      <c r="AJ601" s="422"/>
      <c r="AK601" s="422"/>
      <c r="AL601" s="422"/>
      <c r="AM601" s="296"/>
    </row>
    <row r="602" spans="1:39" ht="15.75" outlineLevel="1">
      <c r="A602" s="531"/>
      <c r="B602" s="318"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771"/>
      <c r="Z602" s="413"/>
      <c r="AA602" s="413"/>
      <c r="AB602" s="413"/>
      <c r="AC602" s="413"/>
      <c r="AD602" s="413"/>
      <c r="AE602" s="413"/>
      <c r="AF602" s="413"/>
      <c r="AG602" s="413"/>
      <c r="AH602" s="413"/>
      <c r="AI602" s="413"/>
      <c r="AJ602" s="413"/>
      <c r="AK602" s="413"/>
      <c r="AL602" s="413"/>
      <c r="AM602" s="291"/>
    </row>
    <row r="603" spans="1:39"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772"/>
      <c r="Z603" s="409"/>
      <c r="AA603" s="409"/>
      <c r="AB603" s="409"/>
      <c r="AC603" s="409"/>
      <c r="AD603" s="409"/>
      <c r="AE603" s="409"/>
      <c r="AF603" s="414"/>
      <c r="AG603" s="414"/>
      <c r="AH603" s="414"/>
      <c r="AI603" s="414"/>
      <c r="AJ603" s="414"/>
      <c r="AK603" s="414"/>
      <c r="AL603" s="414"/>
      <c r="AM603" s="295">
        <f>SUM(Y603:AL603)</f>
        <v>0</v>
      </c>
    </row>
    <row r="604" spans="1:39"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768">
        <f>Y603</f>
        <v>0</v>
      </c>
      <c r="Z604" s="410">
        <f t="shared" ref="Z604" si="1775">Z603</f>
        <v>0</v>
      </c>
      <c r="AA604" s="410">
        <f t="shared" ref="AA604" si="1776">AA603</f>
        <v>0</v>
      </c>
      <c r="AB604" s="410">
        <f t="shared" ref="AB604" si="1777">AB603</f>
        <v>0</v>
      </c>
      <c r="AC604" s="410">
        <f t="shared" ref="AC604" si="1778">AC603</f>
        <v>0</v>
      </c>
      <c r="AD604" s="410">
        <f t="shared" ref="AD604" si="1779">AD603</f>
        <v>0</v>
      </c>
      <c r="AE604" s="410">
        <f t="shared" ref="AE604" si="1780">AE603</f>
        <v>0</v>
      </c>
      <c r="AF604" s="410">
        <f t="shared" ref="AF604" si="1781">AF603</f>
        <v>0</v>
      </c>
      <c r="AG604" s="410">
        <f t="shared" ref="AG604" si="1782">AG603</f>
        <v>0</v>
      </c>
      <c r="AH604" s="410">
        <f t="shared" ref="AH604" si="1783">AH603</f>
        <v>0</v>
      </c>
      <c r="AI604" s="410">
        <f t="shared" ref="AI604" si="1784">AI603</f>
        <v>0</v>
      </c>
      <c r="AJ604" s="410">
        <f t="shared" ref="AJ604" si="1785">AJ603</f>
        <v>0</v>
      </c>
      <c r="AK604" s="410">
        <f t="shared" ref="AK604" si="1786">AK603</f>
        <v>0</v>
      </c>
      <c r="AL604" s="410">
        <f t="shared" ref="AL604" si="1787">AL603</f>
        <v>0</v>
      </c>
      <c r="AM604" s="310"/>
    </row>
    <row r="605" spans="1:39"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773"/>
      <c r="Z605" s="415"/>
      <c r="AA605" s="415"/>
      <c r="AB605" s="415"/>
      <c r="AC605" s="415"/>
      <c r="AD605" s="415"/>
      <c r="AE605" s="415"/>
      <c r="AF605" s="415"/>
      <c r="AG605" s="415"/>
      <c r="AH605" s="415"/>
      <c r="AI605" s="415"/>
      <c r="AJ605" s="415"/>
      <c r="AK605" s="415"/>
      <c r="AL605" s="415"/>
      <c r="AM605" s="312"/>
    </row>
    <row r="606" spans="1:39" ht="30"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772"/>
      <c r="Z606" s="409"/>
      <c r="AA606" s="409"/>
      <c r="AB606" s="409"/>
      <c r="AC606" s="409"/>
      <c r="AD606" s="409"/>
      <c r="AE606" s="409"/>
      <c r="AF606" s="414"/>
      <c r="AG606" s="414"/>
      <c r="AH606" s="414"/>
      <c r="AI606" s="414"/>
      <c r="AJ606" s="414"/>
      <c r="AK606" s="414"/>
      <c r="AL606" s="414"/>
      <c r="AM606" s="295">
        <f>SUM(Y606:AL606)</f>
        <v>0</v>
      </c>
    </row>
    <row r="607" spans="1:39"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768">
        <f>Y606</f>
        <v>0</v>
      </c>
      <c r="Z607" s="410">
        <f t="shared" ref="Z607" si="1788">Z606</f>
        <v>0</v>
      </c>
      <c r="AA607" s="410">
        <f t="shared" ref="AA607" si="1789">AA606</f>
        <v>0</v>
      </c>
      <c r="AB607" s="410">
        <f t="shared" ref="AB607" si="1790">AB606</f>
        <v>0</v>
      </c>
      <c r="AC607" s="410">
        <f t="shared" ref="AC607" si="1791">AC606</f>
        <v>0</v>
      </c>
      <c r="AD607" s="410">
        <f t="shared" ref="AD607" si="1792">AD606</f>
        <v>0</v>
      </c>
      <c r="AE607" s="410">
        <f t="shared" ref="AE607" si="1793">AE606</f>
        <v>0</v>
      </c>
      <c r="AF607" s="410">
        <f t="shared" ref="AF607" si="1794">AF606</f>
        <v>0</v>
      </c>
      <c r="AG607" s="410">
        <f t="shared" ref="AG607" si="1795">AG606</f>
        <v>0</v>
      </c>
      <c r="AH607" s="410">
        <f t="shared" ref="AH607" si="1796">AH606</f>
        <v>0</v>
      </c>
      <c r="AI607" s="410">
        <f t="shared" ref="AI607" si="1797">AI606</f>
        <v>0</v>
      </c>
      <c r="AJ607" s="410">
        <f t="shared" ref="AJ607" si="1798">AJ606</f>
        <v>0</v>
      </c>
      <c r="AK607" s="410">
        <f t="shared" ref="AK607" si="1799">AK606</f>
        <v>0</v>
      </c>
      <c r="AL607" s="410">
        <f t="shared" ref="AL607" si="1800">AL606</f>
        <v>0</v>
      </c>
      <c r="AM607" s="310"/>
    </row>
    <row r="608" spans="1:39"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773"/>
      <c r="Z608" s="416"/>
      <c r="AA608" s="415"/>
      <c r="AB608" s="415"/>
      <c r="AC608" s="415"/>
      <c r="AD608" s="415"/>
      <c r="AE608" s="415"/>
      <c r="AF608" s="415"/>
      <c r="AG608" s="415"/>
      <c r="AH608" s="415"/>
      <c r="AI608" s="415"/>
      <c r="AJ608" s="415"/>
      <c r="AK608" s="415"/>
      <c r="AL608" s="415"/>
      <c r="AM608" s="312"/>
    </row>
    <row r="609" spans="1:39" ht="30"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772"/>
      <c r="Z609" s="409"/>
      <c r="AA609" s="409"/>
      <c r="AB609" s="409"/>
      <c r="AC609" s="409"/>
      <c r="AD609" s="409"/>
      <c r="AE609" s="409"/>
      <c r="AF609" s="414"/>
      <c r="AG609" s="414"/>
      <c r="AH609" s="414"/>
      <c r="AI609" s="414"/>
      <c r="AJ609" s="414"/>
      <c r="AK609" s="414"/>
      <c r="AL609" s="414"/>
      <c r="AM609" s="295">
        <f>SUM(Y609:AL609)</f>
        <v>0</v>
      </c>
    </row>
    <row r="610" spans="1:39"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768">
        <f>Y609</f>
        <v>0</v>
      </c>
      <c r="Z610" s="410">
        <f t="shared" ref="Z610" si="1801">Z609</f>
        <v>0</v>
      </c>
      <c r="AA610" s="410">
        <f t="shared" ref="AA610" si="1802">AA609</f>
        <v>0</v>
      </c>
      <c r="AB610" s="410">
        <f t="shared" ref="AB610" si="1803">AB609</f>
        <v>0</v>
      </c>
      <c r="AC610" s="410">
        <f t="shared" ref="AC610" si="1804">AC609</f>
        <v>0</v>
      </c>
      <c r="AD610" s="410">
        <f t="shared" ref="AD610" si="1805">AD609</f>
        <v>0</v>
      </c>
      <c r="AE610" s="410">
        <f t="shared" ref="AE610" si="1806">AE609</f>
        <v>0</v>
      </c>
      <c r="AF610" s="410">
        <f t="shared" ref="AF610" si="1807">AF609</f>
        <v>0</v>
      </c>
      <c r="AG610" s="410">
        <f t="shared" ref="AG610" si="1808">AG609</f>
        <v>0</v>
      </c>
      <c r="AH610" s="410">
        <f t="shared" ref="AH610" si="1809">AH609</f>
        <v>0</v>
      </c>
      <c r="AI610" s="410">
        <f t="shared" ref="AI610" si="1810">AI609</f>
        <v>0</v>
      </c>
      <c r="AJ610" s="410">
        <f t="shared" ref="AJ610" si="1811">AJ609</f>
        <v>0</v>
      </c>
      <c r="AK610" s="410">
        <f t="shared" ref="AK610" si="1812">AK609</f>
        <v>0</v>
      </c>
      <c r="AL610" s="410">
        <f t="shared" ref="AL610" si="1813">AL609</f>
        <v>0</v>
      </c>
      <c r="AM610" s="310"/>
    </row>
    <row r="611" spans="1:39"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773"/>
      <c r="Z611" s="416"/>
      <c r="AA611" s="415"/>
      <c r="AB611" s="415"/>
      <c r="AC611" s="415"/>
      <c r="AD611" s="415"/>
      <c r="AE611" s="415"/>
      <c r="AF611" s="415"/>
      <c r="AG611" s="415"/>
      <c r="AH611" s="415"/>
      <c r="AI611" s="415"/>
      <c r="AJ611" s="415"/>
      <c r="AK611" s="415"/>
      <c r="AL611" s="415"/>
      <c r="AM611" s="312"/>
    </row>
    <row r="612" spans="1:39" ht="30"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772"/>
      <c r="Z612" s="409"/>
      <c r="AA612" s="409"/>
      <c r="AB612" s="409"/>
      <c r="AC612" s="409"/>
      <c r="AD612" s="409"/>
      <c r="AE612" s="409"/>
      <c r="AF612" s="414"/>
      <c r="AG612" s="414"/>
      <c r="AH612" s="414"/>
      <c r="AI612" s="414"/>
      <c r="AJ612" s="414"/>
      <c r="AK612" s="414"/>
      <c r="AL612" s="414"/>
      <c r="AM612" s="295">
        <f>SUM(Y612:AL612)</f>
        <v>0</v>
      </c>
    </row>
    <row r="613" spans="1:39"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768">
        <f>Y612</f>
        <v>0</v>
      </c>
      <c r="Z613" s="410">
        <f t="shared" ref="Z613" si="1814">Z612</f>
        <v>0</v>
      </c>
      <c r="AA613" s="410">
        <f t="shared" ref="AA613" si="1815">AA612</f>
        <v>0</v>
      </c>
      <c r="AB613" s="410">
        <f t="shared" ref="AB613" si="1816">AB612</f>
        <v>0</v>
      </c>
      <c r="AC613" s="410">
        <f t="shared" ref="AC613" si="1817">AC612</f>
        <v>0</v>
      </c>
      <c r="AD613" s="410">
        <f t="shared" ref="AD613" si="1818">AD612</f>
        <v>0</v>
      </c>
      <c r="AE613" s="410">
        <f t="shared" ref="AE613" si="1819">AE612</f>
        <v>0</v>
      </c>
      <c r="AF613" s="410">
        <f t="shared" ref="AF613" si="1820">AF612</f>
        <v>0</v>
      </c>
      <c r="AG613" s="410">
        <f t="shared" ref="AG613" si="1821">AG612</f>
        <v>0</v>
      </c>
      <c r="AH613" s="410">
        <f t="shared" ref="AH613" si="1822">AH612</f>
        <v>0</v>
      </c>
      <c r="AI613" s="410">
        <f t="shared" ref="AI613" si="1823">AI612</f>
        <v>0</v>
      </c>
      <c r="AJ613" s="410">
        <f t="shared" ref="AJ613" si="1824">AJ612</f>
        <v>0</v>
      </c>
      <c r="AK613" s="410">
        <f t="shared" ref="AK613" si="1825">AK612</f>
        <v>0</v>
      </c>
      <c r="AL613" s="410">
        <f t="shared" ref="AL613" si="1826">AL612</f>
        <v>0</v>
      </c>
      <c r="AM613" s="310"/>
    </row>
    <row r="614" spans="1:39"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773"/>
      <c r="Z614" s="415"/>
      <c r="AA614" s="415"/>
      <c r="AB614" s="415"/>
      <c r="AC614" s="415"/>
      <c r="AD614" s="415"/>
      <c r="AE614" s="415"/>
      <c r="AF614" s="415"/>
      <c r="AG614" s="415"/>
      <c r="AH614" s="415"/>
      <c r="AI614" s="415"/>
      <c r="AJ614" s="415"/>
      <c r="AK614" s="415"/>
      <c r="AL614" s="415"/>
      <c r="AM614" s="312"/>
    </row>
    <row r="615" spans="1:39" ht="30"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772"/>
      <c r="Z615" s="409"/>
      <c r="AA615" s="409"/>
      <c r="AB615" s="409"/>
      <c r="AC615" s="409"/>
      <c r="AD615" s="409"/>
      <c r="AE615" s="409"/>
      <c r="AF615" s="414"/>
      <c r="AG615" s="414"/>
      <c r="AH615" s="414"/>
      <c r="AI615" s="414"/>
      <c r="AJ615" s="414"/>
      <c r="AK615" s="414"/>
      <c r="AL615" s="414"/>
      <c r="AM615" s="295">
        <f>SUM(Y615:AL615)</f>
        <v>0</v>
      </c>
    </row>
    <row r="616" spans="1:39"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768">
        <f>Y615</f>
        <v>0</v>
      </c>
      <c r="Z616" s="410">
        <f t="shared" ref="Z616" si="1827">Z615</f>
        <v>0</v>
      </c>
      <c r="AA616" s="410">
        <f t="shared" ref="AA616" si="1828">AA615</f>
        <v>0</v>
      </c>
      <c r="AB616" s="410">
        <f t="shared" ref="AB616" si="1829">AB615</f>
        <v>0</v>
      </c>
      <c r="AC616" s="410">
        <f t="shared" ref="AC616" si="1830">AC615</f>
        <v>0</v>
      </c>
      <c r="AD616" s="410">
        <f t="shared" ref="AD616" si="1831">AD615</f>
        <v>0</v>
      </c>
      <c r="AE616" s="410">
        <f t="shared" ref="AE616" si="1832">AE615</f>
        <v>0</v>
      </c>
      <c r="AF616" s="410">
        <f t="shared" ref="AF616" si="1833">AF615</f>
        <v>0</v>
      </c>
      <c r="AG616" s="410">
        <f t="shared" ref="AG616" si="1834">AG615</f>
        <v>0</v>
      </c>
      <c r="AH616" s="410">
        <f t="shared" ref="AH616" si="1835">AH615</f>
        <v>0</v>
      </c>
      <c r="AI616" s="410">
        <f t="shared" ref="AI616" si="1836">AI615</f>
        <v>0</v>
      </c>
      <c r="AJ616" s="410">
        <f t="shared" ref="AJ616" si="1837">AJ615</f>
        <v>0</v>
      </c>
      <c r="AK616" s="410">
        <f t="shared" ref="AK616" si="1838">AK615</f>
        <v>0</v>
      </c>
      <c r="AL616" s="410">
        <f t="shared" ref="AL616" si="1839">AL615</f>
        <v>0</v>
      </c>
      <c r="AM616" s="310"/>
    </row>
    <row r="617" spans="1:39"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773"/>
      <c r="Z617" s="416"/>
      <c r="AA617" s="415"/>
      <c r="AB617" s="415"/>
      <c r="AC617" s="415"/>
      <c r="AD617" s="415"/>
      <c r="AE617" s="415"/>
      <c r="AF617" s="415"/>
      <c r="AG617" s="415"/>
      <c r="AH617" s="415"/>
      <c r="AI617" s="415"/>
      <c r="AJ617" s="415"/>
      <c r="AK617" s="415"/>
      <c r="AL617" s="415"/>
      <c r="AM617" s="312"/>
    </row>
    <row r="618" spans="1:39" ht="15.75"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771"/>
      <c r="Z618" s="413"/>
      <c r="AA618" s="413"/>
      <c r="AB618" s="413"/>
      <c r="AC618" s="413"/>
      <c r="AD618" s="413"/>
      <c r="AE618" s="413"/>
      <c r="AF618" s="413"/>
      <c r="AG618" s="413"/>
      <c r="AH618" s="413"/>
      <c r="AI618" s="413"/>
      <c r="AJ618" s="413"/>
      <c r="AK618" s="413"/>
      <c r="AL618" s="413"/>
      <c r="AM618" s="291"/>
    </row>
    <row r="619" spans="1:39" ht="30"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774"/>
      <c r="Z619" s="409"/>
      <c r="AA619" s="409"/>
      <c r="AB619" s="409"/>
      <c r="AC619" s="409"/>
      <c r="AD619" s="409"/>
      <c r="AE619" s="409"/>
      <c r="AF619" s="414"/>
      <c r="AG619" s="414"/>
      <c r="AH619" s="414"/>
      <c r="AI619" s="414"/>
      <c r="AJ619" s="414"/>
      <c r="AK619" s="414"/>
      <c r="AL619" s="414"/>
      <c r="AM619" s="295">
        <f>SUM(Y619:AL619)</f>
        <v>0</v>
      </c>
    </row>
    <row r="620" spans="1:39"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768">
        <f>Y619</f>
        <v>0</v>
      </c>
      <c r="Z620" s="410">
        <f t="shared" ref="Z620" si="1840">Z619</f>
        <v>0</v>
      </c>
      <c r="AA620" s="410">
        <f t="shared" ref="AA620" si="1841">AA619</f>
        <v>0</v>
      </c>
      <c r="AB620" s="410">
        <f t="shared" ref="AB620" si="1842">AB619</f>
        <v>0</v>
      </c>
      <c r="AC620" s="410">
        <f t="shared" ref="AC620" si="1843">AC619</f>
        <v>0</v>
      </c>
      <c r="AD620" s="410">
        <f t="shared" ref="AD620" si="1844">AD619</f>
        <v>0</v>
      </c>
      <c r="AE620" s="410">
        <f t="shared" ref="AE620" si="1845">AE619</f>
        <v>0</v>
      </c>
      <c r="AF620" s="410">
        <f t="shared" ref="AF620" si="1846">AF619</f>
        <v>0</v>
      </c>
      <c r="AG620" s="410">
        <f t="shared" ref="AG620" si="1847">AG619</f>
        <v>0</v>
      </c>
      <c r="AH620" s="410">
        <f t="shared" ref="AH620" si="1848">AH619</f>
        <v>0</v>
      </c>
      <c r="AI620" s="410">
        <f t="shared" ref="AI620" si="1849">AI619</f>
        <v>0</v>
      </c>
      <c r="AJ620" s="410">
        <f t="shared" ref="AJ620" si="1850">AJ619</f>
        <v>0</v>
      </c>
      <c r="AK620" s="410">
        <f t="shared" ref="AK620" si="1851">AK619</f>
        <v>0</v>
      </c>
      <c r="AL620" s="410">
        <f t="shared" ref="AL620" si="1852">AL619</f>
        <v>0</v>
      </c>
      <c r="AM620" s="296"/>
    </row>
    <row r="621" spans="1:39"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769"/>
      <c r="Z621" s="422"/>
      <c r="AA621" s="422"/>
      <c r="AB621" s="422"/>
      <c r="AC621" s="422"/>
      <c r="AD621" s="422"/>
      <c r="AE621" s="422"/>
      <c r="AF621" s="422"/>
      <c r="AG621" s="422"/>
      <c r="AH621" s="422"/>
      <c r="AI621" s="422"/>
      <c r="AJ621" s="422"/>
      <c r="AK621" s="422"/>
      <c r="AL621" s="422"/>
      <c r="AM621" s="305"/>
    </row>
    <row r="622" spans="1:39" ht="45"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767"/>
      <c r="Z622" s="409"/>
      <c r="AA622" s="409"/>
      <c r="AB622" s="409"/>
      <c r="AC622" s="409"/>
      <c r="AD622" s="409"/>
      <c r="AE622" s="409"/>
      <c r="AF622" s="414"/>
      <c r="AG622" s="414"/>
      <c r="AH622" s="414"/>
      <c r="AI622" s="414"/>
      <c r="AJ622" s="414"/>
      <c r="AK622" s="414"/>
      <c r="AL622" s="414"/>
      <c r="AM622" s="295">
        <f>SUM(Y622:AL622)</f>
        <v>0</v>
      </c>
    </row>
    <row r="623" spans="1:39"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768">
        <f>Y622</f>
        <v>0</v>
      </c>
      <c r="Z623" s="410">
        <f t="shared" ref="Z623" si="1853">Z622</f>
        <v>0</v>
      </c>
      <c r="AA623" s="410">
        <f t="shared" ref="AA623" si="1854">AA622</f>
        <v>0</v>
      </c>
      <c r="AB623" s="410">
        <f t="shared" ref="AB623" si="1855">AB622</f>
        <v>0</v>
      </c>
      <c r="AC623" s="410">
        <f t="shared" ref="AC623" si="1856">AC622</f>
        <v>0</v>
      </c>
      <c r="AD623" s="410">
        <f t="shared" ref="AD623" si="1857">AD622</f>
        <v>0</v>
      </c>
      <c r="AE623" s="410">
        <f t="shared" ref="AE623" si="1858">AE622</f>
        <v>0</v>
      </c>
      <c r="AF623" s="410">
        <f t="shared" ref="AF623" si="1859">AF622</f>
        <v>0</v>
      </c>
      <c r="AG623" s="410">
        <f t="shared" ref="AG623" si="1860">AG622</f>
        <v>0</v>
      </c>
      <c r="AH623" s="410">
        <f t="shared" ref="AH623" si="1861">AH622</f>
        <v>0</v>
      </c>
      <c r="AI623" s="410">
        <f t="shared" ref="AI623" si="1862">AI622</f>
        <v>0</v>
      </c>
      <c r="AJ623" s="410">
        <f t="shared" ref="AJ623" si="1863">AJ622</f>
        <v>0</v>
      </c>
      <c r="AK623" s="410">
        <f t="shared" ref="AK623" si="1864">AK622</f>
        <v>0</v>
      </c>
      <c r="AL623" s="410">
        <f t="shared" ref="AL623" si="1865">AL622</f>
        <v>0</v>
      </c>
      <c r="AM623" s="296"/>
    </row>
    <row r="624" spans="1:39"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770"/>
      <c r="Z624" s="421"/>
      <c r="AA624" s="411"/>
      <c r="AB624" s="411"/>
      <c r="AC624" s="411"/>
      <c r="AD624" s="411"/>
      <c r="AE624" s="411"/>
      <c r="AF624" s="411"/>
      <c r="AG624" s="411"/>
      <c r="AH624" s="411"/>
      <c r="AI624" s="411"/>
      <c r="AJ624" s="411"/>
      <c r="AK624" s="411"/>
      <c r="AL624" s="411"/>
      <c r="AM624" s="305"/>
    </row>
    <row r="625" spans="1:40" ht="30"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767"/>
      <c r="Z625" s="409"/>
      <c r="AA625" s="409"/>
      <c r="AB625" s="409"/>
      <c r="AC625" s="409"/>
      <c r="AD625" s="409"/>
      <c r="AE625" s="409"/>
      <c r="AF625" s="414"/>
      <c r="AG625" s="414"/>
      <c r="AH625" s="414"/>
      <c r="AI625" s="414"/>
      <c r="AJ625" s="414"/>
      <c r="AK625" s="414"/>
      <c r="AL625" s="414"/>
      <c r="AM625" s="295">
        <f>SUM(Y625:AL625)</f>
        <v>0</v>
      </c>
    </row>
    <row r="626" spans="1:40"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768">
        <f>Y625</f>
        <v>0</v>
      </c>
      <c r="Z626" s="410">
        <f t="shared" ref="Z626" si="1866">Z625</f>
        <v>0</v>
      </c>
      <c r="AA626" s="410">
        <f t="shared" ref="AA626" si="1867">AA625</f>
        <v>0</v>
      </c>
      <c r="AB626" s="410">
        <f t="shared" ref="AB626" si="1868">AB625</f>
        <v>0</v>
      </c>
      <c r="AC626" s="410">
        <f t="shared" ref="AC626" si="1869">AC625</f>
        <v>0</v>
      </c>
      <c r="AD626" s="410">
        <f t="shared" ref="AD626" si="1870">AD625</f>
        <v>0</v>
      </c>
      <c r="AE626" s="410">
        <f t="shared" ref="AE626" si="1871">AE625</f>
        <v>0</v>
      </c>
      <c r="AF626" s="410">
        <f t="shared" ref="AF626" si="1872">AF625</f>
        <v>0</v>
      </c>
      <c r="AG626" s="410">
        <f t="shared" ref="AG626" si="1873">AG625</f>
        <v>0</v>
      </c>
      <c r="AH626" s="410">
        <f t="shared" ref="AH626" si="1874">AH625</f>
        <v>0</v>
      </c>
      <c r="AI626" s="410">
        <f t="shared" ref="AI626" si="1875">AI625</f>
        <v>0</v>
      </c>
      <c r="AJ626" s="410">
        <f t="shared" ref="AJ626" si="1876">AJ625</f>
        <v>0</v>
      </c>
      <c r="AK626" s="410">
        <f t="shared" ref="AK626" si="1877">AK625</f>
        <v>0</v>
      </c>
      <c r="AL626" s="410">
        <f t="shared" ref="AL626" si="1878">AL625</f>
        <v>0</v>
      </c>
      <c r="AM626" s="305"/>
    </row>
    <row r="627" spans="1:40"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769"/>
      <c r="Z627" s="411"/>
      <c r="AA627" s="411"/>
      <c r="AB627" s="411"/>
      <c r="AC627" s="411"/>
      <c r="AD627" s="411"/>
      <c r="AE627" s="411"/>
      <c r="AF627" s="411"/>
      <c r="AG627" s="411"/>
      <c r="AH627" s="411"/>
      <c r="AI627" s="411"/>
      <c r="AJ627" s="411"/>
      <c r="AK627" s="411"/>
      <c r="AL627" s="411"/>
      <c r="AM627" s="305"/>
    </row>
    <row r="628" spans="1:40" ht="15.75"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771"/>
      <c r="Z628" s="413"/>
      <c r="AA628" s="413"/>
      <c r="AB628" s="413"/>
      <c r="AC628" s="413"/>
      <c r="AD628" s="413"/>
      <c r="AE628" s="413"/>
      <c r="AF628" s="413"/>
      <c r="AG628" s="413"/>
      <c r="AH628" s="413"/>
      <c r="AI628" s="413"/>
      <c r="AJ628" s="413"/>
      <c r="AK628" s="413"/>
      <c r="AL628" s="413"/>
      <c r="AM628" s="291"/>
    </row>
    <row r="629" spans="1:40"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767"/>
      <c r="Z629" s="409"/>
      <c r="AA629" s="409"/>
      <c r="AB629" s="409"/>
      <c r="AC629" s="409"/>
      <c r="AD629" s="409"/>
      <c r="AE629" s="409"/>
      <c r="AF629" s="409"/>
      <c r="AG629" s="409"/>
      <c r="AH629" s="409"/>
      <c r="AI629" s="409"/>
      <c r="AJ629" s="409"/>
      <c r="AK629" s="409"/>
      <c r="AL629" s="409"/>
      <c r="AM629" s="295">
        <f>SUM(Y629:AL629)</f>
        <v>0</v>
      </c>
    </row>
    <row r="630" spans="1:40"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768">
        <f>Y629</f>
        <v>0</v>
      </c>
      <c r="Z630" s="410">
        <f t="shared" ref="Z630" si="1879">Z629</f>
        <v>0</v>
      </c>
      <c r="AA630" s="410">
        <f t="shared" ref="AA630" si="1880">AA629</f>
        <v>0</v>
      </c>
      <c r="AB630" s="410">
        <f t="shared" ref="AB630" si="1881">AB629</f>
        <v>0</v>
      </c>
      <c r="AC630" s="410">
        <f t="shared" ref="AC630" si="1882">AC629</f>
        <v>0</v>
      </c>
      <c r="AD630" s="410">
        <f t="shared" ref="AD630" si="1883">AD629</f>
        <v>0</v>
      </c>
      <c r="AE630" s="410">
        <f t="shared" ref="AE630" si="1884">AE629</f>
        <v>0</v>
      </c>
      <c r="AF630" s="410">
        <f t="shared" ref="AF630" si="1885">AF629</f>
        <v>0</v>
      </c>
      <c r="AG630" s="410">
        <f t="shared" ref="AG630" si="1886">AG629</f>
        <v>0</v>
      </c>
      <c r="AH630" s="410">
        <f t="shared" ref="AH630" si="1887">AH629</f>
        <v>0</v>
      </c>
      <c r="AI630" s="410">
        <f t="shared" ref="AI630" si="1888">AI629</f>
        <v>0</v>
      </c>
      <c r="AJ630" s="410">
        <f t="shared" ref="AJ630" si="1889">AJ629</f>
        <v>0</v>
      </c>
      <c r="AK630" s="410">
        <f t="shared" ref="AK630" si="1890">AK629</f>
        <v>0</v>
      </c>
      <c r="AL630" s="410">
        <f t="shared" ref="AL630" si="1891">AL629</f>
        <v>0</v>
      </c>
      <c r="AM630" s="515"/>
      <c r="AN630" s="628"/>
    </row>
    <row r="631" spans="1:40"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769"/>
      <c r="Z631" s="411"/>
      <c r="AA631" s="411"/>
      <c r="AB631" s="411"/>
      <c r="AC631" s="411"/>
      <c r="AD631" s="411"/>
      <c r="AE631" s="411"/>
      <c r="AF631" s="411"/>
      <c r="AG631" s="411"/>
      <c r="AH631" s="411"/>
      <c r="AI631" s="411"/>
      <c r="AJ631" s="411"/>
      <c r="AK631" s="411"/>
      <c r="AL631" s="411"/>
      <c r="AM631" s="300"/>
      <c r="AN631" s="628"/>
    </row>
    <row r="632" spans="1:40" s="308" customFormat="1" ht="15.75" outlineLevel="1">
      <c r="A632" s="531"/>
      <c r="B632" s="287"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769"/>
      <c r="Z632" s="411"/>
      <c r="AA632" s="411"/>
      <c r="AB632" s="411"/>
      <c r="AC632" s="411"/>
      <c r="AD632" s="411"/>
      <c r="AE632" s="415"/>
      <c r="AF632" s="415"/>
      <c r="AG632" s="415"/>
      <c r="AH632" s="415"/>
      <c r="AI632" s="415"/>
      <c r="AJ632" s="415"/>
      <c r="AK632" s="415"/>
      <c r="AL632" s="415"/>
      <c r="AM632" s="516"/>
      <c r="AN632" s="629"/>
    </row>
    <row r="633" spans="1:40" outlineLevel="1">
      <c r="A633" s="531">
        <v>15</v>
      </c>
      <c r="B633" s="29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767"/>
      <c r="Z633" s="409"/>
      <c r="AA633" s="409"/>
      <c r="AB633" s="409"/>
      <c r="AC633" s="409"/>
      <c r="AD633" s="409"/>
      <c r="AE633" s="409"/>
      <c r="AF633" s="409"/>
      <c r="AG633" s="409"/>
      <c r="AH633" s="409"/>
      <c r="AI633" s="409"/>
      <c r="AJ633" s="409"/>
      <c r="AK633" s="409"/>
      <c r="AL633" s="409"/>
      <c r="AM633" s="295">
        <f>SUM(Y633:AL633)</f>
        <v>0</v>
      </c>
    </row>
    <row r="634" spans="1:40"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768">
        <f>Y633</f>
        <v>0</v>
      </c>
      <c r="Z634" s="410">
        <f t="shared" ref="Z634:AL634" si="1892">Z633</f>
        <v>0</v>
      </c>
      <c r="AA634" s="410">
        <f t="shared" si="1892"/>
        <v>0</v>
      </c>
      <c r="AB634" s="410">
        <f t="shared" si="1892"/>
        <v>0</v>
      </c>
      <c r="AC634" s="410">
        <f t="shared" si="1892"/>
        <v>0</v>
      </c>
      <c r="AD634" s="410">
        <f t="shared" si="1892"/>
        <v>0</v>
      </c>
      <c r="AE634" s="410">
        <f t="shared" si="1892"/>
        <v>0</v>
      </c>
      <c r="AF634" s="410">
        <f t="shared" si="1892"/>
        <v>0</v>
      </c>
      <c r="AG634" s="410">
        <f t="shared" si="1892"/>
        <v>0</v>
      </c>
      <c r="AH634" s="410">
        <f t="shared" si="1892"/>
        <v>0</v>
      </c>
      <c r="AI634" s="410">
        <f t="shared" si="1892"/>
        <v>0</v>
      </c>
      <c r="AJ634" s="410">
        <f t="shared" si="1892"/>
        <v>0</v>
      </c>
      <c r="AK634" s="410">
        <f t="shared" si="1892"/>
        <v>0</v>
      </c>
      <c r="AL634" s="410">
        <f t="shared" si="1892"/>
        <v>0</v>
      </c>
      <c r="AM634" s="296"/>
    </row>
    <row r="635" spans="1:40"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769"/>
      <c r="Z635" s="411"/>
      <c r="AA635" s="411"/>
      <c r="AB635" s="411"/>
      <c r="AC635" s="411"/>
      <c r="AD635" s="411"/>
      <c r="AE635" s="411"/>
      <c r="AF635" s="411"/>
      <c r="AG635" s="411"/>
      <c r="AH635" s="411"/>
      <c r="AI635" s="411"/>
      <c r="AJ635" s="411"/>
      <c r="AK635" s="411"/>
      <c r="AL635" s="411"/>
      <c r="AM635" s="305"/>
    </row>
    <row r="636" spans="1:40" s="282" customFormat="1" outlineLevel="1">
      <c r="A636" s="531">
        <v>16</v>
      </c>
      <c r="B636" s="323"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767"/>
      <c r="Z636" s="409"/>
      <c r="AA636" s="409"/>
      <c r="AB636" s="409"/>
      <c r="AC636" s="409"/>
      <c r="AD636" s="409"/>
      <c r="AE636" s="409"/>
      <c r="AF636" s="409"/>
      <c r="AG636" s="409"/>
      <c r="AH636" s="409"/>
      <c r="AI636" s="409"/>
      <c r="AJ636" s="409"/>
      <c r="AK636" s="409"/>
      <c r="AL636" s="409"/>
      <c r="AM636" s="295">
        <f>SUM(Y636:AL636)</f>
        <v>0</v>
      </c>
    </row>
    <row r="637" spans="1:40" s="282" customFormat="1"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768">
        <f>Y636</f>
        <v>0</v>
      </c>
      <c r="Z637" s="410">
        <f t="shared" ref="Z637:AL637" si="1893">Z636</f>
        <v>0</v>
      </c>
      <c r="AA637" s="410">
        <f t="shared" si="1893"/>
        <v>0</v>
      </c>
      <c r="AB637" s="410">
        <f t="shared" si="1893"/>
        <v>0</v>
      </c>
      <c r="AC637" s="410">
        <f t="shared" si="1893"/>
        <v>0</v>
      </c>
      <c r="AD637" s="410">
        <f t="shared" si="1893"/>
        <v>0</v>
      </c>
      <c r="AE637" s="410">
        <f t="shared" si="1893"/>
        <v>0</v>
      </c>
      <c r="AF637" s="410">
        <f t="shared" si="1893"/>
        <v>0</v>
      </c>
      <c r="AG637" s="410">
        <f t="shared" si="1893"/>
        <v>0</v>
      </c>
      <c r="AH637" s="410">
        <f t="shared" si="1893"/>
        <v>0</v>
      </c>
      <c r="AI637" s="410">
        <f t="shared" si="1893"/>
        <v>0</v>
      </c>
      <c r="AJ637" s="410">
        <f t="shared" si="1893"/>
        <v>0</v>
      </c>
      <c r="AK637" s="410">
        <f t="shared" si="1893"/>
        <v>0</v>
      </c>
      <c r="AL637" s="410">
        <f t="shared" si="1893"/>
        <v>0</v>
      </c>
      <c r="AM637" s="296"/>
    </row>
    <row r="638" spans="1:40" s="282" customFormat="1"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769"/>
      <c r="Z638" s="411"/>
      <c r="AA638" s="411"/>
      <c r="AB638" s="411"/>
      <c r="AC638" s="411"/>
      <c r="AD638" s="411"/>
      <c r="AE638" s="415"/>
      <c r="AF638" s="415"/>
      <c r="AG638" s="415"/>
      <c r="AH638" s="415"/>
      <c r="AI638" s="415"/>
      <c r="AJ638" s="415"/>
      <c r="AK638" s="415"/>
      <c r="AL638" s="415"/>
      <c r="AM638" s="312"/>
    </row>
    <row r="639" spans="1:40" ht="15.75" outlineLevel="1">
      <c r="A639" s="531"/>
      <c r="B639" s="518" t="s">
        <v>496</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771"/>
      <c r="Z639" s="413"/>
      <c r="AA639" s="413"/>
      <c r="AB639" s="413"/>
      <c r="AC639" s="413"/>
      <c r="AD639" s="413"/>
      <c r="AE639" s="413"/>
      <c r="AF639" s="413"/>
      <c r="AG639" s="413"/>
      <c r="AH639" s="413"/>
      <c r="AI639" s="413"/>
      <c r="AJ639" s="413"/>
      <c r="AK639" s="413"/>
      <c r="AL639" s="413"/>
      <c r="AM639" s="291"/>
    </row>
    <row r="640" spans="1:40"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774"/>
      <c r="Z640" s="409"/>
      <c r="AA640" s="409"/>
      <c r="AB640" s="409"/>
      <c r="AC640" s="409"/>
      <c r="AD640" s="409"/>
      <c r="AE640" s="409"/>
      <c r="AF640" s="414"/>
      <c r="AG640" s="414"/>
      <c r="AH640" s="414"/>
      <c r="AI640" s="414"/>
      <c r="AJ640" s="414"/>
      <c r="AK640" s="414"/>
      <c r="AL640" s="414"/>
      <c r="AM640" s="295">
        <f>SUM(Y640:AL640)</f>
        <v>0</v>
      </c>
    </row>
    <row r="641" spans="1:39"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768">
        <f>Y640</f>
        <v>0</v>
      </c>
      <c r="Z641" s="410">
        <f t="shared" ref="Z641:AL641" si="1894">Z640</f>
        <v>0</v>
      </c>
      <c r="AA641" s="410">
        <f t="shared" si="1894"/>
        <v>0</v>
      </c>
      <c r="AB641" s="410">
        <f t="shared" si="1894"/>
        <v>0</v>
      </c>
      <c r="AC641" s="410">
        <f t="shared" si="1894"/>
        <v>0</v>
      </c>
      <c r="AD641" s="410">
        <f t="shared" si="1894"/>
        <v>0</v>
      </c>
      <c r="AE641" s="410">
        <f t="shared" si="1894"/>
        <v>0</v>
      </c>
      <c r="AF641" s="410">
        <f t="shared" si="1894"/>
        <v>0</v>
      </c>
      <c r="AG641" s="410">
        <f t="shared" si="1894"/>
        <v>0</v>
      </c>
      <c r="AH641" s="410">
        <f t="shared" si="1894"/>
        <v>0</v>
      </c>
      <c r="AI641" s="410">
        <f t="shared" si="1894"/>
        <v>0</v>
      </c>
      <c r="AJ641" s="410">
        <f t="shared" si="1894"/>
        <v>0</v>
      </c>
      <c r="AK641" s="410">
        <f t="shared" si="1894"/>
        <v>0</v>
      </c>
      <c r="AL641" s="410">
        <f t="shared" si="1894"/>
        <v>0</v>
      </c>
      <c r="AM641" s="305"/>
    </row>
    <row r="642" spans="1:39"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770"/>
      <c r="Z642" s="424"/>
      <c r="AA642" s="424"/>
      <c r="AB642" s="424"/>
      <c r="AC642" s="424"/>
      <c r="AD642" s="424"/>
      <c r="AE642" s="424"/>
      <c r="AF642" s="424"/>
      <c r="AG642" s="424"/>
      <c r="AH642" s="424"/>
      <c r="AI642" s="424"/>
      <c r="AJ642" s="424"/>
      <c r="AK642" s="424"/>
      <c r="AL642" s="424"/>
      <c r="AM642" s="305"/>
    </row>
    <row r="643" spans="1:39"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774"/>
      <c r="Z643" s="409"/>
      <c r="AA643" s="409"/>
      <c r="AB643" s="409"/>
      <c r="AC643" s="409"/>
      <c r="AD643" s="409"/>
      <c r="AE643" s="409"/>
      <c r="AF643" s="414"/>
      <c r="AG643" s="414"/>
      <c r="AH643" s="414"/>
      <c r="AI643" s="414"/>
      <c r="AJ643" s="414"/>
      <c r="AK643" s="414"/>
      <c r="AL643" s="414"/>
      <c r="AM643" s="295">
        <f>SUM(Y643:AL643)</f>
        <v>0</v>
      </c>
    </row>
    <row r="644" spans="1:39"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768">
        <f>Y643</f>
        <v>0</v>
      </c>
      <c r="Z644" s="410">
        <f t="shared" ref="Z644:AL644" si="1895">Z643</f>
        <v>0</v>
      </c>
      <c r="AA644" s="410">
        <f t="shared" si="1895"/>
        <v>0</v>
      </c>
      <c r="AB644" s="410">
        <f t="shared" si="1895"/>
        <v>0</v>
      </c>
      <c r="AC644" s="410">
        <f t="shared" si="1895"/>
        <v>0</v>
      </c>
      <c r="AD644" s="410">
        <f t="shared" si="1895"/>
        <v>0</v>
      </c>
      <c r="AE644" s="410">
        <f t="shared" si="1895"/>
        <v>0</v>
      </c>
      <c r="AF644" s="410">
        <f t="shared" si="1895"/>
        <v>0</v>
      </c>
      <c r="AG644" s="410">
        <f t="shared" si="1895"/>
        <v>0</v>
      </c>
      <c r="AH644" s="410">
        <f t="shared" si="1895"/>
        <v>0</v>
      </c>
      <c r="AI644" s="410">
        <f t="shared" si="1895"/>
        <v>0</v>
      </c>
      <c r="AJ644" s="410">
        <f t="shared" si="1895"/>
        <v>0</v>
      </c>
      <c r="AK644" s="410">
        <f t="shared" si="1895"/>
        <v>0</v>
      </c>
      <c r="AL644" s="410">
        <f t="shared" si="1895"/>
        <v>0</v>
      </c>
      <c r="AM644" s="305"/>
    </row>
    <row r="645" spans="1:39"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764"/>
      <c r="Z645" s="423"/>
      <c r="AA645" s="423"/>
      <c r="AB645" s="423"/>
      <c r="AC645" s="423"/>
      <c r="AD645" s="423"/>
      <c r="AE645" s="423"/>
      <c r="AF645" s="423"/>
      <c r="AG645" s="423"/>
      <c r="AH645" s="423"/>
      <c r="AI645" s="423"/>
      <c r="AJ645" s="423"/>
      <c r="AK645" s="423"/>
      <c r="AL645" s="423"/>
      <c r="AM645" s="296"/>
    </row>
    <row r="646" spans="1:39"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774"/>
      <c r="Z646" s="409"/>
      <c r="AA646" s="409"/>
      <c r="AB646" s="409"/>
      <c r="AC646" s="409"/>
      <c r="AD646" s="409"/>
      <c r="AE646" s="409"/>
      <c r="AF646" s="414"/>
      <c r="AG646" s="414"/>
      <c r="AH646" s="414"/>
      <c r="AI646" s="414"/>
      <c r="AJ646" s="414"/>
      <c r="AK646" s="414"/>
      <c r="AL646" s="414"/>
      <c r="AM646" s="295">
        <f>SUM(Y646:AL646)</f>
        <v>0</v>
      </c>
    </row>
    <row r="647" spans="1:39"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768">
        <f>Y646</f>
        <v>0</v>
      </c>
      <c r="Z647" s="410">
        <f t="shared" ref="Z647:AL647" si="1896">Z646</f>
        <v>0</v>
      </c>
      <c r="AA647" s="410">
        <f t="shared" si="1896"/>
        <v>0</v>
      </c>
      <c r="AB647" s="410">
        <f t="shared" si="1896"/>
        <v>0</v>
      </c>
      <c r="AC647" s="410">
        <f t="shared" si="1896"/>
        <v>0</v>
      </c>
      <c r="AD647" s="410">
        <f t="shared" si="1896"/>
        <v>0</v>
      </c>
      <c r="AE647" s="410">
        <f t="shared" si="1896"/>
        <v>0</v>
      </c>
      <c r="AF647" s="410">
        <f t="shared" si="1896"/>
        <v>0</v>
      </c>
      <c r="AG647" s="410">
        <f t="shared" si="1896"/>
        <v>0</v>
      </c>
      <c r="AH647" s="410">
        <f t="shared" si="1896"/>
        <v>0</v>
      </c>
      <c r="AI647" s="410">
        <f t="shared" si="1896"/>
        <v>0</v>
      </c>
      <c r="AJ647" s="410">
        <f t="shared" si="1896"/>
        <v>0</v>
      </c>
      <c r="AK647" s="410">
        <f t="shared" si="1896"/>
        <v>0</v>
      </c>
      <c r="AL647" s="410">
        <f t="shared" si="1896"/>
        <v>0</v>
      </c>
      <c r="AM647" s="296"/>
    </row>
    <row r="648" spans="1:39"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769"/>
      <c r="Z648" s="411"/>
      <c r="AA648" s="411"/>
      <c r="AB648" s="411"/>
      <c r="AC648" s="411"/>
      <c r="AD648" s="411"/>
      <c r="AE648" s="411"/>
      <c r="AF648" s="411"/>
      <c r="AG648" s="411"/>
      <c r="AH648" s="411"/>
      <c r="AI648" s="411"/>
      <c r="AJ648" s="411"/>
      <c r="AK648" s="411"/>
      <c r="AL648" s="411"/>
      <c r="AM648" s="305"/>
    </row>
    <row r="649" spans="1:39"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774"/>
      <c r="Z649" s="409"/>
      <c r="AA649" s="409"/>
      <c r="AB649" s="409"/>
      <c r="AC649" s="409"/>
      <c r="AD649" s="409"/>
      <c r="AE649" s="409"/>
      <c r="AF649" s="414"/>
      <c r="AG649" s="414"/>
      <c r="AH649" s="414"/>
      <c r="AI649" s="414"/>
      <c r="AJ649" s="414"/>
      <c r="AK649" s="414"/>
      <c r="AL649" s="414"/>
      <c r="AM649" s="295">
        <f>SUM(Y649:AL649)</f>
        <v>0</v>
      </c>
    </row>
    <row r="650" spans="1:39"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768">
        <f>Y649</f>
        <v>0</v>
      </c>
      <c r="Z650" s="410">
        <f t="shared" ref="Z650:AL650" si="1897">Z649</f>
        <v>0</v>
      </c>
      <c r="AA650" s="410">
        <f t="shared" si="1897"/>
        <v>0</v>
      </c>
      <c r="AB650" s="410">
        <f t="shared" si="1897"/>
        <v>0</v>
      </c>
      <c r="AC650" s="410">
        <f t="shared" si="1897"/>
        <v>0</v>
      </c>
      <c r="AD650" s="410">
        <f t="shared" si="1897"/>
        <v>0</v>
      </c>
      <c r="AE650" s="410">
        <f t="shared" si="1897"/>
        <v>0</v>
      </c>
      <c r="AF650" s="410">
        <f t="shared" si="1897"/>
        <v>0</v>
      </c>
      <c r="AG650" s="410">
        <f t="shared" si="1897"/>
        <v>0</v>
      </c>
      <c r="AH650" s="410">
        <f t="shared" si="1897"/>
        <v>0</v>
      </c>
      <c r="AI650" s="410">
        <f t="shared" si="1897"/>
        <v>0</v>
      </c>
      <c r="AJ650" s="410">
        <f t="shared" si="1897"/>
        <v>0</v>
      </c>
      <c r="AK650" s="410">
        <f t="shared" si="1897"/>
        <v>0</v>
      </c>
      <c r="AL650" s="410">
        <f t="shared" si="1897"/>
        <v>0</v>
      </c>
      <c r="AM650" s="305"/>
    </row>
    <row r="651" spans="1:39" ht="15.75"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769"/>
      <c r="Z651" s="411"/>
      <c r="AA651" s="411"/>
      <c r="AB651" s="411"/>
      <c r="AC651" s="411"/>
      <c r="AD651" s="411"/>
      <c r="AE651" s="411"/>
      <c r="AF651" s="411"/>
      <c r="AG651" s="411"/>
      <c r="AH651" s="411"/>
      <c r="AI651" s="411"/>
      <c r="AJ651" s="411"/>
      <c r="AK651" s="411"/>
      <c r="AL651" s="411"/>
      <c r="AM651" s="305"/>
    </row>
    <row r="652" spans="1:39" ht="15.75" outlineLevel="1">
      <c r="A652" s="531"/>
      <c r="B652" s="517"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770"/>
      <c r="Z652" s="424"/>
      <c r="AA652" s="424"/>
      <c r="AB652" s="424"/>
      <c r="AC652" s="424"/>
      <c r="AD652" s="424"/>
      <c r="AE652" s="424"/>
      <c r="AF652" s="424"/>
      <c r="AG652" s="424"/>
      <c r="AH652" s="424"/>
      <c r="AI652" s="424"/>
      <c r="AJ652" s="424"/>
      <c r="AK652" s="424"/>
      <c r="AL652" s="424"/>
      <c r="AM652" s="305"/>
    </row>
    <row r="653" spans="1:39" ht="15.75" outlineLevel="1">
      <c r="A653" s="531"/>
      <c r="B653" s="503"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770"/>
      <c r="Z653" s="424"/>
      <c r="AA653" s="424"/>
      <c r="AB653" s="424"/>
      <c r="AC653" s="424"/>
      <c r="AD653" s="424"/>
      <c r="AE653" s="424"/>
      <c r="AF653" s="424"/>
      <c r="AG653" s="424"/>
      <c r="AH653" s="424"/>
      <c r="AI653" s="424"/>
      <c r="AJ653" s="424"/>
      <c r="AK653" s="424"/>
      <c r="AL653" s="424"/>
      <c r="AM653" s="305"/>
    </row>
    <row r="654" spans="1:39" outlineLevel="1">
      <c r="A654" s="531">
        <v>21</v>
      </c>
      <c r="B654" s="427" t="s">
        <v>113</v>
      </c>
      <c r="C654" s="290" t="s">
        <v>25</v>
      </c>
      <c r="D654" s="294">
        <v>232531.11410014101</v>
      </c>
      <c r="E654" s="294">
        <f>D654*(E471/D471)</f>
        <v>168396.61594171892</v>
      </c>
      <c r="F654" s="294">
        <f t="shared" ref="F654:M654" si="1898">E654*(F471/E471)</f>
        <v>168396.61594171892</v>
      </c>
      <c r="G654" s="294">
        <f t="shared" si="1898"/>
        <v>168396.61594171892</v>
      </c>
      <c r="H654" s="294">
        <f t="shared" si="1898"/>
        <v>168396.61594171892</v>
      </c>
      <c r="I654" s="294">
        <f t="shared" si="1898"/>
        <v>168396.61594171892</v>
      </c>
      <c r="J654" s="294">
        <f t="shared" si="1898"/>
        <v>168396.61594171892</v>
      </c>
      <c r="K654" s="294">
        <f t="shared" si="1898"/>
        <v>168393.18699995373</v>
      </c>
      <c r="L654" s="294">
        <f t="shared" si="1898"/>
        <v>168393.18699995373</v>
      </c>
      <c r="M654" s="294">
        <f t="shared" si="1898"/>
        <v>168393.18699995373</v>
      </c>
      <c r="N654" s="290"/>
      <c r="O654" s="294">
        <f>D654*(O471/D471)</f>
        <v>15.858855664010916</v>
      </c>
      <c r="P654" s="294">
        <f>E654*(P471/E471)</f>
        <v>11.572678457521478</v>
      </c>
      <c r="Q654" s="294">
        <f t="shared" ref="Q654:X654" si="1899">F654*(Q471/F471)</f>
        <v>11.572678457521478</v>
      </c>
      <c r="R654" s="294">
        <f t="shared" si="1899"/>
        <v>11.572678457521478</v>
      </c>
      <c r="S654" s="294">
        <f t="shared" si="1899"/>
        <v>11.572678457521478</v>
      </c>
      <c r="T654" s="294">
        <f t="shared" si="1899"/>
        <v>11.572678457521478</v>
      </c>
      <c r="U654" s="294">
        <f t="shared" si="1899"/>
        <v>11.572678457521478</v>
      </c>
      <c r="V654" s="294">
        <f t="shared" si="1899"/>
        <v>11.572678457521477</v>
      </c>
      <c r="W654" s="294">
        <f t="shared" si="1899"/>
        <v>11.572678457521477</v>
      </c>
      <c r="X654" s="294">
        <f t="shared" si="1899"/>
        <v>11.572678457521477</v>
      </c>
      <c r="Y654" s="767">
        <v>1</v>
      </c>
      <c r="Z654" s="409"/>
      <c r="AA654" s="409"/>
      <c r="AB654" s="409"/>
      <c r="AC654" s="409"/>
      <c r="AD654" s="409"/>
      <c r="AE654" s="409"/>
      <c r="AF654" s="409"/>
      <c r="AG654" s="409"/>
      <c r="AH654" s="409"/>
      <c r="AI654" s="409"/>
      <c r="AJ654" s="409"/>
      <c r="AK654" s="409"/>
      <c r="AL654" s="409"/>
      <c r="AM654" s="295">
        <f>SUM(Y654:AL654)</f>
        <v>1</v>
      </c>
    </row>
    <row r="655" spans="1:39"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768">
        <f>Y654</f>
        <v>1</v>
      </c>
      <c r="Z655" s="410">
        <f t="shared" ref="Z655" si="1900">Z654</f>
        <v>0</v>
      </c>
      <c r="AA655" s="410">
        <f t="shared" ref="AA655" si="1901">AA654</f>
        <v>0</v>
      </c>
      <c r="AB655" s="410">
        <f t="shared" ref="AB655" si="1902">AB654</f>
        <v>0</v>
      </c>
      <c r="AC655" s="410">
        <f t="shared" ref="AC655" si="1903">AC654</f>
        <v>0</v>
      </c>
      <c r="AD655" s="410">
        <f t="shared" ref="AD655" si="1904">AD654</f>
        <v>0</v>
      </c>
      <c r="AE655" s="410">
        <f t="shared" ref="AE655" si="1905">AE654</f>
        <v>0</v>
      </c>
      <c r="AF655" s="410">
        <f t="shared" ref="AF655" si="1906">AF654</f>
        <v>0</v>
      </c>
      <c r="AG655" s="410">
        <f t="shared" ref="AG655" si="1907">AG654</f>
        <v>0</v>
      </c>
      <c r="AH655" s="410">
        <f t="shared" ref="AH655" si="1908">AH654</f>
        <v>0</v>
      </c>
      <c r="AI655" s="410">
        <f t="shared" ref="AI655" si="1909">AI654</f>
        <v>0</v>
      </c>
      <c r="AJ655" s="410">
        <f t="shared" ref="AJ655" si="1910">AJ654</f>
        <v>0</v>
      </c>
      <c r="AK655" s="410">
        <f t="shared" ref="AK655" si="1911">AK654</f>
        <v>0</v>
      </c>
      <c r="AL655" s="410">
        <f t="shared" ref="AL655" si="1912">AL654</f>
        <v>0</v>
      </c>
      <c r="AM655" s="305"/>
    </row>
    <row r="656" spans="1:39"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770"/>
      <c r="Z656" s="424"/>
      <c r="AA656" s="424"/>
      <c r="AB656" s="424"/>
      <c r="AC656" s="424"/>
      <c r="AD656" s="424"/>
      <c r="AE656" s="424"/>
      <c r="AF656" s="424"/>
      <c r="AG656" s="424"/>
      <c r="AH656" s="424"/>
      <c r="AI656" s="424"/>
      <c r="AJ656" s="424"/>
      <c r="AK656" s="424"/>
      <c r="AL656" s="424"/>
      <c r="AM656" s="305"/>
    </row>
    <row r="657" spans="1:39" ht="30" outlineLevel="1">
      <c r="A657" s="531">
        <v>22</v>
      </c>
      <c r="B657" s="427" t="s">
        <v>114</v>
      </c>
      <c r="C657" s="290" t="s">
        <v>25</v>
      </c>
      <c r="D657" s="294">
        <v>54519.68917125</v>
      </c>
      <c r="E657" s="294">
        <f>D657*(E474/D474)</f>
        <v>54519.68917125</v>
      </c>
      <c r="F657" s="294">
        <f t="shared" ref="F657:M657" si="1913">E657*(F474/E474)</f>
        <v>54519.68917125</v>
      </c>
      <c r="G657" s="294">
        <f t="shared" si="1913"/>
        <v>54519.68917125</v>
      </c>
      <c r="H657" s="294">
        <f t="shared" si="1913"/>
        <v>54519.68917125</v>
      </c>
      <c r="I657" s="294">
        <f t="shared" si="1913"/>
        <v>54519.68917125</v>
      </c>
      <c r="J657" s="294">
        <f t="shared" si="1913"/>
        <v>54519.68917125</v>
      </c>
      <c r="K657" s="294">
        <f t="shared" si="1913"/>
        <v>54519.68917125</v>
      </c>
      <c r="L657" s="294">
        <f t="shared" si="1913"/>
        <v>54519.68917125</v>
      </c>
      <c r="M657" s="294">
        <f t="shared" si="1913"/>
        <v>54519.68917125</v>
      </c>
      <c r="N657" s="290"/>
      <c r="O657" s="294">
        <f>D657*(O474/D474)</f>
        <v>15.049205717766633</v>
      </c>
      <c r="P657" s="294">
        <f>E657*(P474/E474)</f>
        <v>15.049205717766633</v>
      </c>
      <c r="Q657" s="294">
        <f t="shared" ref="Q657" si="1914">F657*(Q474/F474)</f>
        <v>15.049205717766633</v>
      </c>
      <c r="R657" s="294">
        <f t="shared" ref="R657" si="1915">G657*(R474/G474)</f>
        <v>15.049205717766633</v>
      </c>
      <c r="S657" s="294">
        <f t="shared" ref="S657" si="1916">H657*(S474/H474)</f>
        <v>15.049205717766633</v>
      </c>
      <c r="T657" s="294">
        <f t="shared" ref="T657" si="1917">I657*(T474/I474)</f>
        <v>15.049205717766633</v>
      </c>
      <c r="U657" s="294">
        <f t="shared" ref="U657" si="1918">J657*(U474/J474)</f>
        <v>15.049205717766633</v>
      </c>
      <c r="V657" s="294">
        <f t="shared" ref="V657" si="1919">K657*(V474/K474)</f>
        <v>15.049205717766633</v>
      </c>
      <c r="W657" s="294">
        <f t="shared" ref="W657" si="1920">L657*(W474/L474)</f>
        <v>15.049205717766633</v>
      </c>
      <c r="X657" s="294">
        <f t="shared" ref="X657" si="1921">M657*(X474/M474)</f>
        <v>15.049205717766633</v>
      </c>
      <c r="Y657" s="767">
        <v>1</v>
      </c>
      <c r="Z657" s="409"/>
      <c r="AA657" s="409"/>
      <c r="AB657" s="409"/>
      <c r="AC657" s="409"/>
      <c r="AD657" s="409"/>
      <c r="AE657" s="409"/>
      <c r="AF657" s="409"/>
      <c r="AG657" s="409"/>
      <c r="AH657" s="409"/>
      <c r="AI657" s="409"/>
      <c r="AJ657" s="409"/>
      <c r="AK657" s="409"/>
      <c r="AL657" s="409"/>
      <c r="AM657" s="295">
        <f>SUM(Y657:AL657)</f>
        <v>1</v>
      </c>
    </row>
    <row r="658" spans="1:39"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768">
        <f>Y657</f>
        <v>1</v>
      </c>
      <c r="Z658" s="410">
        <f t="shared" ref="Z658" si="1922">Z657</f>
        <v>0</v>
      </c>
      <c r="AA658" s="410">
        <f t="shared" ref="AA658" si="1923">AA657</f>
        <v>0</v>
      </c>
      <c r="AB658" s="410">
        <f t="shared" ref="AB658" si="1924">AB657</f>
        <v>0</v>
      </c>
      <c r="AC658" s="410">
        <f t="shared" ref="AC658" si="1925">AC657</f>
        <v>0</v>
      </c>
      <c r="AD658" s="410">
        <f t="shared" ref="AD658" si="1926">AD657</f>
        <v>0</v>
      </c>
      <c r="AE658" s="410">
        <f t="shared" ref="AE658" si="1927">AE657</f>
        <v>0</v>
      </c>
      <c r="AF658" s="410">
        <f t="shared" ref="AF658" si="1928">AF657</f>
        <v>0</v>
      </c>
      <c r="AG658" s="410">
        <f t="shared" ref="AG658" si="1929">AG657</f>
        <v>0</v>
      </c>
      <c r="AH658" s="410">
        <f t="shared" ref="AH658" si="1930">AH657</f>
        <v>0</v>
      </c>
      <c r="AI658" s="410">
        <f t="shared" ref="AI658" si="1931">AI657</f>
        <v>0</v>
      </c>
      <c r="AJ658" s="410">
        <f t="shared" ref="AJ658" si="1932">AJ657</f>
        <v>0</v>
      </c>
      <c r="AK658" s="410">
        <f t="shared" ref="AK658" si="1933">AK657</f>
        <v>0</v>
      </c>
      <c r="AL658" s="410">
        <f t="shared" ref="AL658" si="1934">AL657</f>
        <v>0</v>
      </c>
      <c r="AM658" s="305"/>
    </row>
    <row r="659" spans="1:39"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770"/>
      <c r="Z659" s="424"/>
      <c r="AA659" s="424"/>
      <c r="AB659" s="424"/>
      <c r="AC659" s="424"/>
      <c r="AD659" s="424"/>
      <c r="AE659" s="424"/>
      <c r="AF659" s="424"/>
      <c r="AG659" s="424"/>
      <c r="AH659" s="424"/>
      <c r="AI659" s="424"/>
      <c r="AJ659" s="424"/>
      <c r="AK659" s="424"/>
      <c r="AL659" s="424"/>
      <c r="AM659" s="305"/>
    </row>
    <row r="660" spans="1:39" ht="30" outlineLevel="1">
      <c r="A660" s="531">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767"/>
      <c r="Z660" s="409"/>
      <c r="AA660" s="409"/>
      <c r="AB660" s="409"/>
      <c r="AC660" s="409"/>
      <c r="AD660" s="409"/>
      <c r="AE660" s="409"/>
      <c r="AF660" s="409"/>
      <c r="AG660" s="409"/>
      <c r="AH660" s="409"/>
      <c r="AI660" s="409"/>
      <c r="AJ660" s="409"/>
      <c r="AK660" s="409"/>
      <c r="AL660" s="409"/>
      <c r="AM660" s="295">
        <f>SUM(Y660:AL660)</f>
        <v>0</v>
      </c>
    </row>
    <row r="661" spans="1:39"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768">
        <f>Y660</f>
        <v>0</v>
      </c>
      <c r="Z661" s="410">
        <f t="shared" ref="Z661" si="1935">Z660</f>
        <v>0</v>
      </c>
      <c r="AA661" s="410">
        <f t="shared" ref="AA661" si="1936">AA660</f>
        <v>0</v>
      </c>
      <c r="AB661" s="410">
        <f t="shared" ref="AB661" si="1937">AB660</f>
        <v>0</v>
      </c>
      <c r="AC661" s="410">
        <f t="shared" ref="AC661" si="1938">AC660</f>
        <v>0</v>
      </c>
      <c r="AD661" s="410">
        <f t="shared" ref="AD661" si="1939">AD660</f>
        <v>0</v>
      </c>
      <c r="AE661" s="410">
        <f t="shared" ref="AE661" si="1940">AE660</f>
        <v>0</v>
      </c>
      <c r="AF661" s="410">
        <f t="shared" ref="AF661" si="1941">AF660</f>
        <v>0</v>
      </c>
      <c r="AG661" s="410">
        <f t="shared" ref="AG661" si="1942">AG660</f>
        <v>0</v>
      </c>
      <c r="AH661" s="410">
        <f t="shared" ref="AH661" si="1943">AH660</f>
        <v>0</v>
      </c>
      <c r="AI661" s="410">
        <f t="shared" ref="AI661" si="1944">AI660</f>
        <v>0</v>
      </c>
      <c r="AJ661" s="410">
        <f t="shared" ref="AJ661" si="1945">AJ660</f>
        <v>0</v>
      </c>
      <c r="AK661" s="410">
        <f t="shared" ref="AK661" si="1946">AK660</f>
        <v>0</v>
      </c>
      <c r="AL661" s="410">
        <f t="shared" ref="AL661" si="1947">AL660</f>
        <v>0</v>
      </c>
      <c r="AM661" s="305"/>
    </row>
    <row r="662" spans="1:39"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770"/>
      <c r="Z662" s="424"/>
      <c r="AA662" s="424"/>
      <c r="AB662" s="424"/>
      <c r="AC662" s="424"/>
      <c r="AD662" s="424"/>
      <c r="AE662" s="424"/>
      <c r="AF662" s="424"/>
      <c r="AG662" s="424"/>
      <c r="AH662" s="424"/>
      <c r="AI662" s="424"/>
      <c r="AJ662" s="424"/>
      <c r="AK662" s="424"/>
      <c r="AL662" s="424"/>
      <c r="AM662" s="305"/>
    </row>
    <row r="663" spans="1:39" ht="30" outlineLevel="1">
      <c r="A663" s="531">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767"/>
      <c r="Z663" s="409"/>
      <c r="AA663" s="409"/>
      <c r="AB663" s="409"/>
      <c r="AC663" s="409"/>
      <c r="AD663" s="409"/>
      <c r="AE663" s="409"/>
      <c r="AF663" s="409"/>
      <c r="AG663" s="409"/>
      <c r="AH663" s="409"/>
      <c r="AI663" s="409"/>
      <c r="AJ663" s="409"/>
      <c r="AK663" s="409"/>
      <c r="AL663" s="409"/>
      <c r="AM663" s="295">
        <f>SUM(Y663:AL663)</f>
        <v>0</v>
      </c>
    </row>
    <row r="664" spans="1:39"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768">
        <f>Y663</f>
        <v>0</v>
      </c>
      <c r="Z664" s="410">
        <f t="shared" ref="Z664" si="1948">Z663</f>
        <v>0</v>
      </c>
      <c r="AA664" s="410">
        <f t="shared" ref="AA664" si="1949">AA663</f>
        <v>0</v>
      </c>
      <c r="AB664" s="410">
        <f t="shared" ref="AB664" si="1950">AB663</f>
        <v>0</v>
      </c>
      <c r="AC664" s="410">
        <f t="shared" ref="AC664" si="1951">AC663</f>
        <v>0</v>
      </c>
      <c r="AD664" s="410">
        <f t="shared" ref="AD664" si="1952">AD663</f>
        <v>0</v>
      </c>
      <c r="AE664" s="410">
        <f t="shared" ref="AE664" si="1953">AE663</f>
        <v>0</v>
      </c>
      <c r="AF664" s="410">
        <f t="shared" ref="AF664" si="1954">AF663</f>
        <v>0</v>
      </c>
      <c r="AG664" s="410">
        <f t="shared" ref="AG664" si="1955">AG663</f>
        <v>0</v>
      </c>
      <c r="AH664" s="410">
        <f t="shared" ref="AH664" si="1956">AH663</f>
        <v>0</v>
      </c>
      <c r="AI664" s="410">
        <f t="shared" ref="AI664" si="1957">AI663</f>
        <v>0</v>
      </c>
      <c r="AJ664" s="410">
        <f t="shared" ref="AJ664" si="1958">AJ663</f>
        <v>0</v>
      </c>
      <c r="AK664" s="410">
        <f t="shared" ref="AK664" si="1959">AK663</f>
        <v>0</v>
      </c>
      <c r="AL664" s="410">
        <f t="shared" ref="AL664" si="1960">AL663</f>
        <v>0</v>
      </c>
      <c r="AM664" s="305"/>
    </row>
    <row r="665" spans="1:39"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769"/>
      <c r="Z665" s="424"/>
      <c r="AA665" s="424"/>
      <c r="AB665" s="424"/>
      <c r="AC665" s="424"/>
      <c r="AD665" s="424"/>
      <c r="AE665" s="424"/>
      <c r="AF665" s="424"/>
      <c r="AG665" s="424"/>
      <c r="AH665" s="424"/>
      <c r="AI665" s="424"/>
      <c r="AJ665" s="424"/>
      <c r="AK665" s="424"/>
      <c r="AL665" s="424"/>
      <c r="AM665" s="305"/>
    </row>
    <row r="666" spans="1:39" ht="15.75" outlineLevel="1">
      <c r="A666" s="531"/>
      <c r="B666" s="287"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769"/>
      <c r="Z666" s="424"/>
      <c r="AA666" s="424"/>
      <c r="AB666" s="424"/>
      <c r="AC666" s="424"/>
      <c r="AD666" s="424"/>
      <c r="AE666" s="424"/>
      <c r="AF666" s="424"/>
      <c r="AG666" s="424"/>
      <c r="AH666" s="424"/>
      <c r="AI666" s="424"/>
      <c r="AJ666" s="424"/>
      <c r="AK666" s="424"/>
      <c r="AL666" s="424"/>
      <c r="AM666" s="305"/>
    </row>
    <row r="667" spans="1:39"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774"/>
      <c r="Z667" s="409"/>
      <c r="AA667" s="409"/>
      <c r="AB667" s="409"/>
      <c r="AC667" s="409"/>
      <c r="AD667" s="409"/>
      <c r="AE667" s="409"/>
      <c r="AF667" s="414"/>
      <c r="AG667" s="414"/>
      <c r="AH667" s="414"/>
      <c r="AI667" s="414"/>
      <c r="AJ667" s="414"/>
      <c r="AK667" s="414"/>
      <c r="AL667" s="414"/>
      <c r="AM667" s="295">
        <f>SUM(Y667:AL667)</f>
        <v>0</v>
      </c>
    </row>
    <row r="668" spans="1:39" outlineLevel="1">
      <c r="A668" s="531"/>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768">
        <f>Y667</f>
        <v>0</v>
      </c>
      <c r="Z668" s="410">
        <f t="shared" ref="Z668" si="1961">Z667</f>
        <v>0</v>
      </c>
      <c r="AA668" s="410">
        <f t="shared" ref="AA668" si="1962">AA667</f>
        <v>0</v>
      </c>
      <c r="AB668" s="410">
        <f t="shared" ref="AB668" si="1963">AB667</f>
        <v>0</v>
      </c>
      <c r="AC668" s="410">
        <f t="shared" ref="AC668" si="1964">AC667</f>
        <v>0</v>
      </c>
      <c r="AD668" s="410">
        <f t="shared" ref="AD668" si="1965">AD667</f>
        <v>0</v>
      </c>
      <c r="AE668" s="410">
        <f t="shared" ref="AE668" si="1966">AE667</f>
        <v>0</v>
      </c>
      <c r="AF668" s="410">
        <f t="shared" ref="AF668" si="1967">AF667</f>
        <v>0</v>
      </c>
      <c r="AG668" s="410">
        <f t="shared" ref="AG668" si="1968">AG667</f>
        <v>0</v>
      </c>
      <c r="AH668" s="410">
        <f t="shared" ref="AH668" si="1969">AH667</f>
        <v>0</v>
      </c>
      <c r="AI668" s="410">
        <f t="shared" ref="AI668" si="1970">AI667</f>
        <v>0</v>
      </c>
      <c r="AJ668" s="410">
        <f t="shared" ref="AJ668" si="1971">AJ667</f>
        <v>0</v>
      </c>
      <c r="AK668" s="410">
        <f t="shared" ref="AK668" si="1972">AK667</f>
        <v>0</v>
      </c>
      <c r="AL668" s="410">
        <f t="shared" ref="AL668" si="1973">AL667</f>
        <v>0</v>
      </c>
      <c r="AM668" s="305"/>
    </row>
    <row r="669" spans="1:39"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769"/>
      <c r="Z669" s="424"/>
      <c r="AA669" s="424"/>
      <c r="AB669" s="424"/>
      <c r="AC669" s="424"/>
      <c r="AD669" s="424"/>
      <c r="AE669" s="424"/>
      <c r="AF669" s="424"/>
      <c r="AG669" s="424"/>
      <c r="AH669" s="424"/>
      <c r="AI669" s="424"/>
      <c r="AJ669" s="424"/>
      <c r="AK669" s="424"/>
      <c r="AL669" s="424"/>
      <c r="AM669" s="305"/>
    </row>
    <row r="670" spans="1:39" outlineLevel="1">
      <c r="A670" s="531">
        <v>26</v>
      </c>
      <c r="B670" s="427" t="s">
        <v>118</v>
      </c>
      <c r="C670" s="290" t="s">
        <v>25</v>
      </c>
      <c r="D670" s="294">
        <v>819711.06361596449</v>
      </c>
      <c r="E670" s="294">
        <f>D670*(E487/D487)</f>
        <v>819938.35437012743</v>
      </c>
      <c r="F670" s="294">
        <f t="shared" ref="F670:M670" si="1974">E670*(F487/E487)</f>
        <v>819938.35437012743</v>
      </c>
      <c r="G670" s="294">
        <f t="shared" si="1974"/>
        <v>819938.35437012743</v>
      </c>
      <c r="H670" s="294">
        <f t="shared" si="1974"/>
        <v>819938.35437012743</v>
      </c>
      <c r="I670" s="294">
        <f t="shared" si="1974"/>
        <v>791934.08411438437</v>
      </c>
      <c r="J670" s="294">
        <f t="shared" si="1974"/>
        <v>791934.08411438437</v>
      </c>
      <c r="K670" s="294">
        <f t="shared" si="1974"/>
        <v>791934.08411438437</v>
      </c>
      <c r="L670" s="294">
        <f t="shared" si="1974"/>
        <v>752891.30796998902</v>
      </c>
      <c r="M670" s="294">
        <f t="shared" si="1974"/>
        <v>752891.30796998902</v>
      </c>
      <c r="N670" s="294">
        <v>12</v>
      </c>
      <c r="O670" s="294">
        <f>D670*(O487/D487)</f>
        <v>283.18192321943565</v>
      </c>
      <c r="P670" s="294">
        <f>E670*(P487/E487)</f>
        <v>283.18192321943565</v>
      </c>
      <c r="Q670" s="294">
        <f t="shared" ref="Q670" si="1975">F670*(Q487/F487)</f>
        <v>283.18192321943565</v>
      </c>
      <c r="R670" s="294">
        <f t="shared" ref="R670" si="1976">G670*(R487/G487)</f>
        <v>283.18192321943565</v>
      </c>
      <c r="S670" s="294">
        <f t="shared" ref="S670" si="1977">H670*(S487/H487)</f>
        <v>283.18192321943565</v>
      </c>
      <c r="T670" s="294">
        <f t="shared" ref="T670" si="1978">I670*(T487/I487)</f>
        <v>277.59280631378886</v>
      </c>
      <c r="U670" s="294">
        <f t="shared" ref="U670" si="1979">J670*(U487/J487)</f>
        <v>277.59280631378886</v>
      </c>
      <c r="V670" s="294">
        <f t="shared" ref="V670" si="1980">K670*(V487/K487)</f>
        <v>277.59280631378886</v>
      </c>
      <c r="W670" s="294">
        <f t="shared" ref="W670" si="1981">L670*(W487/L487)</f>
        <v>277.59280631378886</v>
      </c>
      <c r="X670" s="294">
        <f t="shared" ref="X670" si="1982">M670*(X487/M487)</f>
        <v>277.59280631378886</v>
      </c>
      <c r="Y670" s="774"/>
      <c r="Z670" s="792">
        <v>0.5</v>
      </c>
      <c r="AA670" s="792">
        <v>0.5</v>
      </c>
      <c r="AB670" s="409"/>
      <c r="AC670" s="409"/>
      <c r="AD670" s="409"/>
      <c r="AE670" s="409"/>
      <c r="AF670" s="414"/>
      <c r="AG670" s="414"/>
      <c r="AH670" s="414"/>
      <c r="AI670" s="414"/>
      <c r="AJ670" s="414"/>
      <c r="AK670" s="414"/>
      <c r="AL670" s="414"/>
      <c r="AM670" s="295">
        <f>SUM(Y670:AL670)</f>
        <v>1</v>
      </c>
    </row>
    <row r="671" spans="1:39" outlineLevel="1">
      <c r="A671" s="531"/>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768">
        <f>Y670</f>
        <v>0</v>
      </c>
      <c r="Z671" s="410">
        <f t="shared" ref="Z671" si="1983">Z670</f>
        <v>0.5</v>
      </c>
      <c r="AA671" s="410">
        <f t="shared" ref="AA671" si="1984">AA670</f>
        <v>0.5</v>
      </c>
      <c r="AB671" s="410">
        <f t="shared" ref="AB671" si="1985">AB670</f>
        <v>0</v>
      </c>
      <c r="AC671" s="410">
        <f t="shared" ref="AC671" si="1986">AC670</f>
        <v>0</v>
      </c>
      <c r="AD671" s="410">
        <f t="shared" ref="AD671" si="1987">AD670</f>
        <v>0</v>
      </c>
      <c r="AE671" s="410">
        <f t="shared" ref="AE671" si="1988">AE670</f>
        <v>0</v>
      </c>
      <c r="AF671" s="410">
        <f t="shared" ref="AF671" si="1989">AF670</f>
        <v>0</v>
      </c>
      <c r="AG671" s="410">
        <f t="shared" ref="AG671" si="1990">AG670</f>
        <v>0</v>
      </c>
      <c r="AH671" s="410">
        <f t="shared" ref="AH671" si="1991">AH670</f>
        <v>0</v>
      </c>
      <c r="AI671" s="410">
        <f t="shared" ref="AI671" si="1992">AI670</f>
        <v>0</v>
      </c>
      <c r="AJ671" s="410">
        <f t="shared" ref="AJ671" si="1993">AJ670</f>
        <v>0</v>
      </c>
      <c r="AK671" s="410">
        <f t="shared" ref="AK671" si="1994">AK670</f>
        <v>0</v>
      </c>
      <c r="AL671" s="410">
        <f t="shared" ref="AL671" si="1995">AL670</f>
        <v>0</v>
      </c>
      <c r="AM671" s="305"/>
    </row>
    <row r="672" spans="1:39"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769"/>
      <c r="Z672" s="424"/>
      <c r="AA672" s="424"/>
      <c r="AB672" s="424"/>
      <c r="AC672" s="424"/>
      <c r="AD672" s="424"/>
      <c r="AE672" s="424"/>
      <c r="AF672" s="424"/>
      <c r="AG672" s="424"/>
      <c r="AH672" s="424"/>
      <c r="AI672" s="424"/>
      <c r="AJ672" s="424"/>
      <c r="AK672" s="424"/>
      <c r="AL672" s="424"/>
      <c r="AM672" s="305"/>
    </row>
    <row r="673" spans="1:39" ht="30" outlineLevel="1">
      <c r="A673" s="531">
        <v>27</v>
      </c>
      <c r="B673" s="427" t="s">
        <v>119</v>
      </c>
      <c r="C673" s="290" t="s">
        <v>25</v>
      </c>
      <c r="D673" s="294">
        <v>187264.30984829841</v>
      </c>
      <c r="E673" s="294">
        <f>D673*(E490/D490)</f>
        <v>187264.30984829841</v>
      </c>
      <c r="F673" s="294">
        <f t="shared" ref="F673:M673" si="1996">E673*(F490/E490)</f>
        <v>182147.20129357695</v>
      </c>
      <c r="G673" s="294">
        <f t="shared" si="1996"/>
        <v>152009.12008161563</v>
      </c>
      <c r="H673" s="294">
        <f t="shared" si="1996"/>
        <v>151922.63568878977</v>
      </c>
      <c r="I673" s="294">
        <f t="shared" si="1996"/>
        <v>135594.38232326435</v>
      </c>
      <c r="J673" s="294">
        <f t="shared" si="1996"/>
        <v>91030.012512804256</v>
      </c>
      <c r="K673" s="294">
        <f t="shared" si="1996"/>
        <v>71362.769709057393</v>
      </c>
      <c r="L673" s="294">
        <f t="shared" si="1996"/>
        <v>55787.276498688392</v>
      </c>
      <c r="M673" s="294">
        <f t="shared" si="1996"/>
        <v>34268.57581332518</v>
      </c>
      <c r="N673" s="294">
        <v>12</v>
      </c>
      <c r="O673" s="294">
        <f>D673*(O490/D490)</f>
        <v>35.285632272957486</v>
      </c>
      <c r="P673" s="294">
        <f>E673*(P490/E490)</f>
        <v>35.285632272957486</v>
      </c>
      <c r="Q673" s="294">
        <f t="shared" ref="Q673" si="1997">F673*(Q490/F490)</f>
        <v>34.593757130350468</v>
      </c>
      <c r="R673" s="294">
        <f t="shared" ref="R673" si="1998">G673*(R490/G490)</f>
        <v>31.826256559922438</v>
      </c>
      <c r="S673" s="294">
        <f t="shared" ref="S673" si="1999">H673*(S490/H490)</f>
        <v>31.826256559922438</v>
      </c>
      <c r="T673" s="294">
        <f t="shared" ref="T673" si="2000">I673*(T490/I490)</f>
        <v>30.442506274708421</v>
      </c>
      <c r="U673" s="294">
        <f t="shared" ref="U673" si="2001">J673*(U490/J490)</f>
        <v>24.215629991245336</v>
      </c>
      <c r="V673" s="294">
        <f t="shared" ref="V673" si="2002">K673*(V490/K490)</f>
        <v>20.064379135603275</v>
      </c>
      <c r="W673" s="294">
        <f t="shared" ref="W673" si="2003">L673*(W490/L490)</f>
        <v>16.605003422568227</v>
      </c>
      <c r="X673" s="294">
        <f t="shared" ref="X673" si="2004">M673*(X490/M490)</f>
        <v>11.070002281712153</v>
      </c>
      <c r="Y673" s="774"/>
      <c r="Z673" s="792">
        <v>0.75</v>
      </c>
      <c r="AA673" s="792">
        <v>0.25</v>
      </c>
      <c r="AB673" s="409"/>
      <c r="AC673" s="409"/>
      <c r="AD673" s="409"/>
      <c r="AE673" s="409"/>
      <c r="AF673" s="414"/>
      <c r="AG673" s="414"/>
      <c r="AH673" s="414"/>
      <c r="AI673" s="414"/>
      <c r="AJ673" s="414"/>
      <c r="AK673" s="414"/>
      <c r="AL673" s="414"/>
      <c r="AM673" s="295">
        <f>SUM(Y673:AL673)</f>
        <v>1</v>
      </c>
    </row>
    <row r="674" spans="1:39" outlineLevel="1">
      <c r="A674" s="53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768">
        <f>Y673</f>
        <v>0</v>
      </c>
      <c r="Z674" s="410">
        <f t="shared" ref="Z674" si="2005">Z673</f>
        <v>0.75</v>
      </c>
      <c r="AA674" s="410">
        <f t="shared" ref="AA674" si="2006">AA673</f>
        <v>0.25</v>
      </c>
      <c r="AB674" s="410">
        <f t="shared" ref="AB674" si="2007">AB673</f>
        <v>0</v>
      </c>
      <c r="AC674" s="410">
        <f t="shared" ref="AC674" si="2008">AC673</f>
        <v>0</v>
      </c>
      <c r="AD674" s="410">
        <f t="shared" ref="AD674" si="2009">AD673</f>
        <v>0</v>
      </c>
      <c r="AE674" s="410">
        <f t="shared" ref="AE674" si="2010">AE673</f>
        <v>0</v>
      </c>
      <c r="AF674" s="410">
        <f t="shared" ref="AF674" si="2011">AF673</f>
        <v>0</v>
      </c>
      <c r="AG674" s="410">
        <f t="shared" ref="AG674" si="2012">AG673</f>
        <v>0</v>
      </c>
      <c r="AH674" s="410">
        <f t="shared" ref="AH674" si="2013">AH673</f>
        <v>0</v>
      </c>
      <c r="AI674" s="410">
        <f t="shared" ref="AI674" si="2014">AI673</f>
        <v>0</v>
      </c>
      <c r="AJ674" s="410">
        <f t="shared" ref="AJ674" si="2015">AJ673</f>
        <v>0</v>
      </c>
      <c r="AK674" s="410">
        <f t="shared" ref="AK674" si="2016">AK673</f>
        <v>0</v>
      </c>
      <c r="AL674" s="410">
        <f t="shared" ref="AL674" si="2017">AL673</f>
        <v>0</v>
      </c>
      <c r="AM674" s="305"/>
    </row>
    <row r="675" spans="1:39"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769"/>
      <c r="Z675" s="424"/>
      <c r="AA675" s="424"/>
      <c r="AB675" s="424"/>
      <c r="AC675" s="424"/>
      <c r="AD675" s="424"/>
      <c r="AE675" s="424"/>
      <c r="AF675" s="424"/>
      <c r="AG675" s="424"/>
      <c r="AH675" s="424"/>
      <c r="AI675" s="424"/>
      <c r="AJ675" s="424"/>
      <c r="AK675" s="424"/>
      <c r="AL675" s="424"/>
      <c r="AM675" s="305"/>
    </row>
    <row r="676" spans="1:39" ht="30" outlineLevel="1">
      <c r="A676" s="531">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774"/>
      <c r="Z676" s="409"/>
      <c r="AA676" s="409"/>
      <c r="AB676" s="409"/>
      <c r="AC676" s="409"/>
      <c r="AD676" s="409"/>
      <c r="AE676" s="409"/>
      <c r="AF676" s="414"/>
      <c r="AG676" s="414"/>
      <c r="AH676" s="414"/>
      <c r="AI676" s="414"/>
      <c r="AJ676" s="414"/>
      <c r="AK676" s="414"/>
      <c r="AL676" s="414"/>
      <c r="AM676" s="295">
        <f>SUM(Y676:AL676)</f>
        <v>0</v>
      </c>
    </row>
    <row r="677" spans="1:39" outlineLevel="1">
      <c r="A677" s="53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768">
        <f>Y676</f>
        <v>0</v>
      </c>
      <c r="Z677" s="410">
        <f t="shared" ref="Z677" si="2018">Z676</f>
        <v>0</v>
      </c>
      <c r="AA677" s="410">
        <f t="shared" ref="AA677" si="2019">AA676</f>
        <v>0</v>
      </c>
      <c r="AB677" s="410">
        <f t="shared" ref="AB677" si="2020">AB676</f>
        <v>0</v>
      </c>
      <c r="AC677" s="410">
        <f t="shared" ref="AC677" si="2021">AC676</f>
        <v>0</v>
      </c>
      <c r="AD677" s="410">
        <f t="shared" ref="AD677" si="2022">AD676</f>
        <v>0</v>
      </c>
      <c r="AE677" s="410">
        <f t="shared" ref="AE677" si="2023">AE676</f>
        <v>0</v>
      </c>
      <c r="AF677" s="410">
        <f t="shared" ref="AF677" si="2024">AF676</f>
        <v>0</v>
      </c>
      <c r="AG677" s="410">
        <f t="shared" ref="AG677" si="2025">AG676</f>
        <v>0</v>
      </c>
      <c r="AH677" s="410">
        <f t="shared" ref="AH677" si="2026">AH676</f>
        <v>0</v>
      </c>
      <c r="AI677" s="410">
        <f t="shared" ref="AI677" si="2027">AI676</f>
        <v>0</v>
      </c>
      <c r="AJ677" s="410">
        <f t="shared" ref="AJ677" si="2028">AJ676</f>
        <v>0</v>
      </c>
      <c r="AK677" s="410">
        <f t="shared" ref="AK677" si="2029">AK676</f>
        <v>0</v>
      </c>
      <c r="AL677" s="410">
        <f t="shared" ref="AL677" si="2030">AL676</f>
        <v>0</v>
      </c>
      <c r="AM677" s="305"/>
    </row>
    <row r="678" spans="1:39"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769"/>
      <c r="Z678" s="424"/>
      <c r="AA678" s="424"/>
      <c r="AB678" s="424"/>
      <c r="AC678" s="424"/>
      <c r="AD678" s="424"/>
      <c r="AE678" s="424"/>
      <c r="AF678" s="424"/>
      <c r="AG678" s="424"/>
      <c r="AH678" s="424"/>
      <c r="AI678" s="424"/>
      <c r="AJ678" s="424"/>
      <c r="AK678" s="424"/>
      <c r="AL678" s="424"/>
      <c r="AM678" s="305"/>
    </row>
    <row r="679" spans="1:39" ht="30" outlineLevel="1">
      <c r="A679" s="531">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774"/>
      <c r="Z679" s="409"/>
      <c r="AA679" s="409"/>
      <c r="AB679" s="409"/>
      <c r="AC679" s="409"/>
      <c r="AD679" s="409"/>
      <c r="AE679" s="409"/>
      <c r="AF679" s="414"/>
      <c r="AG679" s="414"/>
      <c r="AH679" s="414"/>
      <c r="AI679" s="414"/>
      <c r="AJ679" s="414"/>
      <c r="AK679" s="414"/>
      <c r="AL679" s="414"/>
      <c r="AM679" s="295">
        <f>SUM(Y679:AL679)</f>
        <v>0</v>
      </c>
    </row>
    <row r="680" spans="1:39" outlineLevel="1">
      <c r="A680" s="531"/>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768">
        <f>Y679</f>
        <v>0</v>
      </c>
      <c r="Z680" s="410">
        <f t="shared" ref="Z680" si="2031">Z679</f>
        <v>0</v>
      </c>
      <c r="AA680" s="410">
        <f t="shared" ref="AA680" si="2032">AA679</f>
        <v>0</v>
      </c>
      <c r="AB680" s="410">
        <f t="shared" ref="AB680" si="2033">AB679</f>
        <v>0</v>
      </c>
      <c r="AC680" s="410">
        <f t="shared" ref="AC680" si="2034">AC679</f>
        <v>0</v>
      </c>
      <c r="AD680" s="410">
        <f t="shared" ref="AD680" si="2035">AD679</f>
        <v>0</v>
      </c>
      <c r="AE680" s="410">
        <f t="shared" ref="AE680" si="2036">AE679</f>
        <v>0</v>
      </c>
      <c r="AF680" s="410">
        <f t="shared" ref="AF680" si="2037">AF679</f>
        <v>0</v>
      </c>
      <c r="AG680" s="410">
        <f t="shared" ref="AG680" si="2038">AG679</f>
        <v>0</v>
      </c>
      <c r="AH680" s="410">
        <f t="shared" ref="AH680" si="2039">AH679</f>
        <v>0</v>
      </c>
      <c r="AI680" s="410">
        <f t="shared" ref="AI680" si="2040">AI679</f>
        <v>0</v>
      </c>
      <c r="AJ680" s="410">
        <f t="shared" ref="AJ680" si="2041">AJ679</f>
        <v>0</v>
      </c>
      <c r="AK680" s="410">
        <f t="shared" ref="AK680" si="2042">AK679</f>
        <v>0</v>
      </c>
      <c r="AL680" s="410">
        <f t="shared" ref="AL680" si="2043">AL679</f>
        <v>0</v>
      </c>
      <c r="AM680" s="305"/>
    </row>
    <row r="681" spans="1:39"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769"/>
      <c r="Z681" s="424"/>
      <c r="AA681" s="424"/>
      <c r="AB681" s="424"/>
      <c r="AC681" s="424"/>
      <c r="AD681" s="424"/>
      <c r="AE681" s="424"/>
      <c r="AF681" s="424"/>
      <c r="AG681" s="424"/>
      <c r="AH681" s="424"/>
      <c r="AI681" s="424"/>
      <c r="AJ681" s="424"/>
      <c r="AK681" s="424"/>
      <c r="AL681" s="424"/>
      <c r="AM681" s="305"/>
    </row>
    <row r="682" spans="1:39" ht="30" outlineLevel="1">
      <c r="A682" s="531">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774"/>
      <c r="Z682" s="409"/>
      <c r="AA682" s="409"/>
      <c r="AB682" s="409"/>
      <c r="AC682" s="409"/>
      <c r="AD682" s="409"/>
      <c r="AE682" s="409"/>
      <c r="AF682" s="414"/>
      <c r="AG682" s="414"/>
      <c r="AH682" s="414"/>
      <c r="AI682" s="414"/>
      <c r="AJ682" s="414"/>
      <c r="AK682" s="414"/>
      <c r="AL682" s="414"/>
      <c r="AM682" s="295">
        <f>SUM(Y682:AL682)</f>
        <v>0</v>
      </c>
    </row>
    <row r="683" spans="1:39" outlineLevel="1">
      <c r="A683" s="53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768">
        <f>Y682</f>
        <v>0</v>
      </c>
      <c r="Z683" s="410">
        <f t="shared" ref="Z683" si="2044">Z682</f>
        <v>0</v>
      </c>
      <c r="AA683" s="410">
        <f t="shared" ref="AA683" si="2045">AA682</f>
        <v>0</v>
      </c>
      <c r="AB683" s="410">
        <f t="shared" ref="AB683" si="2046">AB682</f>
        <v>0</v>
      </c>
      <c r="AC683" s="410">
        <f t="shared" ref="AC683" si="2047">AC682</f>
        <v>0</v>
      </c>
      <c r="AD683" s="410">
        <f t="shared" ref="AD683" si="2048">AD682</f>
        <v>0</v>
      </c>
      <c r="AE683" s="410">
        <f t="shared" ref="AE683" si="2049">AE682</f>
        <v>0</v>
      </c>
      <c r="AF683" s="410">
        <f t="shared" ref="AF683" si="2050">AF682</f>
        <v>0</v>
      </c>
      <c r="AG683" s="410">
        <f t="shared" ref="AG683" si="2051">AG682</f>
        <v>0</v>
      </c>
      <c r="AH683" s="410">
        <f t="shared" ref="AH683" si="2052">AH682</f>
        <v>0</v>
      </c>
      <c r="AI683" s="410">
        <f t="shared" ref="AI683" si="2053">AI682</f>
        <v>0</v>
      </c>
      <c r="AJ683" s="410">
        <f t="shared" ref="AJ683" si="2054">AJ682</f>
        <v>0</v>
      </c>
      <c r="AK683" s="410">
        <f t="shared" ref="AK683" si="2055">AK682</f>
        <v>0</v>
      </c>
      <c r="AL683" s="410">
        <f t="shared" ref="AL683" si="2056">AL682</f>
        <v>0</v>
      </c>
      <c r="AM683" s="305"/>
    </row>
    <row r="684" spans="1:39"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769"/>
      <c r="Z684" s="424"/>
      <c r="AA684" s="424"/>
      <c r="AB684" s="424"/>
      <c r="AC684" s="424"/>
      <c r="AD684" s="424"/>
      <c r="AE684" s="424"/>
      <c r="AF684" s="424"/>
      <c r="AG684" s="424"/>
      <c r="AH684" s="424"/>
      <c r="AI684" s="424"/>
      <c r="AJ684" s="424"/>
      <c r="AK684" s="424"/>
      <c r="AL684" s="424"/>
      <c r="AM684" s="305"/>
    </row>
    <row r="685" spans="1:39" ht="30" outlineLevel="1">
      <c r="A685" s="531">
        <v>31</v>
      </c>
      <c r="B685" s="758" t="s">
        <v>763</v>
      </c>
      <c r="C685" s="290" t="s">
        <v>25</v>
      </c>
      <c r="D685" s="294">
        <v>38756.196666666649</v>
      </c>
      <c r="E685" s="294">
        <f>D685*(E673/D673)</f>
        <v>38756.196666666649</v>
      </c>
      <c r="F685" s="294">
        <f t="shared" ref="F685:M685" si="2057">E685*(F673/E673)</f>
        <v>37697.160560576151</v>
      </c>
      <c r="G685" s="294">
        <f t="shared" si="2057"/>
        <v>31459.787280248667</v>
      </c>
      <c r="H685" s="294">
        <f t="shared" si="2057"/>
        <v>31441.888481808794</v>
      </c>
      <c r="I685" s="294">
        <f t="shared" si="2057"/>
        <v>28062.595336360475</v>
      </c>
      <c r="J685" s="294">
        <f t="shared" si="2057"/>
        <v>18839.559285874384</v>
      </c>
      <c r="K685" s="294">
        <f t="shared" si="2057"/>
        <v>14769.229330259386</v>
      </c>
      <c r="L685" s="294">
        <f t="shared" si="2057"/>
        <v>11545.727326431735</v>
      </c>
      <c r="M685" s="294">
        <f t="shared" si="2057"/>
        <v>7092.2198938159027</v>
      </c>
      <c r="N685" s="294">
        <v>12</v>
      </c>
      <c r="O685" s="294">
        <f>D685*(O673/D673)</f>
        <v>7.3027097634688243</v>
      </c>
      <c r="P685" s="294">
        <f t="shared" ref="P685:X685" si="2058">E685*(P673/E673)</f>
        <v>7.3027097634688243</v>
      </c>
      <c r="Q685" s="294">
        <f t="shared" si="2058"/>
        <v>7.1595193759498272</v>
      </c>
      <c r="R685" s="294">
        <f t="shared" si="2058"/>
        <v>6.5867578258738435</v>
      </c>
      <c r="S685" s="294">
        <f t="shared" si="2058"/>
        <v>6.5867578258738435</v>
      </c>
      <c r="T685" s="294">
        <f t="shared" si="2058"/>
        <v>6.3003770508358503</v>
      </c>
      <c r="U685" s="294">
        <f t="shared" si="2058"/>
        <v>5.0116635631648814</v>
      </c>
      <c r="V685" s="294">
        <f t="shared" si="2058"/>
        <v>4.1525212380509009</v>
      </c>
      <c r="W685" s="294">
        <f t="shared" si="2058"/>
        <v>3.4365693004559188</v>
      </c>
      <c r="X685" s="294">
        <f t="shared" si="2058"/>
        <v>2.291046200303946</v>
      </c>
      <c r="Y685" s="774"/>
      <c r="Z685" s="792">
        <v>0.5</v>
      </c>
      <c r="AA685" s="792">
        <v>0.5</v>
      </c>
      <c r="AB685" s="409"/>
      <c r="AC685" s="409"/>
      <c r="AD685" s="409"/>
      <c r="AE685" s="409"/>
      <c r="AF685" s="414"/>
      <c r="AG685" s="414"/>
      <c r="AH685" s="414"/>
      <c r="AI685" s="414"/>
      <c r="AJ685" s="414"/>
      <c r="AK685" s="414"/>
      <c r="AL685" s="414"/>
      <c r="AM685" s="295">
        <f>SUM(Y685:AL685)</f>
        <v>1</v>
      </c>
    </row>
    <row r="686" spans="1:39" outlineLevel="1">
      <c r="A686" s="531"/>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768">
        <f>Y685</f>
        <v>0</v>
      </c>
      <c r="Z686" s="410">
        <f t="shared" ref="Z686" si="2059">Z685</f>
        <v>0.5</v>
      </c>
      <c r="AA686" s="410">
        <f t="shared" ref="AA686" si="2060">AA685</f>
        <v>0.5</v>
      </c>
      <c r="AB686" s="410">
        <f t="shared" ref="AB686" si="2061">AB685</f>
        <v>0</v>
      </c>
      <c r="AC686" s="410">
        <f t="shared" ref="AC686" si="2062">AC685</f>
        <v>0</v>
      </c>
      <c r="AD686" s="410">
        <f t="shared" ref="AD686" si="2063">AD685</f>
        <v>0</v>
      </c>
      <c r="AE686" s="410">
        <f t="shared" ref="AE686" si="2064">AE685</f>
        <v>0</v>
      </c>
      <c r="AF686" s="410">
        <f t="shared" ref="AF686" si="2065">AF685</f>
        <v>0</v>
      </c>
      <c r="AG686" s="410">
        <f t="shared" ref="AG686" si="2066">AG685</f>
        <v>0</v>
      </c>
      <c r="AH686" s="410">
        <f t="shared" ref="AH686" si="2067">AH685</f>
        <v>0</v>
      </c>
      <c r="AI686" s="410">
        <f t="shared" ref="AI686" si="2068">AI685</f>
        <v>0</v>
      </c>
      <c r="AJ686" s="410">
        <f t="shared" ref="AJ686" si="2069">AJ685</f>
        <v>0</v>
      </c>
      <c r="AK686" s="410">
        <f t="shared" ref="AK686" si="2070">AK685</f>
        <v>0</v>
      </c>
      <c r="AL686" s="410">
        <f t="shared" ref="AL686" si="2071">AL685</f>
        <v>0</v>
      </c>
      <c r="AM686" s="305"/>
    </row>
    <row r="687" spans="1:39"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769"/>
      <c r="Z687" s="424"/>
      <c r="AA687" s="424"/>
      <c r="AB687" s="424"/>
      <c r="AC687" s="424"/>
      <c r="AD687" s="424"/>
      <c r="AE687" s="424"/>
      <c r="AF687" s="424"/>
      <c r="AG687" s="424"/>
      <c r="AH687" s="424"/>
      <c r="AI687" s="424"/>
      <c r="AJ687" s="424"/>
      <c r="AK687" s="424"/>
      <c r="AL687" s="424"/>
      <c r="AM687" s="305"/>
    </row>
    <row r="688" spans="1:39" ht="30"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774"/>
      <c r="Z688" s="409"/>
      <c r="AA688" s="409"/>
      <c r="AB688" s="409"/>
      <c r="AC688" s="409"/>
      <c r="AD688" s="409"/>
      <c r="AE688" s="409"/>
      <c r="AF688" s="414"/>
      <c r="AG688" s="414"/>
      <c r="AH688" s="414"/>
      <c r="AI688" s="414"/>
      <c r="AJ688" s="414"/>
      <c r="AK688" s="414"/>
      <c r="AL688" s="414"/>
      <c r="AM688" s="295">
        <f>SUM(Y688:AL688)</f>
        <v>0</v>
      </c>
    </row>
    <row r="689" spans="1:39" outlineLevel="1">
      <c r="A689" s="53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768">
        <f>Y688</f>
        <v>0</v>
      </c>
      <c r="Z689" s="410">
        <f t="shared" ref="Z689" si="2072">Z688</f>
        <v>0</v>
      </c>
      <c r="AA689" s="410">
        <f t="shared" ref="AA689" si="2073">AA688</f>
        <v>0</v>
      </c>
      <c r="AB689" s="410">
        <f t="shared" ref="AB689" si="2074">AB688</f>
        <v>0</v>
      </c>
      <c r="AC689" s="410">
        <f t="shared" ref="AC689" si="2075">AC688</f>
        <v>0</v>
      </c>
      <c r="AD689" s="410">
        <f t="shared" ref="AD689" si="2076">AD688</f>
        <v>0</v>
      </c>
      <c r="AE689" s="410">
        <f t="shared" ref="AE689" si="2077">AE688</f>
        <v>0</v>
      </c>
      <c r="AF689" s="410">
        <f t="shared" ref="AF689" si="2078">AF688</f>
        <v>0</v>
      </c>
      <c r="AG689" s="410">
        <f t="shared" ref="AG689" si="2079">AG688</f>
        <v>0</v>
      </c>
      <c r="AH689" s="410">
        <f t="shared" ref="AH689" si="2080">AH688</f>
        <v>0</v>
      </c>
      <c r="AI689" s="410">
        <f t="shared" ref="AI689" si="2081">AI688</f>
        <v>0</v>
      </c>
      <c r="AJ689" s="410">
        <f t="shared" ref="AJ689" si="2082">AJ688</f>
        <v>0</v>
      </c>
      <c r="AK689" s="410">
        <f t="shared" ref="AK689" si="2083">AK688</f>
        <v>0</v>
      </c>
      <c r="AL689" s="410">
        <f t="shared" ref="AL689" si="2084">AL688</f>
        <v>0</v>
      </c>
      <c r="AM689" s="305"/>
    </row>
    <row r="690" spans="1:39"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769"/>
      <c r="Z690" s="424"/>
      <c r="AA690" s="424"/>
      <c r="AB690" s="424"/>
      <c r="AC690" s="424"/>
      <c r="AD690" s="424"/>
      <c r="AE690" s="424"/>
      <c r="AF690" s="424"/>
      <c r="AG690" s="424"/>
      <c r="AH690" s="424"/>
      <c r="AI690" s="424"/>
      <c r="AJ690" s="424"/>
      <c r="AK690" s="424"/>
      <c r="AL690" s="424"/>
      <c r="AM690" s="305"/>
    </row>
    <row r="691" spans="1:39" ht="15.75" outlineLevel="1">
      <c r="A691" s="531"/>
      <c r="B691" s="287"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769"/>
      <c r="Z691" s="424"/>
      <c r="AA691" s="424"/>
      <c r="AB691" s="424"/>
      <c r="AC691" s="424"/>
      <c r="AD691" s="424"/>
      <c r="AE691" s="424"/>
      <c r="AF691" s="424"/>
      <c r="AG691" s="424"/>
      <c r="AH691" s="424"/>
      <c r="AI691" s="424"/>
      <c r="AJ691" s="424"/>
      <c r="AK691" s="424"/>
      <c r="AL691" s="424"/>
      <c r="AM691" s="305"/>
    </row>
    <row r="692" spans="1:39" outlineLevel="1">
      <c r="A692" s="531">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774"/>
      <c r="Z692" s="409"/>
      <c r="AA692" s="409"/>
      <c r="AB692" s="409"/>
      <c r="AC692" s="409"/>
      <c r="AD692" s="409"/>
      <c r="AE692" s="409"/>
      <c r="AF692" s="414"/>
      <c r="AG692" s="414"/>
      <c r="AH692" s="414"/>
      <c r="AI692" s="414"/>
      <c r="AJ692" s="414"/>
      <c r="AK692" s="414"/>
      <c r="AL692" s="414"/>
      <c r="AM692" s="295">
        <f>SUM(Y692:AL692)</f>
        <v>0</v>
      </c>
    </row>
    <row r="693" spans="1:39" outlineLevel="1">
      <c r="A693" s="531"/>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768">
        <f>Y692</f>
        <v>0</v>
      </c>
      <c r="Z693" s="410">
        <f t="shared" ref="Z693" si="2085">Z692</f>
        <v>0</v>
      </c>
      <c r="AA693" s="410">
        <f t="shared" ref="AA693" si="2086">AA692</f>
        <v>0</v>
      </c>
      <c r="AB693" s="410">
        <f t="shared" ref="AB693" si="2087">AB692</f>
        <v>0</v>
      </c>
      <c r="AC693" s="410">
        <f t="shared" ref="AC693" si="2088">AC692</f>
        <v>0</v>
      </c>
      <c r="AD693" s="410">
        <f t="shared" ref="AD693" si="2089">AD692</f>
        <v>0</v>
      </c>
      <c r="AE693" s="410">
        <f t="shared" ref="AE693" si="2090">AE692</f>
        <v>0</v>
      </c>
      <c r="AF693" s="410">
        <f t="shared" ref="AF693" si="2091">AF692</f>
        <v>0</v>
      </c>
      <c r="AG693" s="410">
        <f t="shared" ref="AG693" si="2092">AG692</f>
        <v>0</v>
      </c>
      <c r="AH693" s="410">
        <f t="shared" ref="AH693" si="2093">AH692</f>
        <v>0</v>
      </c>
      <c r="AI693" s="410">
        <f t="shared" ref="AI693" si="2094">AI692</f>
        <v>0</v>
      </c>
      <c r="AJ693" s="410">
        <f t="shared" ref="AJ693" si="2095">AJ692</f>
        <v>0</v>
      </c>
      <c r="AK693" s="410">
        <f t="shared" ref="AK693" si="2096">AK692</f>
        <v>0</v>
      </c>
      <c r="AL693" s="410">
        <f t="shared" ref="AL693" si="2097">AL692</f>
        <v>0</v>
      </c>
      <c r="AM693" s="305"/>
    </row>
    <row r="694" spans="1:39"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769"/>
      <c r="Z694" s="424"/>
      <c r="AA694" s="424"/>
      <c r="AB694" s="424"/>
      <c r="AC694" s="424"/>
      <c r="AD694" s="424"/>
      <c r="AE694" s="424"/>
      <c r="AF694" s="424"/>
      <c r="AG694" s="424"/>
      <c r="AH694" s="424"/>
      <c r="AI694" s="424"/>
      <c r="AJ694" s="424"/>
      <c r="AK694" s="424"/>
      <c r="AL694" s="424"/>
      <c r="AM694" s="305"/>
    </row>
    <row r="695" spans="1:39" outlineLevel="1">
      <c r="A695" s="531">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774"/>
      <c r="Z695" s="409"/>
      <c r="AA695" s="409"/>
      <c r="AB695" s="409"/>
      <c r="AC695" s="409"/>
      <c r="AD695" s="409"/>
      <c r="AE695" s="409"/>
      <c r="AF695" s="414"/>
      <c r="AG695" s="414"/>
      <c r="AH695" s="414"/>
      <c r="AI695" s="414"/>
      <c r="AJ695" s="414"/>
      <c r="AK695" s="414"/>
      <c r="AL695" s="414"/>
      <c r="AM695" s="295">
        <f>SUM(Y695:AL695)</f>
        <v>0</v>
      </c>
    </row>
    <row r="696" spans="1:39" outlineLevel="1">
      <c r="A696" s="531"/>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768">
        <f>Y695</f>
        <v>0</v>
      </c>
      <c r="Z696" s="410">
        <f t="shared" ref="Z696" si="2098">Z695</f>
        <v>0</v>
      </c>
      <c r="AA696" s="410">
        <f t="shared" ref="AA696" si="2099">AA695</f>
        <v>0</v>
      </c>
      <c r="AB696" s="410">
        <f t="shared" ref="AB696" si="2100">AB695</f>
        <v>0</v>
      </c>
      <c r="AC696" s="410">
        <f t="shared" ref="AC696" si="2101">AC695</f>
        <v>0</v>
      </c>
      <c r="AD696" s="410">
        <f t="shared" ref="AD696" si="2102">AD695</f>
        <v>0</v>
      </c>
      <c r="AE696" s="410">
        <f t="shared" ref="AE696" si="2103">AE695</f>
        <v>0</v>
      </c>
      <c r="AF696" s="410">
        <f t="shared" ref="AF696" si="2104">AF695</f>
        <v>0</v>
      </c>
      <c r="AG696" s="410">
        <f t="shared" ref="AG696" si="2105">AG695</f>
        <v>0</v>
      </c>
      <c r="AH696" s="410">
        <f t="shared" ref="AH696" si="2106">AH695</f>
        <v>0</v>
      </c>
      <c r="AI696" s="410">
        <f t="shared" ref="AI696" si="2107">AI695</f>
        <v>0</v>
      </c>
      <c r="AJ696" s="410">
        <f t="shared" ref="AJ696" si="2108">AJ695</f>
        <v>0</v>
      </c>
      <c r="AK696" s="410">
        <f t="shared" ref="AK696" si="2109">AK695</f>
        <v>0</v>
      </c>
      <c r="AL696" s="410">
        <f t="shared" ref="AL696" si="2110">AL695</f>
        <v>0</v>
      </c>
      <c r="AM696" s="305"/>
    </row>
    <row r="697" spans="1:39"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769"/>
      <c r="Z697" s="424"/>
      <c r="AA697" s="424"/>
      <c r="AB697" s="424"/>
      <c r="AC697" s="424"/>
      <c r="AD697" s="424"/>
      <c r="AE697" s="424"/>
      <c r="AF697" s="424"/>
      <c r="AG697" s="424"/>
      <c r="AH697" s="424"/>
      <c r="AI697" s="424"/>
      <c r="AJ697" s="424"/>
      <c r="AK697" s="424"/>
      <c r="AL697" s="424"/>
      <c r="AM697" s="305"/>
    </row>
    <row r="698" spans="1:39" outlineLevel="1">
      <c r="A698" s="531">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774"/>
      <c r="Z698" s="409"/>
      <c r="AA698" s="409"/>
      <c r="AB698" s="409"/>
      <c r="AC698" s="409"/>
      <c r="AD698" s="409"/>
      <c r="AE698" s="409"/>
      <c r="AF698" s="414"/>
      <c r="AG698" s="414"/>
      <c r="AH698" s="414"/>
      <c r="AI698" s="414"/>
      <c r="AJ698" s="414"/>
      <c r="AK698" s="414"/>
      <c r="AL698" s="414"/>
      <c r="AM698" s="295">
        <f>SUM(Y698:AL698)</f>
        <v>0</v>
      </c>
    </row>
    <row r="699" spans="1:39" outlineLevel="1">
      <c r="A699" s="53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768">
        <f>Y698</f>
        <v>0</v>
      </c>
      <c r="Z699" s="410">
        <f t="shared" ref="Z699" si="2111">Z698</f>
        <v>0</v>
      </c>
      <c r="AA699" s="410">
        <f t="shared" ref="AA699" si="2112">AA698</f>
        <v>0</v>
      </c>
      <c r="AB699" s="410">
        <f t="shared" ref="AB699" si="2113">AB698</f>
        <v>0</v>
      </c>
      <c r="AC699" s="410">
        <f t="shared" ref="AC699" si="2114">AC698</f>
        <v>0</v>
      </c>
      <c r="AD699" s="410">
        <f t="shared" ref="AD699" si="2115">AD698</f>
        <v>0</v>
      </c>
      <c r="AE699" s="410">
        <f t="shared" ref="AE699" si="2116">AE698</f>
        <v>0</v>
      </c>
      <c r="AF699" s="410">
        <f t="shared" ref="AF699" si="2117">AF698</f>
        <v>0</v>
      </c>
      <c r="AG699" s="410">
        <f t="shared" ref="AG699" si="2118">AG698</f>
        <v>0</v>
      </c>
      <c r="AH699" s="410">
        <f t="shared" ref="AH699" si="2119">AH698</f>
        <v>0</v>
      </c>
      <c r="AI699" s="410">
        <f t="shared" ref="AI699" si="2120">AI698</f>
        <v>0</v>
      </c>
      <c r="AJ699" s="410">
        <f t="shared" ref="AJ699" si="2121">AJ698</f>
        <v>0</v>
      </c>
      <c r="AK699" s="410">
        <f t="shared" ref="AK699" si="2122">AK698</f>
        <v>0</v>
      </c>
      <c r="AL699" s="410">
        <f t="shared" ref="AL699" si="2123">AL698</f>
        <v>0</v>
      </c>
      <c r="AM699" s="305"/>
    </row>
    <row r="700" spans="1:39"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769"/>
      <c r="Z700" s="424"/>
      <c r="AA700" s="424"/>
      <c r="AB700" s="424"/>
      <c r="AC700" s="424"/>
      <c r="AD700" s="424"/>
      <c r="AE700" s="424"/>
      <c r="AF700" s="424"/>
      <c r="AG700" s="424"/>
      <c r="AH700" s="424"/>
      <c r="AI700" s="424"/>
      <c r="AJ700" s="424"/>
      <c r="AK700" s="424"/>
      <c r="AL700" s="424"/>
      <c r="AM700" s="305"/>
    </row>
    <row r="701" spans="1:39" ht="15.75" outlineLevel="1">
      <c r="A701" s="531"/>
      <c r="B701" s="287"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769"/>
      <c r="Z701" s="424"/>
      <c r="AA701" s="424"/>
      <c r="AB701" s="424"/>
      <c r="AC701" s="424"/>
      <c r="AD701" s="424"/>
      <c r="AE701" s="424"/>
      <c r="AF701" s="424"/>
      <c r="AG701" s="424"/>
      <c r="AH701" s="424"/>
      <c r="AI701" s="424"/>
      <c r="AJ701" s="424"/>
      <c r="AK701" s="424"/>
      <c r="AL701" s="424"/>
      <c r="AM701" s="305"/>
    </row>
    <row r="702" spans="1:39" ht="45" outlineLevel="1">
      <c r="A702" s="531">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774"/>
      <c r="Z702" s="409"/>
      <c r="AA702" s="409"/>
      <c r="AB702" s="409"/>
      <c r="AC702" s="409"/>
      <c r="AD702" s="409"/>
      <c r="AE702" s="409"/>
      <c r="AF702" s="414"/>
      <c r="AG702" s="414"/>
      <c r="AH702" s="414"/>
      <c r="AI702" s="414"/>
      <c r="AJ702" s="414"/>
      <c r="AK702" s="414"/>
      <c r="AL702" s="414"/>
      <c r="AM702" s="295">
        <f>SUM(Y702:AL702)</f>
        <v>0</v>
      </c>
    </row>
    <row r="703" spans="1:39" outlineLevel="1">
      <c r="A703" s="531"/>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768">
        <f>Y702</f>
        <v>0</v>
      </c>
      <c r="Z703" s="410">
        <f t="shared" ref="Z703" si="2124">Z702</f>
        <v>0</v>
      </c>
      <c r="AA703" s="410">
        <f t="shared" ref="AA703" si="2125">AA702</f>
        <v>0</v>
      </c>
      <c r="AB703" s="410">
        <f t="shared" ref="AB703" si="2126">AB702</f>
        <v>0</v>
      </c>
      <c r="AC703" s="410">
        <f t="shared" ref="AC703" si="2127">AC702</f>
        <v>0</v>
      </c>
      <c r="AD703" s="410">
        <f t="shared" ref="AD703" si="2128">AD702</f>
        <v>0</v>
      </c>
      <c r="AE703" s="410">
        <f t="shared" ref="AE703" si="2129">AE702</f>
        <v>0</v>
      </c>
      <c r="AF703" s="410">
        <f t="shared" ref="AF703" si="2130">AF702</f>
        <v>0</v>
      </c>
      <c r="AG703" s="410">
        <f t="shared" ref="AG703" si="2131">AG702</f>
        <v>0</v>
      </c>
      <c r="AH703" s="410">
        <f t="shared" ref="AH703" si="2132">AH702</f>
        <v>0</v>
      </c>
      <c r="AI703" s="410">
        <f t="shared" ref="AI703" si="2133">AI702</f>
        <v>0</v>
      </c>
      <c r="AJ703" s="410">
        <f t="shared" ref="AJ703" si="2134">AJ702</f>
        <v>0</v>
      </c>
      <c r="AK703" s="410">
        <f t="shared" ref="AK703" si="2135">AK702</f>
        <v>0</v>
      </c>
      <c r="AL703" s="410">
        <f t="shared" ref="AL703" si="2136">AL702</f>
        <v>0</v>
      </c>
      <c r="AM703" s="305"/>
    </row>
    <row r="704" spans="1:39"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769"/>
      <c r="Z704" s="424"/>
      <c r="AA704" s="424"/>
      <c r="AB704" s="424"/>
      <c r="AC704" s="424"/>
      <c r="AD704" s="424"/>
      <c r="AE704" s="424"/>
      <c r="AF704" s="424"/>
      <c r="AG704" s="424"/>
      <c r="AH704" s="424"/>
      <c r="AI704" s="424"/>
      <c r="AJ704" s="424"/>
      <c r="AK704" s="424"/>
      <c r="AL704" s="424"/>
      <c r="AM704" s="305"/>
    </row>
    <row r="705" spans="1:39" ht="30" outlineLevel="1">
      <c r="A705" s="531">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774"/>
      <c r="Z705" s="409"/>
      <c r="AA705" s="409"/>
      <c r="AB705" s="409"/>
      <c r="AC705" s="409"/>
      <c r="AD705" s="409"/>
      <c r="AE705" s="409"/>
      <c r="AF705" s="414"/>
      <c r="AG705" s="414"/>
      <c r="AH705" s="414"/>
      <c r="AI705" s="414"/>
      <c r="AJ705" s="414"/>
      <c r="AK705" s="414"/>
      <c r="AL705" s="414"/>
      <c r="AM705" s="295">
        <f>SUM(Y705:AL705)</f>
        <v>0</v>
      </c>
    </row>
    <row r="706" spans="1:39" outlineLevel="1">
      <c r="A706" s="531"/>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768">
        <f>Y705</f>
        <v>0</v>
      </c>
      <c r="Z706" s="410">
        <f t="shared" ref="Z706" si="2137">Z705</f>
        <v>0</v>
      </c>
      <c r="AA706" s="410">
        <f t="shared" ref="AA706" si="2138">AA705</f>
        <v>0</v>
      </c>
      <c r="AB706" s="410">
        <f t="shared" ref="AB706" si="2139">AB705</f>
        <v>0</v>
      </c>
      <c r="AC706" s="410">
        <f t="shared" ref="AC706" si="2140">AC705</f>
        <v>0</v>
      </c>
      <c r="AD706" s="410">
        <f t="shared" ref="AD706" si="2141">AD705</f>
        <v>0</v>
      </c>
      <c r="AE706" s="410">
        <f t="shared" ref="AE706" si="2142">AE705</f>
        <v>0</v>
      </c>
      <c r="AF706" s="410">
        <f t="shared" ref="AF706" si="2143">AF705</f>
        <v>0</v>
      </c>
      <c r="AG706" s="410">
        <f t="shared" ref="AG706" si="2144">AG705</f>
        <v>0</v>
      </c>
      <c r="AH706" s="410">
        <f t="shared" ref="AH706" si="2145">AH705</f>
        <v>0</v>
      </c>
      <c r="AI706" s="410">
        <f t="shared" ref="AI706" si="2146">AI705</f>
        <v>0</v>
      </c>
      <c r="AJ706" s="410">
        <f t="shared" ref="AJ706" si="2147">AJ705</f>
        <v>0</v>
      </c>
      <c r="AK706" s="410">
        <f t="shared" ref="AK706" si="2148">AK705</f>
        <v>0</v>
      </c>
      <c r="AL706" s="410">
        <f t="shared" ref="AL706" si="2149">AL705</f>
        <v>0</v>
      </c>
      <c r="AM706" s="305"/>
    </row>
    <row r="707" spans="1:39"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769"/>
      <c r="Z707" s="424"/>
      <c r="AA707" s="424"/>
      <c r="AB707" s="424"/>
      <c r="AC707" s="424"/>
      <c r="AD707" s="424"/>
      <c r="AE707" s="424"/>
      <c r="AF707" s="424"/>
      <c r="AG707" s="424"/>
      <c r="AH707" s="424"/>
      <c r="AI707" s="424"/>
      <c r="AJ707" s="424"/>
      <c r="AK707" s="424"/>
      <c r="AL707" s="424"/>
      <c r="AM707" s="305"/>
    </row>
    <row r="708" spans="1:39"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774"/>
      <c r="Z708" s="409"/>
      <c r="AA708" s="409"/>
      <c r="AB708" s="409"/>
      <c r="AC708" s="409"/>
      <c r="AD708" s="409"/>
      <c r="AE708" s="409"/>
      <c r="AF708" s="414"/>
      <c r="AG708" s="414"/>
      <c r="AH708" s="414"/>
      <c r="AI708" s="414"/>
      <c r="AJ708" s="414"/>
      <c r="AK708" s="414"/>
      <c r="AL708" s="414"/>
      <c r="AM708" s="295">
        <f>SUM(Y708:AL708)</f>
        <v>0</v>
      </c>
    </row>
    <row r="709" spans="1:39" outlineLevel="1">
      <c r="A709" s="53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768">
        <f>Y708</f>
        <v>0</v>
      </c>
      <c r="Z709" s="410">
        <f t="shared" ref="Z709" si="2150">Z708</f>
        <v>0</v>
      </c>
      <c r="AA709" s="410">
        <f t="shared" ref="AA709" si="2151">AA708</f>
        <v>0</v>
      </c>
      <c r="AB709" s="410">
        <f t="shared" ref="AB709" si="2152">AB708</f>
        <v>0</v>
      </c>
      <c r="AC709" s="410">
        <f t="shared" ref="AC709" si="2153">AC708</f>
        <v>0</v>
      </c>
      <c r="AD709" s="410">
        <f t="shared" ref="AD709" si="2154">AD708</f>
        <v>0</v>
      </c>
      <c r="AE709" s="410">
        <f t="shared" ref="AE709" si="2155">AE708</f>
        <v>0</v>
      </c>
      <c r="AF709" s="410">
        <f t="shared" ref="AF709" si="2156">AF708</f>
        <v>0</v>
      </c>
      <c r="AG709" s="410">
        <f t="shared" ref="AG709" si="2157">AG708</f>
        <v>0</v>
      </c>
      <c r="AH709" s="410">
        <f t="shared" ref="AH709" si="2158">AH708</f>
        <v>0</v>
      </c>
      <c r="AI709" s="410">
        <f t="shared" ref="AI709" si="2159">AI708</f>
        <v>0</v>
      </c>
      <c r="AJ709" s="410">
        <f t="shared" ref="AJ709" si="2160">AJ708</f>
        <v>0</v>
      </c>
      <c r="AK709" s="410">
        <f t="shared" ref="AK709" si="2161">AK708</f>
        <v>0</v>
      </c>
      <c r="AL709" s="410">
        <f t="shared" ref="AL709" si="2162">AL708</f>
        <v>0</v>
      </c>
      <c r="AM709" s="305"/>
    </row>
    <row r="710" spans="1:39"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769"/>
      <c r="Z710" s="424"/>
      <c r="AA710" s="424"/>
      <c r="AB710" s="424"/>
      <c r="AC710" s="424"/>
      <c r="AD710" s="424"/>
      <c r="AE710" s="424"/>
      <c r="AF710" s="424"/>
      <c r="AG710" s="424"/>
      <c r="AH710" s="424"/>
      <c r="AI710" s="424"/>
      <c r="AJ710" s="424"/>
      <c r="AK710" s="424"/>
      <c r="AL710" s="424"/>
      <c r="AM710" s="305"/>
    </row>
    <row r="711" spans="1:39" ht="30"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774"/>
      <c r="Z711" s="409"/>
      <c r="AA711" s="409"/>
      <c r="AB711" s="409"/>
      <c r="AC711" s="409"/>
      <c r="AD711" s="409"/>
      <c r="AE711" s="409"/>
      <c r="AF711" s="414"/>
      <c r="AG711" s="414"/>
      <c r="AH711" s="414"/>
      <c r="AI711" s="414"/>
      <c r="AJ711" s="414"/>
      <c r="AK711" s="414"/>
      <c r="AL711" s="414"/>
      <c r="AM711" s="295">
        <f>SUM(Y711:AL711)</f>
        <v>0</v>
      </c>
    </row>
    <row r="712" spans="1:39" outlineLevel="1">
      <c r="A712" s="53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768">
        <f>Y711</f>
        <v>0</v>
      </c>
      <c r="Z712" s="410">
        <f t="shared" ref="Z712" si="2163">Z711</f>
        <v>0</v>
      </c>
      <c r="AA712" s="410">
        <f t="shared" ref="AA712" si="2164">AA711</f>
        <v>0</v>
      </c>
      <c r="AB712" s="410">
        <f t="shared" ref="AB712" si="2165">AB711</f>
        <v>0</v>
      </c>
      <c r="AC712" s="410">
        <f t="shared" ref="AC712" si="2166">AC711</f>
        <v>0</v>
      </c>
      <c r="AD712" s="410">
        <f t="shared" ref="AD712" si="2167">AD711</f>
        <v>0</v>
      </c>
      <c r="AE712" s="410">
        <f t="shared" ref="AE712" si="2168">AE711</f>
        <v>0</v>
      </c>
      <c r="AF712" s="410">
        <f t="shared" ref="AF712" si="2169">AF711</f>
        <v>0</v>
      </c>
      <c r="AG712" s="410">
        <f t="shared" ref="AG712" si="2170">AG711</f>
        <v>0</v>
      </c>
      <c r="AH712" s="410">
        <f t="shared" ref="AH712" si="2171">AH711</f>
        <v>0</v>
      </c>
      <c r="AI712" s="410">
        <f t="shared" ref="AI712" si="2172">AI711</f>
        <v>0</v>
      </c>
      <c r="AJ712" s="410">
        <f t="shared" ref="AJ712" si="2173">AJ711</f>
        <v>0</v>
      </c>
      <c r="AK712" s="410">
        <f t="shared" ref="AK712" si="2174">AK711</f>
        <v>0</v>
      </c>
      <c r="AL712" s="410">
        <f t="shared" ref="AL712" si="2175">AL711</f>
        <v>0</v>
      </c>
      <c r="AM712" s="305"/>
    </row>
    <row r="713" spans="1:39"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769"/>
      <c r="Z713" s="424"/>
      <c r="AA713" s="424"/>
      <c r="AB713" s="424"/>
      <c r="AC713" s="424"/>
      <c r="AD713" s="424"/>
      <c r="AE713" s="424"/>
      <c r="AF713" s="424"/>
      <c r="AG713" s="424"/>
      <c r="AH713" s="424"/>
      <c r="AI713" s="424"/>
      <c r="AJ713" s="424"/>
      <c r="AK713" s="424"/>
      <c r="AL713" s="424"/>
      <c r="AM713" s="305"/>
    </row>
    <row r="714" spans="1:39" ht="30"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774"/>
      <c r="Z714" s="409"/>
      <c r="AA714" s="409"/>
      <c r="AB714" s="409"/>
      <c r="AC714" s="409"/>
      <c r="AD714" s="409"/>
      <c r="AE714" s="409"/>
      <c r="AF714" s="414"/>
      <c r="AG714" s="414"/>
      <c r="AH714" s="414"/>
      <c r="AI714" s="414"/>
      <c r="AJ714" s="414"/>
      <c r="AK714" s="414"/>
      <c r="AL714" s="414"/>
      <c r="AM714" s="295">
        <f>SUM(Y714:AL714)</f>
        <v>0</v>
      </c>
    </row>
    <row r="715" spans="1:39" outlineLevel="1">
      <c r="A715" s="53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768">
        <f>Y714</f>
        <v>0</v>
      </c>
      <c r="Z715" s="410">
        <f t="shared" ref="Z715" si="2176">Z714</f>
        <v>0</v>
      </c>
      <c r="AA715" s="410">
        <f t="shared" ref="AA715" si="2177">AA714</f>
        <v>0</v>
      </c>
      <c r="AB715" s="410">
        <f t="shared" ref="AB715" si="2178">AB714</f>
        <v>0</v>
      </c>
      <c r="AC715" s="410">
        <f t="shared" ref="AC715" si="2179">AC714</f>
        <v>0</v>
      </c>
      <c r="AD715" s="410">
        <f t="shared" ref="AD715" si="2180">AD714</f>
        <v>0</v>
      </c>
      <c r="AE715" s="410">
        <f t="shared" ref="AE715" si="2181">AE714</f>
        <v>0</v>
      </c>
      <c r="AF715" s="410">
        <f t="shared" ref="AF715" si="2182">AF714</f>
        <v>0</v>
      </c>
      <c r="AG715" s="410">
        <f t="shared" ref="AG715" si="2183">AG714</f>
        <v>0</v>
      </c>
      <c r="AH715" s="410">
        <f t="shared" ref="AH715" si="2184">AH714</f>
        <v>0</v>
      </c>
      <c r="AI715" s="410">
        <f t="shared" ref="AI715" si="2185">AI714</f>
        <v>0</v>
      </c>
      <c r="AJ715" s="410">
        <f t="shared" ref="AJ715" si="2186">AJ714</f>
        <v>0</v>
      </c>
      <c r="AK715" s="410">
        <f t="shared" ref="AK715" si="2187">AK714</f>
        <v>0</v>
      </c>
      <c r="AL715" s="410">
        <f t="shared" ref="AL715" si="2188">AL714</f>
        <v>0</v>
      </c>
      <c r="AM715" s="305"/>
    </row>
    <row r="716" spans="1:39"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769"/>
      <c r="Z716" s="424"/>
      <c r="AA716" s="424"/>
      <c r="AB716" s="424"/>
      <c r="AC716" s="424"/>
      <c r="AD716" s="424"/>
      <c r="AE716" s="424"/>
      <c r="AF716" s="424"/>
      <c r="AG716" s="424"/>
      <c r="AH716" s="424"/>
      <c r="AI716" s="424"/>
      <c r="AJ716" s="424"/>
      <c r="AK716" s="424"/>
      <c r="AL716" s="424"/>
      <c r="AM716" s="305"/>
    </row>
    <row r="717" spans="1:39" ht="45"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774"/>
      <c r="Z717" s="409"/>
      <c r="AA717" s="409"/>
      <c r="AB717" s="409"/>
      <c r="AC717" s="409"/>
      <c r="AD717" s="409"/>
      <c r="AE717" s="409"/>
      <c r="AF717" s="414"/>
      <c r="AG717" s="414"/>
      <c r="AH717" s="414"/>
      <c r="AI717" s="414"/>
      <c r="AJ717" s="414"/>
      <c r="AK717" s="414"/>
      <c r="AL717" s="414"/>
      <c r="AM717" s="295">
        <f>SUM(Y717:AL717)</f>
        <v>0</v>
      </c>
    </row>
    <row r="718" spans="1:39" outlineLevel="1">
      <c r="A718" s="53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768">
        <f>Y717</f>
        <v>0</v>
      </c>
      <c r="Z718" s="410">
        <f t="shared" ref="Z718" si="2189">Z717</f>
        <v>0</v>
      </c>
      <c r="AA718" s="410">
        <f t="shared" ref="AA718" si="2190">AA717</f>
        <v>0</v>
      </c>
      <c r="AB718" s="410">
        <f t="shared" ref="AB718" si="2191">AB717</f>
        <v>0</v>
      </c>
      <c r="AC718" s="410">
        <f t="shared" ref="AC718" si="2192">AC717</f>
        <v>0</v>
      </c>
      <c r="AD718" s="410">
        <f t="shared" ref="AD718" si="2193">AD717</f>
        <v>0</v>
      </c>
      <c r="AE718" s="410">
        <f t="shared" ref="AE718" si="2194">AE717</f>
        <v>0</v>
      </c>
      <c r="AF718" s="410">
        <f t="shared" ref="AF718" si="2195">AF717</f>
        <v>0</v>
      </c>
      <c r="AG718" s="410">
        <f t="shared" ref="AG718" si="2196">AG717</f>
        <v>0</v>
      </c>
      <c r="AH718" s="410">
        <f t="shared" ref="AH718" si="2197">AH717</f>
        <v>0</v>
      </c>
      <c r="AI718" s="410">
        <f t="shared" ref="AI718" si="2198">AI717</f>
        <v>0</v>
      </c>
      <c r="AJ718" s="410">
        <f t="shared" ref="AJ718" si="2199">AJ717</f>
        <v>0</v>
      </c>
      <c r="AK718" s="410">
        <f t="shared" ref="AK718" si="2200">AK717</f>
        <v>0</v>
      </c>
      <c r="AL718" s="410">
        <f t="shared" ref="AL718" si="2201">AL717</f>
        <v>0</v>
      </c>
      <c r="AM718" s="305"/>
    </row>
    <row r="719" spans="1:39"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769"/>
      <c r="Z719" s="424"/>
      <c r="AA719" s="424"/>
      <c r="AB719" s="424"/>
      <c r="AC719" s="424"/>
      <c r="AD719" s="424"/>
      <c r="AE719" s="424"/>
      <c r="AF719" s="424"/>
      <c r="AG719" s="424"/>
      <c r="AH719" s="424"/>
      <c r="AI719" s="424"/>
      <c r="AJ719" s="424"/>
      <c r="AK719" s="424"/>
      <c r="AL719" s="424"/>
      <c r="AM719" s="305"/>
    </row>
    <row r="720" spans="1:39" ht="45"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774"/>
      <c r="Z720" s="409"/>
      <c r="AA720" s="409"/>
      <c r="AB720" s="409"/>
      <c r="AC720" s="409"/>
      <c r="AD720" s="409"/>
      <c r="AE720" s="409"/>
      <c r="AF720" s="414"/>
      <c r="AG720" s="414"/>
      <c r="AH720" s="414"/>
      <c r="AI720" s="414"/>
      <c r="AJ720" s="414"/>
      <c r="AK720" s="414"/>
      <c r="AL720" s="414"/>
      <c r="AM720" s="295">
        <f>SUM(Y720:AL720)</f>
        <v>0</v>
      </c>
    </row>
    <row r="721" spans="1:39"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768">
        <f>Y720</f>
        <v>0</v>
      </c>
      <c r="Z721" s="410">
        <f t="shared" ref="Z721" si="2202">Z720</f>
        <v>0</v>
      </c>
      <c r="AA721" s="410">
        <f t="shared" ref="AA721" si="2203">AA720</f>
        <v>0</v>
      </c>
      <c r="AB721" s="410">
        <f t="shared" ref="AB721" si="2204">AB720</f>
        <v>0</v>
      </c>
      <c r="AC721" s="410">
        <f t="shared" ref="AC721" si="2205">AC720</f>
        <v>0</v>
      </c>
      <c r="AD721" s="410">
        <f t="shared" ref="AD721" si="2206">AD720</f>
        <v>0</v>
      </c>
      <c r="AE721" s="410">
        <f t="shared" ref="AE721" si="2207">AE720</f>
        <v>0</v>
      </c>
      <c r="AF721" s="410">
        <f t="shared" ref="AF721" si="2208">AF720</f>
        <v>0</v>
      </c>
      <c r="AG721" s="410">
        <f t="shared" ref="AG721" si="2209">AG720</f>
        <v>0</v>
      </c>
      <c r="AH721" s="410">
        <f t="shared" ref="AH721" si="2210">AH720</f>
        <v>0</v>
      </c>
      <c r="AI721" s="410">
        <f t="shared" ref="AI721" si="2211">AI720</f>
        <v>0</v>
      </c>
      <c r="AJ721" s="410">
        <f t="shared" ref="AJ721" si="2212">AJ720</f>
        <v>0</v>
      </c>
      <c r="AK721" s="410">
        <f t="shared" ref="AK721" si="2213">AK720</f>
        <v>0</v>
      </c>
      <c r="AL721" s="410">
        <f t="shared" ref="AL721" si="2214">AL720</f>
        <v>0</v>
      </c>
      <c r="AM721" s="305"/>
    </row>
    <row r="722" spans="1:39"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769"/>
      <c r="Z722" s="424"/>
      <c r="AA722" s="424"/>
      <c r="AB722" s="424"/>
      <c r="AC722" s="424"/>
      <c r="AD722" s="424"/>
      <c r="AE722" s="424"/>
      <c r="AF722" s="424"/>
      <c r="AG722" s="424"/>
      <c r="AH722" s="424"/>
      <c r="AI722" s="424"/>
      <c r="AJ722" s="424"/>
      <c r="AK722" s="424"/>
      <c r="AL722" s="424"/>
      <c r="AM722" s="305"/>
    </row>
    <row r="723" spans="1:39" ht="30"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774"/>
      <c r="Z723" s="409"/>
      <c r="AA723" s="409"/>
      <c r="AB723" s="409"/>
      <c r="AC723" s="409"/>
      <c r="AD723" s="409"/>
      <c r="AE723" s="409"/>
      <c r="AF723" s="414"/>
      <c r="AG723" s="414"/>
      <c r="AH723" s="414"/>
      <c r="AI723" s="414"/>
      <c r="AJ723" s="414"/>
      <c r="AK723" s="414"/>
      <c r="AL723" s="414"/>
      <c r="AM723" s="295">
        <f>SUM(Y723:AL723)</f>
        <v>0</v>
      </c>
    </row>
    <row r="724" spans="1:39" outlineLevel="1">
      <c r="A724" s="53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768">
        <f>Y723</f>
        <v>0</v>
      </c>
      <c r="Z724" s="410">
        <f t="shared" ref="Z724" si="2215">Z723</f>
        <v>0</v>
      </c>
      <c r="AA724" s="410">
        <f t="shared" ref="AA724" si="2216">AA723</f>
        <v>0</v>
      </c>
      <c r="AB724" s="410">
        <f t="shared" ref="AB724" si="2217">AB723</f>
        <v>0</v>
      </c>
      <c r="AC724" s="410">
        <f t="shared" ref="AC724" si="2218">AC723</f>
        <v>0</v>
      </c>
      <c r="AD724" s="410">
        <f t="shared" ref="AD724" si="2219">AD723</f>
        <v>0</v>
      </c>
      <c r="AE724" s="410">
        <f t="shared" ref="AE724" si="2220">AE723</f>
        <v>0</v>
      </c>
      <c r="AF724" s="410">
        <f t="shared" ref="AF724" si="2221">AF723</f>
        <v>0</v>
      </c>
      <c r="AG724" s="410">
        <f t="shared" ref="AG724" si="2222">AG723</f>
        <v>0</v>
      </c>
      <c r="AH724" s="410">
        <f t="shared" ref="AH724" si="2223">AH723</f>
        <v>0</v>
      </c>
      <c r="AI724" s="410">
        <f t="shared" ref="AI724" si="2224">AI723</f>
        <v>0</v>
      </c>
      <c r="AJ724" s="410">
        <f t="shared" ref="AJ724" si="2225">AJ723</f>
        <v>0</v>
      </c>
      <c r="AK724" s="410">
        <f t="shared" ref="AK724" si="2226">AK723</f>
        <v>0</v>
      </c>
      <c r="AL724" s="410">
        <f t="shared" ref="AL724" si="2227">AL723</f>
        <v>0</v>
      </c>
      <c r="AM724" s="305"/>
    </row>
    <row r="725" spans="1:39"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769"/>
      <c r="Z725" s="424"/>
      <c r="AA725" s="424"/>
      <c r="AB725" s="424"/>
      <c r="AC725" s="424"/>
      <c r="AD725" s="424"/>
      <c r="AE725" s="424"/>
      <c r="AF725" s="424"/>
      <c r="AG725" s="424"/>
      <c r="AH725" s="424"/>
      <c r="AI725" s="424"/>
      <c r="AJ725" s="424"/>
      <c r="AK725" s="424"/>
      <c r="AL725" s="424"/>
      <c r="AM725" s="305"/>
    </row>
    <row r="726" spans="1:39" ht="45"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774"/>
      <c r="Z726" s="409"/>
      <c r="AA726" s="409"/>
      <c r="AB726" s="409"/>
      <c r="AC726" s="409"/>
      <c r="AD726" s="409"/>
      <c r="AE726" s="409"/>
      <c r="AF726" s="414"/>
      <c r="AG726" s="414"/>
      <c r="AH726" s="414"/>
      <c r="AI726" s="414"/>
      <c r="AJ726" s="414"/>
      <c r="AK726" s="414"/>
      <c r="AL726" s="414"/>
      <c r="AM726" s="295">
        <f>SUM(Y726:AL726)</f>
        <v>0</v>
      </c>
    </row>
    <row r="727" spans="1:39" outlineLevel="1">
      <c r="A727" s="531"/>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768">
        <f>Y726</f>
        <v>0</v>
      </c>
      <c r="Z727" s="410">
        <f t="shared" ref="Z727" si="2228">Z726</f>
        <v>0</v>
      </c>
      <c r="AA727" s="410">
        <f t="shared" ref="AA727" si="2229">AA726</f>
        <v>0</v>
      </c>
      <c r="AB727" s="410">
        <f t="shared" ref="AB727" si="2230">AB726</f>
        <v>0</v>
      </c>
      <c r="AC727" s="410">
        <f t="shared" ref="AC727" si="2231">AC726</f>
        <v>0</v>
      </c>
      <c r="AD727" s="410">
        <f t="shared" ref="AD727" si="2232">AD726</f>
        <v>0</v>
      </c>
      <c r="AE727" s="410">
        <f t="shared" ref="AE727" si="2233">AE726</f>
        <v>0</v>
      </c>
      <c r="AF727" s="410">
        <f t="shared" ref="AF727" si="2234">AF726</f>
        <v>0</v>
      </c>
      <c r="AG727" s="410">
        <f t="shared" ref="AG727" si="2235">AG726</f>
        <v>0</v>
      </c>
      <c r="AH727" s="410">
        <f t="shared" ref="AH727" si="2236">AH726</f>
        <v>0</v>
      </c>
      <c r="AI727" s="410">
        <f t="shared" ref="AI727" si="2237">AI726</f>
        <v>0</v>
      </c>
      <c r="AJ727" s="410">
        <f t="shared" ref="AJ727" si="2238">AJ726</f>
        <v>0</v>
      </c>
      <c r="AK727" s="410">
        <f t="shared" ref="AK727" si="2239">AK726</f>
        <v>0</v>
      </c>
      <c r="AL727" s="410">
        <f t="shared" ref="AL727" si="2240">AL726</f>
        <v>0</v>
      </c>
      <c r="AM727" s="305"/>
    </row>
    <row r="728" spans="1:39"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769"/>
      <c r="Z728" s="424"/>
      <c r="AA728" s="424"/>
      <c r="AB728" s="424"/>
      <c r="AC728" s="424"/>
      <c r="AD728" s="424"/>
      <c r="AE728" s="424"/>
      <c r="AF728" s="424"/>
      <c r="AG728" s="424"/>
      <c r="AH728" s="424"/>
      <c r="AI728" s="424"/>
      <c r="AJ728" s="424"/>
      <c r="AK728" s="424"/>
      <c r="AL728" s="424"/>
      <c r="AM728" s="305"/>
    </row>
    <row r="729" spans="1:39" ht="30" outlineLevel="1">
      <c r="A729" s="531">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774"/>
      <c r="Z729" s="409"/>
      <c r="AA729" s="409"/>
      <c r="AB729" s="409"/>
      <c r="AC729" s="409"/>
      <c r="AD729" s="409"/>
      <c r="AE729" s="409"/>
      <c r="AF729" s="414"/>
      <c r="AG729" s="414"/>
      <c r="AH729" s="414"/>
      <c r="AI729" s="414"/>
      <c r="AJ729" s="414"/>
      <c r="AK729" s="414"/>
      <c r="AL729" s="414"/>
      <c r="AM729" s="295">
        <f>SUM(Y729:AL729)</f>
        <v>0</v>
      </c>
    </row>
    <row r="730" spans="1:39" outlineLevel="1">
      <c r="A730" s="53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768">
        <f>Y729</f>
        <v>0</v>
      </c>
      <c r="Z730" s="410">
        <f t="shared" ref="Z730" si="2241">Z729</f>
        <v>0</v>
      </c>
      <c r="AA730" s="410">
        <f t="shared" ref="AA730" si="2242">AA729</f>
        <v>0</v>
      </c>
      <c r="AB730" s="410">
        <f t="shared" ref="AB730" si="2243">AB729</f>
        <v>0</v>
      </c>
      <c r="AC730" s="410">
        <f t="shared" ref="AC730" si="2244">AC729</f>
        <v>0</v>
      </c>
      <c r="AD730" s="410">
        <f t="shared" ref="AD730" si="2245">AD729</f>
        <v>0</v>
      </c>
      <c r="AE730" s="410">
        <f t="shared" ref="AE730" si="2246">AE729</f>
        <v>0</v>
      </c>
      <c r="AF730" s="410">
        <f t="shared" ref="AF730" si="2247">AF729</f>
        <v>0</v>
      </c>
      <c r="AG730" s="410">
        <f t="shared" ref="AG730" si="2248">AG729</f>
        <v>0</v>
      </c>
      <c r="AH730" s="410">
        <f t="shared" ref="AH730" si="2249">AH729</f>
        <v>0</v>
      </c>
      <c r="AI730" s="410">
        <f t="shared" ref="AI730" si="2250">AI729</f>
        <v>0</v>
      </c>
      <c r="AJ730" s="410">
        <f t="shared" ref="AJ730" si="2251">AJ729</f>
        <v>0</v>
      </c>
      <c r="AK730" s="410">
        <f t="shared" ref="AK730" si="2252">AK729</f>
        <v>0</v>
      </c>
      <c r="AL730" s="410">
        <f t="shared" ref="AL730" si="2253">AL729</f>
        <v>0</v>
      </c>
      <c r="AM730" s="305"/>
    </row>
    <row r="731" spans="1:39"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769"/>
      <c r="Z731" s="424"/>
      <c r="AA731" s="424"/>
      <c r="AB731" s="424"/>
      <c r="AC731" s="424"/>
      <c r="AD731" s="424"/>
      <c r="AE731" s="424"/>
      <c r="AF731" s="424"/>
      <c r="AG731" s="424"/>
      <c r="AH731" s="424"/>
      <c r="AI731" s="424"/>
      <c r="AJ731" s="424"/>
      <c r="AK731" s="424"/>
      <c r="AL731" s="424"/>
      <c r="AM731" s="305"/>
    </row>
    <row r="732" spans="1:39" ht="30" outlineLevel="1">
      <c r="A732" s="531">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774"/>
      <c r="Z732" s="409"/>
      <c r="AA732" s="409"/>
      <c r="AB732" s="409"/>
      <c r="AC732" s="409"/>
      <c r="AD732" s="409"/>
      <c r="AE732" s="409"/>
      <c r="AF732" s="414"/>
      <c r="AG732" s="414"/>
      <c r="AH732" s="414"/>
      <c r="AI732" s="414"/>
      <c r="AJ732" s="414"/>
      <c r="AK732" s="414"/>
      <c r="AL732" s="414"/>
      <c r="AM732" s="295">
        <f>SUM(Y732:AL732)</f>
        <v>0</v>
      </c>
    </row>
    <row r="733" spans="1:39" outlineLevel="1">
      <c r="A733" s="53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768">
        <f>Y732</f>
        <v>0</v>
      </c>
      <c r="Z733" s="410">
        <f t="shared" ref="Z733" si="2254">Z732</f>
        <v>0</v>
      </c>
      <c r="AA733" s="410">
        <f t="shared" ref="AA733" si="2255">AA732</f>
        <v>0</v>
      </c>
      <c r="AB733" s="410">
        <f t="shared" ref="AB733" si="2256">AB732</f>
        <v>0</v>
      </c>
      <c r="AC733" s="410">
        <f t="shared" ref="AC733" si="2257">AC732</f>
        <v>0</v>
      </c>
      <c r="AD733" s="410">
        <f t="shared" ref="AD733" si="2258">AD732</f>
        <v>0</v>
      </c>
      <c r="AE733" s="410">
        <f t="shared" ref="AE733" si="2259">AE732</f>
        <v>0</v>
      </c>
      <c r="AF733" s="410">
        <f t="shared" ref="AF733" si="2260">AF732</f>
        <v>0</v>
      </c>
      <c r="AG733" s="410">
        <f t="shared" ref="AG733" si="2261">AG732</f>
        <v>0</v>
      </c>
      <c r="AH733" s="410">
        <f t="shared" ref="AH733" si="2262">AH732</f>
        <v>0</v>
      </c>
      <c r="AI733" s="410">
        <f t="shared" ref="AI733" si="2263">AI732</f>
        <v>0</v>
      </c>
      <c r="AJ733" s="410">
        <f t="shared" ref="AJ733" si="2264">AJ732</f>
        <v>0</v>
      </c>
      <c r="AK733" s="410">
        <f t="shared" ref="AK733" si="2265">AK732</f>
        <v>0</v>
      </c>
      <c r="AL733" s="410">
        <f t="shared" ref="AL733" si="2266">AL732</f>
        <v>0</v>
      </c>
      <c r="AM733" s="305"/>
    </row>
    <row r="734" spans="1:39"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769"/>
      <c r="Z734" s="424"/>
      <c r="AA734" s="424"/>
      <c r="AB734" s="424"/>
      <c r="AC734" s="424"/>
      <c r="AD734" s="424"/>
      <c r="AE734" s="424"/>
      <c r="AF734" s="424"/>
      <c r="AG734" s="424"/>
      <c r="AH734" s="424"/>
      <c r="AI734" s="424"/>
      <c r="AJ734" s="424"/>
      <c r="AK734" s="424"/>
      <c r="AL734" s="424"/>
      <c r="AM734" s="305"/>
    </row>
    <row r="735" spans="1:39" ht="30" outlineLevel="1">
      <c r="A735" s="531">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774"/>
      <c r="Z735" s="409"/>
      <c r="AA735" s="409"/>
      <c r="AB735" s="409"/>
      <c r="AC735" s="409"/>
      <c r="AD735" s="409"/>
      <c r="AE735" s="409"/>
      <c r="AF735" s="414"/>
      <c r="AG735" s="414"/>
      <c r="AH735" s="414"/>
      <c r="AI735" s="414"/>
      <c r="AJ735" s="414"/>
      <c r="AK735" s="414"/>
      <c r="AL735" s="414"/>
      <c r="AM735" s="295">
        <f>SUM(Y735:AL735)</f>
        <v>0</v>
      </c>
    </row>
    <row r="736" spans="1:39" outlineLevel="1">
      <c r="A736" s="53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768">
        <f>Y735</f>
        <v>0</v>
      </c>
      <c r="Z736" s="410">
        <f t="shared" ref="Z736" si="2267">Z735</f>
        <v>0</v>
      </c>
      <c r="AA736" s="410">
        <f t="shared" ref="AA736" si="2268">AA735</f>
        <v>0</v>
      </c>
      <c r="AB736" s="410">
        <f t="shared" ref="AB736" si="2269">AB735</f>
        <v>0</v>
      </c>
      <c r="AC736" s="410">
        <f t="shared" ref="AC736" si="2270">AC735</f>
        <v>0</v>
      </c>
      <c r="AD736" s="410">
        <f t="shared" ref="AD736" si="2271">AD735</f>
        <v>0</v>
      </c>
      <c r="AE736" s="410">
        <f t="shared" ref="AE736" si="2272">AE735</f>
        <v>0</v>
      </c>
      <c r="AF736" s="410">
        <f t="shared" ref="AF736" si="2273">AF735</f>
        <v>0</v>
      </c>
      <c r="AG736" s="410">
        <f t="shared" ref="AG736" si="2274">AG735</f>
        <v>0</v>
      </c>
      <c r="AH736" s="410">
        <f t="shared" ref="AH736" si="2275">AH735</f>
        <v>0</v>
      </c>
      <c r="AI736" s="410">
        <f t="shared" ref="AI736" si="2276">AI735</f>
        <v>0</v>
      </c>
      <c r="AJ736" s="410">
        <f t="shared" ref="AJ736" si="2277">AJ735</f>
        <v>0</v>
      </c>
      <c r="AK736" s="410">
        <f t="shared" ref="AK736" si="2278">AK735</f>
        <v>0</v>
      </c>
      <c r="AL736" s="410">
        <f t="shared" ref="AL736" si="2279">AL735</f>
        <v>0</v>
      </c>
      <c r="AM736" s="305"/>
    </row>
    <row r="737" spans="1:40"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769"/>
      <c r="Z737" s="424"/>
      <c r="AA737" s="424"/>
      <c r="AB737" s="424"/>
      <c r="AC737" s="424"/>
      <c r="AD737" s="424"/>
      <c r="AE737" s="424"/>
      <c r="AF737" s="424"/>
      <c r="AG737" s="424"/>
      <c r="AH737" s="424"/>
      <c r="AI737" s="424"/>
      <c r="AJ737" s="424"/>
      <c r="AK737" s="424"/>
      <c r="AL737" s="424"/>
      <c r="AM737" s="305"/>
    </row>
    <row r="738" spans="1:40" ht="45"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774"/>
      <c r="Z738" s="409"/>
      <c r="AA738" s="409"/>
      <c r="AB738" s="409"/>
      <c r="AC738" s="409"/>
      <c r="AD738" s="409"/>
      <c r="AE738" s="409"/>
      <c r="AF738" s="414"/>
      <c r="AG738" s="414"/>
      <c r="AH738" s="414"/>
      <c r="AI738" s="414"/>
      <c r="AJ738" s="414"/>
      <c r="AK738" s="414"/>
      <c r="AL738" s="414"/>
      <c r="AM738" s="295">
        <f>SUM(Y738:AL738)</f>
        <v>0</v>
      </c>
    </row>
    <row r="739" spans="1:40" outlineLevel="1">
      <c r="A739" s="53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768">
        <f>Y738</f>
        <v>0</v>
      </c>
      <c r="Z739" s="410">
        <f t="shared" ref="Z739" si="2280">Z738</f>
        <v>0</v>
      </c>
      <c r="AA739" s="410">
        <f t="shared" ref="AA739" si="2281">AA738</f>
        <v>0</v>
      </c>
      <c r="AB739" s="410">
        <f t="shared" ref="AB739" si="2282">AB738</f>
        <v>0</v>
      </c>
      <c r="AC739" s="410">
        <f t="shared" ref="AC739" si="2283">AC738</f>
        <v>0</v>
      </c>
      <c r="AD739" s="410">
        <f t="shared" ref="AD739" si="2284">AD738</f>
        <v>0</v>
      </c>
      <c r="AE739" s="410">
        <f t="shared" ref="AE739" si="2285">AE738</f>
        <v>0</v>
      </c>
      <c r="AF739" s="410">
        <f t="shared" ref="AF739" si="2286">AF738</f>
        <v>0</v>
      </c>
      <c r="AG739" s="410">
        <f t="shared" ref="AG739" si="2287">AG738</f>
        <v>0</v>
      </c>
      <c r="AH739" s="410">
        <f t="shared" ref="AH739" si="2288">AH738</f>
        <v>0</v>
      </c>
      <c r="AI739" s="410">
        <f t="shared" ref="AI739" si="2289">AI738</f>
        <v>0</v>
      </c>
      <c r="AJ739" s="410">
        <f t="shared" ref="AJ739" si="2290">AJ738</f>
        <v>0</v>
      </c>
      <c r="AK739" s="410">
        <f t="shared" ref="AK739" si="2291">AK738</f>
        <v>0</v>
      </c>
      <c r="AL739" s="410">
        <f t="shared" ref="AL739" si="2292">AL738</f>
        <v>0</v>
      </c>
      <c r="AM739" s="305"/>
    </row>
    <row r="740" spans="1:40"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769"/>
      <c r="Z740" s="424"/>
      <c r="AA740" s="424"/>
      <c r="AB740" s="424"/>
      <c r="AC740" s="424"/>
      <c r="AD740" s="424"/>
      <c r="AE740" s="424"/>
      <c r="AF740" s="424"/>
      <c r="AG740" s="424"/>
      <c r="AH740" s="424"/>
      <c r="AI740" s="424"/>
      <c r="AJ740" s="424"/>
      <c r="AK740" s="424"/>
      <c r="AL740" s="424"/>
      <c r="AM740" s="305"/>
    </row>
    <row r="741" spans="1:40" ht="30"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774"/>
      <c r="Z741" s="409"/>
      <c r="AA741" s="409"/>
      <c r="AB741" s="409"/>
      <c r="AC741" s="409"/>
      <c r="AD741" s="409"/>
      <c r="AE741" s="409"/>
      <c r="AF741" s="414"/>
      <c r="AG741" s="414"/>
      <c r="AH741" s="414"/>
      <c r="AI741" s="414"/>
      <c r="AJ741" s="414"/>
      <c r="AK741" s="414"/>
      <c r="AL741" s="414"/>
      <c r="AM741" s="295">
        <f>SUM(Y741:AL741)</f>
        <v>0</v>
      </c>
    </row>
    <row r="742" spans="1:40" outlineLevel="1">
      <c r="A742" s="53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768">
        <f>Y741</f>
        <v>0</v>
      </c>
      <c r="Z742" s="410">
        <f t="shared" ref="Z742" si="2293">Z741</f>
        <v>0</v>
      </c>
      <c r="AA742" s="410">
        <f t="shared" ref="AA742" si="2294">AA741</f>
        <v>0</v>
      </c>
      <c r="AB742" s="410">
        <f t="shared" ref="AB742" si="2295">AB741</f>
        <v>0</v>
      </c>
      <c r="AC742" s="410">
        <f t="shared" ref="AC742" si="2296">AC741</f>
        <v>0</v>
      </c>
      <c r="AD742" s="410">
        <f t="shared" ref="AD742" si="2297">AD741</f>
        <v>0</v>
      </c>
      <c r="AE742" s="410">
        <f t="shared" ref="AE742" si="2298">AE741</f>
        <v>0</v>
      </c>
      <c r="AF742" s="410">
        <f t="shared" ref="AF742" si="2299">AF741</f>
        <v>0</v>
      </c>
      <c r="AG742" s="410">
        <f t="shared" ref="AG742" si="2300">AG741</f>
        <v>0</v>
      </c>
      <c r="AH742" s="410">
        <f t="shared" ref="AH742" si="2301">AH741</f>
        <v>0</v>
      </c>
      <c r="AI742" s="410">
        <f t="shared" ref="AI742" si="2302">AI741</f>
        <v>0</v>
      </c>
      <c r="AJ742" s="410">
        <f t="shared" ref="AJ742" si="2303">AJ741</f>
        <v>0</v>
      </c>
      <c r="AK742" s="410">
        <f t="shared" ref="AK742" si="2304">AK741</f>
        <v>0</v>
      </c>
      <c r="AL742" s="410">
        <f t="shared" ref="AL742" si="2305">AL741</f>
        <v>0</v>
      </c>
      <c r="AM742" s="305"/>
    </row>
    <row r="743" spans="1:40"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769"/>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1332782.3734023203</v>
      </c>
      <c r="E744" s="328"/>
      <c r="F744" s="328"/>
      <c r="G744" s="328"/>
      <c r="H744" s="328"/>
      <c r="I744" s="328"/>
      <c r="J744" s="328"/>
      <c r="K744" s="328"/>
      <c r="L744" s="328"/>
      <c r="M744" s="328"/>
      <c r="N744" s="328"/>
      <c r="O744" s="328">
        <f>SUM(O587:O742)</f>
        <v>356.67832663763949</v>
      </c>
      <c r="P744" s="328"/>
      <c r="Q744" s="328"/>
      <c r="R744" s="328"/>
      <c r="S744" s="328"/>
      <c r="T744" s="328"/>
      <c r="U744" s="328"/>
      <c r="V744" s="328"/>
      <c r="W744" s="328"/>
      <c r="X744" s="328"/>
      <c r="Y744" s="776">
        <f>IF(Y585="kWh",SUMPRODUCT(D587:D742,Y587:Y742))</f>
        <v>287050.80327139102</v>
      </c>
      <c r="Z744" s="328">
        <f>IF(Z585="kWh",SUMPRODUCT(D587:D742,Z587:Z742))</f>
        <v>569681.86252753937</v>
      </c>
      <c r="AA744" s="328">
        <f>IF(AA585="kw",SUMPRODUCT(N587:N742,O587:O742,AA587:AA742),SUMPRODUCT(D587:D742,AA587:AA742))</f>
        <v>1848.7646947162991</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777">
        <f>HLOOKUP(Y401,'2. LRAMVA Threshold'!$B$42:$Q$53,10,FALSE)</f>
        <v>1378906</v>
      </c>
      <c r="Z745" s="391">
        <f>HLOOKUP(Z401,'2. LRAMVA Threshold'!$B$42:$Q$53,10,FALSE)</f>
        <v>614466</v>
      </c>
      <c r="AA745" s="391">
        <f>HLOOKUP(AA401,'2. LRAMVA Threshold'!$B$42:$Q$53,10,FALSE)</f>
        <v>3777.5747121891995</v>
      </c>
      <c r="AB745" s="391">
        <f>HLOOKUP(AB401,'2. LRAMVA Threshold'!$B$42:$Q$53,10,FALSE)</f>
        <v>3.4029975684617533</v>
      </c>
      <c r="AC745" s="391">
        <f>HLOOKUP(AC401,'2. LRAMVA Threshold'!$B$42:$Q$53,10,FALSE)</f>
        <v>0</v>
      </c>
      <c r="AD745" s="391">
        <f>HLOOKUP(AD401,'2. LRAMVA Threshold'!$B$42:$Q$53,10,FALSE)</f>
        <v>8317</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778"/>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779">
        <f>HLOOKUP(Y$35,'3.  Distribution Rates'!$C$122:$P$133,10,FALSE)</f>
        <v>7.7999999999999996E-3</v>
      </c>
      <c r="Z747" s="340">
        <f>HLOOKUP(Z$35,'3.  Distribution Rates'!$C$122:$P$133,10,FALSE)</f>
        <v>1.2800000000000001E-2</v>
      </c>
      <c r="AA747" s="340">
        <f>HLOOKUP(AA$35,'3.  Distribution Rates'!$C$122:$P$133,10,FALSE)</f>
        <v>3.5074000000000001</v>
      </c>
      <c r="AB747" s="340">
        <f>HLOOKUP(AB$35,'3.  Distribution Rates'!$C$122:$P$133,10,FALSE)</f>
        <v>9.1021000000000001</v>
      </c>
      <c r="AC747" s="340">
        <f>HLOOKUP(AC$35,'3.  Distribution Rates'!$C$122:$P$133,10,FALSE)</f>
        <v>13.055999999999999</v>
      </c>
      <c r="AD747" s="340">
        <f>HLOOKUP(AD$35,'3.  Distribution Rates'!$C$122:$P$133,10,FALSE)</f>
        <v>3.5000000000000001E-3</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780">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7">
        <f t="shared" ref="AM748:AM755" si="2306">SUM(Y748:AL748)</f>
        <v>0</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780">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7">
        <f t="shared" si="2306"/>
        <v>0</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780">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7">
        <f t="shared" si="2306"/>
        <v>0</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780">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7">
        <f t="shared" si="2306"/>
        <v>0</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780">
        <f t="shared" ref="Y752:AL752" si="2307">Y210*Y747</f>
        <v>4217.2961999999998</v>
      </c>
      <c r="Z752" s="377">
        <f t="shared" si="2307"/>
        <v>15609.113600000001</v>
      </c>
      <c r="AA752" s="377">
        <f t="shared" si="2307"/>
        <v>3556.5036</v>
      </c>
      <c r="AB752" s="377">
        <f t="shared" si="2307"/>
        <v>0</v>
      </c>
      <c r="AC752" s="377">
        <f t="shared" si="2307"/>
        <v>0</v>
      </c>
      <c r="AD752" s="377">
        <f t="shared" si="2307"/>
        <v>0</v>
      </c>
      <c r="AE752" s="377">
        <f t="shared" si="2307"/>
        <v>0</v>
      </c>
      <c r="AF752" s="377">
        <f t="shared" si="2307"/>
        <v>0</v>
      </c>
      <c r="AG752" s="377">
        <f t="shared" si="2307"/>
        <v>0</v>
      </c>
      <c r="AH752" s="377">
        <f t="shared" si="2307"/>
        <v>0</v>
      </c>
      <c r="AI752" s="377">
        <f t="shared" si="2307"/>
        <v>0</v>
      </c>
      <c r="AJ752" s="377">
        <f t="shared" si="2307"/>
        <v>0</v>
      </c>
      <c r="AK752" s="377">
        <f t="shared" si="2307"/>
        <v>0</v>
      </c>
      <c r="AL752" s="377">
        <f t="shared" si="2307"/>
        <v>0</v>
      </c>
      <c r="AM752" s="627">
        <f t="shared" si="2306"/>
        <v>23382.913400000001</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780">
        <f t="shared" ref="Y753:AL753" si="2308">Y393*Y747</f>
        <v>6077.6273999999994</v>
      </c>
      <c r="Z753" s="377">
        <f t="shared" si="2308"/>
        <v>9300.7744000000002</v>
      </c>
      <c r="AA753" s="377">
        <f t="shared" si="2308"/>
        <v>2388.5394000000001</v>
      </c>
      <c r="AB753" s="377">
        <f t="shared" si="2308"/>
        <v>0</v>
      </c>
      <c r="AC753" s="377">
        <f t="shared" si="2308"/>
        <v>0</v>
      </c>
      <c r="AD753" s="377">
        <f t="shared" si="2308"/>
        <v>0</v>
      </c>
      <c r="AE753" s="377">
        <f t="shared" si="2308"/>
        <v>0</v>
      </c>
      <c r="AF753" s="377">
        <f t="shared" si="2308"/>
        <v>0</v>
      </c>
      <c r="AG753" s="377">
        <f t="shared" si="2308"/>
        <v>0</v>
      </c>
      <c r="AH753" s="377">
        <f t="shared" si="2308"/>
        <v>0</v>
      </c>
      <c r="AI753" s="377">
        <f t="shared" si="2308"/>
        <v>0</v>
      </c>
      <c r="AJ753" s="377">
        <f t="shared" si="2308"/>
        <v>0</v>
      </c>
      <c r="AK753" s="377">
        <f t="shared" si="2308"/>
        <v>0</v>
      </c>
      <c r="AL753" s="377">
        <f t="shared" si="2308"/>
        <v>0</v>
      </c>
      <c r="AM753" s="627">
        <f t="shared" si="2306"/>
        <v>17766.941200000001</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780">
        <f t="shared" ref="Y754:AL754" si="2309">Y576*Y747</f>
        <v>7328.5523999999996</v>
      </c>
      <c r="Z754" s="377">
        <f t="shared" si="2309"/>
        <v>8231.7376000000004</v>
      </c>
      <c r="AA754" s="377">
        <f t="shared" si="2309"/>
        <v>6934.1297999999997</v>
      </c>
      <c r="AB754" s="377">
        <f t="shared" si="2309"/>
        <v>0</v>
      </c>
      <c r="AC754" s="377">
        <f t="shared" si="2309"/>
        <v>0</v>
      </c>
      <c r="AD754" s="377">
        <f t="shared" si="2309"/>
        <v>0</v>
      </c>
      <c r="AE754" s="377">
        <f t="shared" si="2309"/>
        <v>0</v>
      </c>
      <c r="AF754" s="377">
        <f t="shared" si="2309"/>
        <v>0</v>
      </c>
      <c r="AG754" s="377">
        <f t="shared" si="2309"/>
        <v>0</v>
      </c>
      <c r="AH754" s="377">
        <f t="shared" si="2309"/>
        <v>0</v>
      </c>
      <c r="AI754" s="377">
        <f t="shared" si="2309"/>
        <v>0</v>
      </c>
      <c r="AJ754" s="377">
        <f t="shared" si="2309"/>
        <v>0</v>
      </c>
      <c r="AK754" s="377">
        <f t="shared" si="2309"/>
        <v>0</v>
      </c>
      <c r="AL754" s="377">
        <f t="shared" si="2309"/>
        <v>0</v>
      </c>
      <c r="AM754" s="627">
        <f t="shared" si="2306"/>
        <v>22494.4198</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780">
        <f>Y744*Y747</f>
        <v>2238.9962655168497</v>
      </c>
      <c r="Z755" s="377">
        <f t="shared" ref="Z755:AL755" si="2310">Z744*Z747</f>
        <v>7291.9278403525041</v>
      </c>
      <c r="AA755" s="377">
        <f t="shared" si="2310"/>
        <v>6484.3572902479473</v>
      </c>
      <c r="AB755" s="377">
        <f t="shared" si="2310"/>
        <v>0</v>
      </c>
      <c r="AC755" s="377">
        <f t="shared" si="2310"/>
        <v>0</v>
      </c>
      <c r="AD755" s="377">
        <f t="shared" si="2310"/>
        <v>0</v>
      </c>
      <c r="AE755" s="377">
        <f t="shared" si="2310"/>
        <v>0</v>
      </c>
      <c r="AF755" s="377">
        <f t="shared" si="2310"/>
        <v>0</v>
      </c>
      <c r="AG755" s="377">
        <f t="shared" si="2310"/>
        <v>0</v>
      </c>
      <c r="AH755" s="377">
        <f t="shared" si="2310"/>
        <v>0</v>
      </c>
      <c r="AI755" s="377">
        <f t="shared" si="2310"/>
        <v>0</v>
      </c>
      <c r="AJ755" s="377">
        <f t="shared" si="2310"/>
        <v>0</v>
      </c>
      <c r="AK755" s="377">
        <f t="shared" si="2310"/>
        <v>0</v>
      </c>
      <c r="AL755" s="377">
        <f t="shared" si="2310"/>
        <v>0</v>
      </c>
      <c r="AM755" s="627">
        <f t="shared" si="2306"/>
        <v>16015.281396117301</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781">
        <f>SUM(Y748:Y755)</f>
        <v>19862.472265516848</v>
      </c>
      <c r="Z756" s="345">
        <f>SUM(Z748:Z755)</f>
        <v>40433.553440352502</v>
      </c>
      <c r="AA756" s="345">
        <f t="shared" ref="AA756:AE756" si="2311">SUM(AA748:AA755)</f>
        <v>19363.530090247947</v>
      </c>
      <c r="AB756" s="345">
        <f t="shared" si="2311"/>
        <v>0</v>
      </c>
      <c r="AC756" s="345">
        <f t="shared" si="2311"/>
        <v>0</v>
      </c>
      <c r="AD756" s="345">
        <f t="shared" si="2311"/>
        <v>0</v>
      </c>
      <c r="AE756" s="345">
        <f t="shared" si="2311"/>
        <v>0</v>
      </c>
      <c r="AF756" s="345">
        <f t="shared" ref="AF756:AL756" si="2312">SUM(AF748:AF755)</f>
        <v>0</v>
      </c>
      <c r="AG756" s="345">
        <f t="shared" si="2312"/>
        <v>0</v>
      </c>
      <c r="AH756" s="345">
        <f t="shared" si="2312"/>
        <v>0</v>
      </c>
      <c r="AI756" s="345">
        <f t="shared" si="2312"/>
        <v>0</v>
      </c>
      <c r="AJ756" s="345">
        <f t="shared" si="2312"/>
        <v>0</v>
      </c>
      <c r="AK756" s="345">
        <f t="shared" si="2312"/>
        <v>0</v>
      </c>
      <c r="AL756" s="345">
        <f t="shared" si="2312"/>
        <v>0</v>
      </c>
      <c r="AM756" s="406">
        <f>SUM(AM748:AM755)</f>
        <v>79659.555796117318</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782">
        <f>Y745*Y747</f>
        <v>10755.4668</v>
      </c>
      <c r="Z757" s="346">
        <f t="shared" ref="Z757:AE757" si="2313">Z745*Z747</f>
        <v>7865.1648000000005</v>
      </c>
      <c r="AA757" s="346">
        <f t="shared" si="2313"/>
        <v>13249.465545532399</v>
      </c>
      <c r="AB757" s="346">
        <f t="shared" si="2313"/>
        <v>30.974424167895723</v>
      </c>
      <c r="AC757" s="346">
        <f t="shared" si="2313"/>
        <v>0</v>
      </c>
      <c r="AD757" s="346">
        <f t="shared" si="2313"/>
        <v>29.109500000000001</v>
      </c>
      <c r="AE757" s="346">
        <f t="shared" si="2313"/>
        <v>0</v>
      </c>
      <c r="AF757" s="346">
        <f t="shared" ref="AF757:AL757" si="2314">AF745*AF747</f>
        <v>0</v>
      </c>
      <c r="AG757" s="346">
        <f t="shared" si="2314"/>
        <v>0</v>
      </c>
      <c r="AH757" s="346">
        <f t="shared" si="2314"/>
        <v>0</v>
      </c>
      <c r="AI757" s="346">
        <f t="shared" si="2314"/>
        <v>0</v>
      </c>
      <c r="AJ757" s="346">
        <f t="shared" si="2314"/>
        <v>0</v>
      </c>
      <c r="AK757" s="346">
        <f t="shared" si="2314"/>
        <v>0</v>
      </c>
      <c r="AL757" s="346">
        <f t="shared" si="2314"/>
        <v>0</v>
      </c>
      <c r="AM757" s="406">
        <f>SUM(Y757:AL757)</f>
        <v>31930.181069700295</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783"/>
      <c r="Z758" s="350"/>
      <c r="AA758" s="350"/>
      <c r="AB758" s="350"/>
      <c r="AC758" s="350"/>
      <c r="AD758" s="350"/>
      <c r="AE758" s="350"/>
      <c r="AF758" s="350"/>
      <c r="AG758" s="350"/>
      <c r="AH758" s="350"/>
      <c r="AI758" s="350"/>
      <c r="AJ758" s="350"/>
      <c r="AK758" s="350"/>
      <c r="AL758" s="350"/>
      <c r="AM758" s="406">
        <f>AM756-AM757</f>
        <v>47729.374726417023</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784"/>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766">
        <f>SUMPRODUCT(E587:E742,Y587:Y742)</f>
        <v>222916.30511296893</v>
      </c>
      <c r="Z760" s="290">
        <f>SUMPRODUCT(E587:E742,Z587:Z742)</f>
        <v>569795.50790462072</v>
      </c>
      <c r="AA760" s="290">
        <f t="shared" ref="AA760:AL760" si="2315">IF(AA585="kw",SUMPRODUCT($N$587:$N$742,$P$587:$P$742,AA587:AA742),SUMPRODUCT($E$587:$E$742,AA587:AA742))</f>
        <v>1848.7646947162991</v>
      </c>
      <c r="AB760" s="290">
        <f t="shared" si="2315"/>
        <v>0</v>
      </c>
      <c r="AC760" s="290">
        <f t="shared" si="2315"/>
        <v>0</v>
      </c>
      <c r="AD760" s="290">
        <f t="shared" si="2315"/>
        <v>0</v>
      </c>
      <c r="AE760" s="290">
        <f t="shared" si="2315"/>
        <v>0</v>
      </c>
      <c r="AF760" s="290">
        <f t="shared" si="2315"/>
        <v>0</v>
      </c>
      <c r="AG760" s="290">
        <f t="shared" si="2315"/>
        <v>0</v>
      </c>
      <c r="AH760" s="290">
        <f t="shared" si="2315"/>
        <v>0</v>
      </c>
      <c r="AI760" s="290">
        <f t="shared" si="2315"/>
        <v>0</v>
      </c>
      <c r="AJ760" s="290">
        <f t="shared" si="2315"/>
        <v>0</v>
      </c>
      <c r="AK760" s="290">
        <f t="shared" si="2315"/>
        <v>0</v>
      </c>
      <c r="AL760" s="290">
        <f t="shared" si="2315"/>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785">
        <f>SUMPRODUCT(F587:F742,Y587:Y742)</f>
        <v>222916.30511296893</v>
      </c>
      <c r="Z761" s="325">
        <f>SUMPRODUCT(F587:F742,Z587:Z742)</f>
        <v>565428.15843553457</v>
      </c>
      <c r="AA761" s="325">
        <f t="shared" ref="AA761:AL761" si="2316">IF(AA585="kw",SUMPRODUCT($N$587:$N$742,$Q$587:$Q$742,AA587:AA742),SUMPRODUCT($F$587:$F$742,AA587:AA742))</f>
        <v>1845.8299269633642</v>
      </c>
      <c r="AB761" s="325">
        <f t="shared" si="2316"/>
        <v>0</v>
      </c>
      <c r="AC761" s="325">
        <f t="shared" si="2316"/>
        <v>0</v>
      </c>
      <c r="AD761" s="325">
        <f t="shared" si="2316"/>
        <v>0</v>
      </c>
      <c r="AE761" s="325">
        <f t="shared" si="2316"/>
        <v>0</v>
      </c>
      <c r="AF761" s="325">
        <f t="shared" si="2316"/>
        <v>0</v>
      </c>
      <c r="AG761" s="325">
        <f t="shared" si="2316"/>
        <v>0</v>
      </c>
      <c r="AH761" s="325">
        <f t="shared" si="2316"/>
        <v>0</v>
      </c>
      <c r="AI761" s="325">
        <f t="shared" si="2316"/>
        <v>0</v>
      </c>
      <c r="AJ761" s="325">
        <f t="shared" si="2316"/>
        <v>0</v>
      </c>
      <c r="AK761" s="325">
        <f t="shared" si="2316"/>
        <v>0</v>
      </c>
      <c r="AL761" s="325">
        <f t="shared" si="2316"/>
        <v>0</v>
      </c>
      <c r="AM761" s="385"/>
    </row>
    <row r="762" spans="1:40" ht="20.25" customHeight="1">
      <c r="B762" s="367" t="s">
        <v>588</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786"/>
      <c r="Z762" s="408"/>
      <c r="AA762" s="408"/>
      <c r="AB762" s="408"/>
      <c r="AC762" s="408"/>
      <c r="AD762" s="408"/>
      <c r="AE762" s="408"/>
      <c r="AF762" s="408"/>
      <c r="AG762" s="408"/>
      <c r="AH762" s="408"/>
      <c r="AI762" s="408"/>
      <c r="AJ762" s="408"/>
      <c r="AK762" s="408"/>
      <c r="AL762" s="408"/>
      <c r="AM762" s="388"/>
    </row>
    <row r="765" spans="1:40" ht="15.75">
      <c r="B765" s="279" t="s">
        <v>327</v>
      </c>
      <c r="C765" s="280"/>
      <c r="D765" s="588" t="s">
        <v>526</v>
      </c>
      <c r="E765" s="252"/>
      <c r="F765" s="588"/>
      <c r="G765" s="252"/>
      <c r="H765" s="252"/>
      <c r="I765" s="252"/>
      <c r="J765" s="252"/>
      <c r="K765" s="252"/>
      <c r="L765" s="252"/>
      <c r="M765" s="252"/>
      <c r="N765" s="252"/>
      <c r="O765" s="280"/>
      <c r="P765" s="252"/>
      <c r="Q765" s="252"/>
      <c r="R765" s="252"/>
      <c r="S765" s="252"/>
      <c r="T765" s="252"/>
      <c r="U765" s="252"/>
      <c r="V765" s="252"/>
      <c r="W765" s="252"/>
      <c r="X765" s="252"/>
      <c r="Y765" s="760"/>
      <c r="Z765" s="266"/>
      <c r="AA765" s="266"/>
      <c r="AB765" s="266"/>
      <c r="AC765" s="266"/>
      <c r="AD765" s="266"/>
      <c r="AE765" s="266"/>
      <c r="AF765" s="266"/>
      <c r="AG765" s="266"/>
      <c r="AH765" s="266"/>
      <c r="AI765" s="266"/>
      <c r="AJ765" s="266"/>
      <c r="AK765" s="266"/>
      <c r="AL765" s="266"/>
    </row>
    <row r="766" spans="1:40" ht="33" customHeight="1">
      <c r="B766" s="843" t="s">
        <v>211</v>
      </c>
      <c r="C766" s="845" t="s">
        <v>33</v>
      </c>
      <c r="D766" s="283" t="s">
        <v>422</v>
      </c>
      <c r="E766" s="847" t="s">
        <v>209</v>
      </c>
      <c r="F766" s="848"/>
      <c r="G766" s="848"/>
      <c r="H766" s="848"/>
      <c r="I766" s="848"/>
      <c r="J766" s="848"/>
      <c r="K766" s="848"/>
      <c r="L766" s="848"/>
      <c r="M766" s="849"/>
      <c r="N766" s="853" t="s">
        <v>213</v>
      </c>
      <c r="O766" s="283" t="s">
        <v>423</v>
      </c>
      <c r="P766" s="847" t="s">
        <v>212</v>
      </c>
      <c r="Q766" s="848"/>
      <c r="R766" s="848"/>
      <c r="S766" s="848"/>
      <c r="T766" s="848"/>
      <c r="U766" s="848"/>
      <c r="V766" s="848"/>
      <c r="W766" s="848"/>
      <c r="X766" s="849"/>
      <c r="Y766" s="855" t="s">
        <v>243</v>
      </c>
      <c r="Z766" s="856"/>
      <c r="AA766" s="856"/>
      <c r="AB766" s="856"/>
      <c r="AC766" s="856"/>
      <c r="AD766" s="856"/>
      <c r="AE766" s="856"/>
      <c r="AF766" s="856"/>
      <c r="AG766" s="856"/>
      <c r="AH766" s="856"/>
      <c r="AI766" s="856"/>
      <c r="AJ766" s="856"/>
      <c r="AK766" s="856"/>
      <c r="AL766" s="856"/>
      <c r="AM766" s="857"/>
    </row>
    <row r="767" spans="1:40" ht="65.25" customHeight="1">
      <c r="B767" s="844"/>
      <c r="C767" s="846"/>
      <c r="D767" s="284">
        <v>2019</v>
      </c>
      <c r="E767" s="284">
        <v>2020</v>
      </c>
      <c r="F767" s="284">
        <v>2021</v>
      </c>
      <c r="G767" s="284">
        <v>2022</v>
      </c>
      <c r="H767" s="284">
        <v>2023</v>
      </c>
      <c r="I767" s="284">
        <v>2024</v>
      </c>
      <c r="J767" s="284">
        <v>2025</v>
      </c>
      <c r="K767" s="284">
        <v>2026</v>
      </c>
      <c r="L767" s="284">
        <v>2027</v>
      </c>
      <c r="M767" s="284">
        <v>2028</v>
      </c>
      <c r="N767" s="854"/>
      <c r="O767" s="284">
        <v>2019</v>
      </c>
      <c r="P767" s="284">
        <v>2020</v>
      </c>
      <c r="Q767" s="284">
        <v>2021</v>
      </c>
      <c r="R767" s="284">
        <v>2022</v>
      </c>
      <c r="S767" s="284">
        <v>2023</v>
      </c>
      <c r="T767" s="284">
        <v>2024</v>
      </c>
      <c r="U767" s="284">
        <v>2025</v>
      </c>
      <c r="V767" s="284">
        <v>2026</v>
      </c>
      <c r="W767" s="284">
        <v>2027</v>
      </c>
      <c r="X767" s="284">
        <v>2028</v>
      </c>
      <c r="Y767" s="765" t="str">
        <f>'1.  LRAMVA Summary'!D52</f>
        <v>Residential</v>
      </c>
      <c r="Z767" s="284" t="str">
        <f>'1.  LRAMVA Summary'!E52</f>
        <v>GS&lt;50 kW</v>
      </c>
      <c r="AA767" s="284" t="str">
        <f>'1.  LRAMVA Summary'!F52</f>
        <v>GS 50-4999</v>
      </c>
      <c r="AB767" s="284" t="str">
        <f>'1.  LRAMVA Summary'!G52</f>
        <v>Sentinel Lights</v>
      </c>
      <c r="AC767" s="284" t="str">
        <f>'1.  LRAMVA Summary'!H52</f>
        <v>Street Lighting</v>
      </c>
      <c r="AD767" s="284" t="str">
        <f>'1.  LRAMVA Summary'!I52</f>
        <v>USL</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766" t="str">
        <f>'1.  LRAMVA Summary'!D53</f>
        <v>kWh</v>
      </c>
      <c r="Z768" s="290" t="str">
        <f>'1.  LRAMVA Summary'!E53</f>
        <v>kWh</v>
      </c>
      <c r="AA768" s="290" t="str">
        <f>'1.  LRAMVA Summary'!F53</f>
        <v>KW</v>
      </c>
      <c r="AB768" s="290" t="str">
        <f>'1.  LRAMVA Summary'!G53</f>
        <v>KW</v>
      </c>
      <c r="AC768" s="290" t="str">
        <f>'1.  LRAMVA Summary'!H53</f>
        <v>KW</v>
      </c>
      <c r="AD768" s="290" t="str">
        <f>'1.  LRAMVA Summary'!I53</f>
        <v>kWh</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outlineLevel="1">
      <c r="A769" s="531"/>
      <c r="B769" s="503"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766"/>
      <c r="Z769" s="290"/>
      <c r="AA769" s="290"/>
      <c r="AB769" s="290"/>
      <c r="AC769" s="290"/>
      <c r="AD769" s="290"/>
      <c r="AE769" s="290"/>
      <c r="AF769" s="290"/>
      <c r="AG769" s="290"/>
      <c r="AH769" s="290"/>
      <c r="AI769" s="290"/>
      <c r="AJ769" s="290"/>
      <c r="AK769" s="290"/>
      <c r="AL769" s="290"/>
      <c r="AM769" s="291"/>
    </row>
    <row r="770" spans="1:39"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767"/>
      <c r="Z770" s="409"/>
      <c r="AA770" s="409"/>
      <c r="AB770" s="409"/>
      <c r="AC770" s="409"/>
      <c r="AD770" s="409"/>
      <c r="AE770" s="409"/>
      <c r="AF770" s="409"/>
      <c r="AG770" s="409"/>
      <c r="AH770" s="409"/>
      <c r="AI770" s="409"/>
      <c r="AJ770" s="409"/>
      <c r="AK770" s="409"/>
      <c r="AL770" s="409"/>
      <c r="AM770" s="295">
        <f>SUM(Y770:AL770)</f>
        <v>0</v>
      </c>
    </row>
    <row r="771" spans="1:39"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768">
        <f>Y770</f>
        <v>0</v>
      </c>
      <c r="Z771" s="410">
        <f t="shared" ref="Z771" si="2317">Z770</f>
        <v>0</v>
      </c>
      <c r="AA771" s="410">
        <f t="shared" ref="AA771" si="2318">AA770</f>
        <v>0</v>
      </c>
      <c r="AB771" s="410">
        <f t="shared" ref="AB771" si="2319">AB770</f>
        <v>0</v>
      </c>
      <c r="AC771" s="410">
        <f t="shared" ref="AC771" si="2320">AC770</f>
        <v>0</v>
      </c>
      <c r="AD771" s="410">
        <f t="shared" ref="AD771" si="2321">AD770</f>
        <v>0</v>
      </c>
      <c r="AE771" s="410">
        <f t="shared" ref="AE771" si="2322">AE770</f>
        <v>0</v>
      </c>
      <c r="AF771" s="410">
        <f t="shared" ref="AF771" si="2323">AF770</f>
        <v>0</v>
      </c>
      <c r="AG771" s="410">
        <f t="shared" ref="AG771" si="2324">AG770</f>
        <v>0</v>
      </c>
      <c r="AH771" s="410">
        <f t="shared" ref="AH771" si="2325">AH770</f>
        <v>0</v>
      </c>
      <c r="AI771" s="410">
        <f t="shared" ref="AI771" si="2326">AI770</f>
        <v>0</v>
      </c>
      <c r="AJ771" s="410">
        <f t="shared" ref="AJ771" si="2327">AJ770</f>
        <v>0</v>
      </c>
      <c r="AK771" s="410">
        <f t="shared" ref="AK771" si="2328">AK770</f>
        <v>0</v>
      </c>
      <c r="AL771" s="410">
        <f t="shared" ref="AL771" si="2329">AL770</f>
        <v>0</v>
      </c>
      <c r="AM771" s="296"/>
    </row>
    <row r="772" spans="1:39" ht="15.75"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769"/>
      <c r="Z772" s="412"/>
      <c r="AA772" s="412"/>
      <c r="AB772" s="412"/>
      <c r="AC772" s="412"/>
      <c r="AD772" s="412"/>
      <c r="AE772" s="412"/>
      <c r="AF772" s="412"/>
      <c r="AG772" s="412"/>
      <c r="AH772" s="412"/>
      <c r="AI772" s="412"/>
      <c r="AJ772" s="412"/>
      <c r="AK772" s="412"/>
      <c r="AL772" s="412"/>
      <c r="AM772" s="301"/>
    </row>
    <row r="773" spans="1:39"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767"/>
      <c r="Z773" s="409"/>
      <c r="AA773" s="409"/>
      <c r="AB773" s="409"/>
      <c r="AC773" s="409"/>
      <c r="AD773" s="409"/>
      <c r="AE773" s="409"/>
      <c r="AF773" s="409"/>
      <c r="AG773" s="409"/>
      <c r="AH773" s="409"/>
      <c r="AI773" s="409"/>
      <c r="AJ773" s="409"/>
      <c r="AK773" s="409"/>
      <c r="AL773" s="409"/>
      <c r="AM773" s="295">
        <f>SUM(Y773:AL773)</f>
        <v>0</v>
      </c>
    </row>
    <row r="774" spans="1:39"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768">
        <f>Y773</f>
        <v>0</v>
      </c>
      <c r="Z774" s="410">
        <f t="shared" ref="Z774" si="2330">Z773</f>
        <v>0</v>
      </c>
      <c r="AA774" s="410">
        <f t="shared" ref="AA774" si="2331">AA773</f>
        <v>0</v>
      </c>
      <c r="AB774" s="410">
        <f t="shared" ref="AB774" si="2332">AB773</f>
        <v>0</v>
      </c>
      <c r="AC774" s="410">
        <f t="shared" ref="AC774" si="2333">AC773</f>
        <v>0</v>
      </c>
      <c r="AD774" s="410">
        <f t="shared" ref="AD774" si="2334">AD773</f>
        <v>0</v>
      </c>
      <c r="AE774" s="410">
        <f t="shared" ref="AE774" si="2335">AE773</f>
        <v>0</v>
      </c>
      <c r="AF774" s="410">
        <f t="shared" ref="AF774" si="2336">AF773</f>
        <v>0</v>
      </c>
      <c r="AG774" s="410">
        <f t="shared" ref="AG774" si="2337">AG773</f>
        <v>0</v>
      </c>
      <c r="AH774" s="410">
        <f t="shared" ref="AH774" si="2338">AH773</f>
        <v>0</v>
      </c>
      <c r="AI774" s="410">
        <f t="shared" ref="AI774" si="2339">AI773</f>
        <v>0</v>
      </c>
      <c r="AJ774" s="410">
        <f t="shared" ref="AJ774" si="2340">AJ773</f>
        <v>0</v>
      </c>
      <c r="AK774" s="410">
        <f t="shared" ref="AK774" si="2341">AK773</f>
        <v>0</v>
      </c>
      <c r="AL774" s="410">
        <f t="shared" ref="AL774" si="2342">AL773</f>
        <v>0</v>
      </c>
      <c r="AM774" s="296"/>
    </row>
    <row r="775" spans="1:39" ht="15.75"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769"/>
      <c r="Z775" s="412"/>
      <c r="AA775" s="412"/>
      <c r="AB775" s="412"/>
      <c r="AC775" s="412"/>
      <c r="AD775" s="412"/>
      <c r="AE775" s="412"/>
      <c r="AF775" s="412"/>
      <c r="AG775" s="412"/>
      <c r="AH775" s="412"/>
      <c r="AI775" s="412"/>
      <c r="AJ775" s="412"/>
      <c r="AK775" s="412"/>
      <c r="AL775" s="412"/>
      <c r="AM775" s="301"/>
    </row>
    <row r="776" spans="1:39"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767"/>
      <c r="Z776" s="409"/>
      <c r="AA776" s="409"/>
      <c r="AB776" s="409"/>
      <c r="AC776" s="409"/>
      <c r="AD776" s="409"/>
      <c r="AE776" s="409"/>
      <c r="AF776" s="409"/>
      <c r="AG776" s="409"/>
      <c r="AH776" s="409"/>
      <c r="AI776" s="409"/>
      <c r="AJ776" s="409"/>
      <c r="AK776" s="409"/>
      <c r="AL776" s="409"/>
      <c r="AM776" s="295">
        <f>SUM(Y776:AL776)</f>
        <v>0</v>
      </c>
    </row>
    <row r="777" spans="1:39"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768">
        <f>Y776</f>
        <v>0</v>
      </c>
      <c r="Z777" s="410">
        <f t="shared" ref="Z777" si="2343">Z776</f>
        <v>0</v>
      </c>
      <c r="AA777" s="410">
        <f t="shared" ref="AA777" si="2344">AA776</f>
        <v>0</v>
      </c>
      <c r="AB777" s="410">
        <f t="shared" ref="AB777" si="2345">AB776</f>
        <v>0</v>
      </c>
      <c r="AC777" s="410">
        <f t="shared" ref="AC777" si="2346">AC776</f>
        <v>0</v>
      </c>
      <c r="AD777" s="410">
        <f t="shared" ref="AD777" si="2347">AD776</f>
        <v>0</v>
      </c>
      <c r="AE777" s="410">
        <f t="shared" ref="AE777" si="2348">AE776</f>
        <v>0</v>
      </c>
      <c r="AF777" s="410">
        <f t="shared" ref="AF777" si="2349">AF776</f>
        <v>0</v>
      </c>
      <c r="AG777" s="410">
        <f t="shared" ref="AG777" si="2350">AG776</f>
        <v>0</v>
      </c>
      <c r="AH777" s="410">
        <f t="shared" ref="AH777" si="2351">AH776</f>
        <v>0</v>
      </c>
      <c r="AI777" s="410">
        <f t="shared" ref="AI777" si="2352">AI776</f>
        <v>0</v>
      </c>
      <c r="AJ777" s="410">
        <f t="shared" ref="AJ777" si="2353">AJ776</f>
        <v>0</v>
      </c>
      <c r="AK777" s="410">
        <f t="shared" ref="AK777" si="2354">AK776</f>
        <v>0</v>
      </c>
      <c r="AL777" s="410">
        <f t="shared" ref="AL777" si="2355">AL776</f>
        <v>0</v>
      </c>
      <c r="AM777" s="296"/>
    </row>
    <row r="778" spans="1:39"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769"/>
      <c r="Z778" s="411"/>
      <c r="AA778" s="411"/>
      <c r="AB778" s="411"/>
      <c r="AC778" s="411"/>
      <c r="AD778" s="411"/>
      <c r="AE778" s="411"/>
      <c r="AF778" s="411"/>
      <c r="AG778" s="411"/>
      <c r="AH778" s="411"/>
      <c r="AI778" s="411"/>
      <c r="AJ778" s="411"/>
      <c r="AK778" s="411"/>
      <c r="AL778" s="411"/>
      <c r="AM778" s="305"/>
    </row>
    <row r="779" spans="1:39" outlineLevel="1">
      <c r="A779" s="531">
        <v>4</v>
      </c>
      <c r="B779" s="519" t="s">
        <v>672</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772"/>
      <c r="Z779" s="414"/>
      <c r="AA779" s="414"/>
      <c r="AB779" s="414"/>
      <c r="AC779" s="414"/>
      <c r="AD779" s="414"/>
      <c r="AE779" s="414"/>
      <c r="AF779" s="409"/>
      <c r="AG779" s="409"/>
      <c r="AH779" s="409"/>
      <c r="AI779" s="409"/>
      <c r="AJ779" s="409"/>
      <c r="AK779" s="409"/>
      <c r="AL779" s="409"/>
      <c r="AM779" s="295">
        <f>SUM(Y779:AL779)</f>
        <v>0</v>
      </c>
    </row>
    <row r="780" spans="1:39"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768">
        <f>Y779</f>
        <v>0</v>
      </c>
      <c r="Z780" s="410">
        <f t="shared" ref="Z780" si="2356">Z779</f>
        <v>0</v>
      </c>
      <c r="AA780" s="410">
        <f t="shared" ref="AA780" si="2357">AA779</f>
        <v>0</v>
      </c>
      <c r="AB780" s="410">
        <f t="shared" ref="AB780" si="2358">AB779</f>
        <v>0</v>
      </c>
      <c r="AC780" s="410">
        <f t="shared" ref="AC780" si="2359">AC779</f>
        <v>0</v>
      </c>
      <c r="AD780" s="410">
        <f t="shared" ref="AD780" si="2360">AD779</f>
        <v>0</v>
      </c>
      <c r="AE780" s="410">
        <f t="shared" ref="AE780" si="2361">AE779</f>
        <v>0</v>
      </c>
      <c r="AF780" s="410">
        <f t="shared" ref="AF780" si="2362">AF779</f>
        <v>0</v>
      </c>
      <c r="AG780" s="410">
        <f t="shared" ref="AG780" si="2363">AG779</f>
        <v>0</v>
      </c>
      <c r="AH780" s="410">
        <f t="shared" ref="AH780" si="2364">AH779</f>
        <v>0</v>
      </c>
      <c r="AI780" s="410">
        <f t="shared" ref="AI780" si="2365">AI779</f>
        <v>0</v>
      </c>
      <c r="AJ780" s="410">
        <f t="shared" ref="AJ780" si="2366">AJ779</f>
        <v>0</v>
      </c>
      <c r="AK780" s="410">
        <f t="shared" ref="AK780" si="2367">AK779</f>
        <v>0</v>
      </c>
      <c r="AL780" s="410">
        <f t="shared" ref="AL780" si="2368">AL779</f>
        <v>0</v>
      </c>
      <c r="AM780" s="296"/>
    </row>
    <row r="781" spans="1:39"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769"/>
      <c r="Z781" s="411"/>
      <c r="AA781" s="411"/>
      <c r="AB781" s="411"/>
      <c r="AC781" s="411"/>
      <c r="AD781" s="411"/>
      <c r="AE781" s="411"/>
      <c r="AF781" s="411"/>
      <c r="AG781" s="411"/>
      <c r="AH781" s="411"/>
      <c r="AI781" s="411"/>
      <c r="AJ781" s="411"/>
      <c r="AK781" s="411"/>
      <c r="AL781" s="411"/>
      <c r="AM781" s="305"/>
    </row>
    <row r="782" spans="1:39" ht="15.75"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772"/>
      <c r="Z782" s="414"/>
      <c r="AA782" s="414"/>
      <c r="AB782" s="414"/>
      <c r="AC782" s="414"/>
      <c r="AD782" s="414"/>
      <c r="AE782" s="414"/>
      <c r="AF782" s="409"/>
      <c r="AG782" s="409"/>
      <c r="AH782" s="409"/>
      <c r="AI782" s="409"/>
      <c r="AJ782" s="409"/>
      <c r="AK782" s="409"/>
      <c r="AL782" s="409"/>
      <c r="AM782" s="295">
        <f>SUM(Y782:AL782)</f>
        <v>0</v>
      </c>
    </row>
    <row r="783" spans="1:39" ht="20.25"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768">
        <f>Y782</f>
        <v>0</v>
      </c>
      <c r="Z783" s="410">
        <f t="shared" ref="Z783" si="2369">Z782</f>
        <v>0</v>
      </c>
      <c r="AA783" s="410">
        <f t="shared" ref="AA783" si="2370">AA782</f>
        <v>0</v>
      </c>
      <c r="AB783" s="410">
        <f t="shared" ref="AB783" si="2371">AB782</f>
        <v>0</v>
      </c>
      <c r="AC783" s="410">
        <f t="shared" ref="AC783" si="2372">AC782</f>
        <v>0</v>
      </c>
      <c r="AD783" s="410">
        <f t="shared" ref="AD783" si="2373">AD782</f>
        <v>0</v>
      </c>
      <c r="AE783" s="410">
        <f t="shared" ref="AE783" si="2374">AE782</f>
        <v>0</v>
      </c>
      <c r="AF783" s="410">
        <f t="shared" ref="AF783" si="2375">AF782</f>
        <v>0</v>
      </c>
      <c r="AG783" s="410">
        <f t="shared" ref="AG783" si="2376">AG782</f>
        <v>0</v>
      </c>
      <c r="AH783" s="410">
        <f t="shared" ref="AH783" si="2377">AH782</f>
        <v>0</v>
      </c>
      <c r="AI783" s="410">
        <f t="shared" ref="AI783" si="2378">AI782</f>
        <v>0</v>
      </c>
      <c r="AJ783" s="410">
        <f t="shared" ref="AJ783" si="2379">AJ782</f>
        <v>0</v>
      </c>
      <c r="AK783" s="410">
        <f t="shared" ref="AK783" si="2380">AK782</f>
        <v>0</v>
      </c>
      <c r="AL783" s="410">
        <f t="shared" ref="AL783" si="2381">AL782</f>
        <v>0</v>
      </c>
      <c r="AM783" s="296"/>
    </row>
    <row r="784" spans="1:39"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770"/>
      <c r="Z784" s="422"/>
      <c r="AA784" s="422"/>
      <c r="AB784" s="422"/>
      <c r="AC784" s="422"/>
      <c r="AD784" s="422"/>
      <c r="AE784" s="422"/>
      <c r="AF784" s="422"/>
      <c r="AG784" s="422"/>
      <c r="AH784" s="422"/>
      <c r="AI784" s="422"/>
      <c r="AJ784" s="422"/>
      <c r="AK784" s="422"/>
      <c r="AL784" s="422"/>
      <c r="AM784" s="296"/>
    </row>
    <row r="785" spans="1:39" ht="15.75" outlineLevel="1">
      <c r="A785" s="531"/>
      <c r="B785" s="318"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771"/>
      <c r="Z785" s="413"/>
      <c r="AA785" s="413"/>
      <c r="AB785" s="413"/>
      <c r="AC785" s="413"/>
      <c r="AD785" s="413"/>
      <c r="AE785" s="413"/>
      <c r="AF785" s="413"/>
      <c r="AG785" s="413"/>
      <c r="AH785" s="413"/>
      <c r="AI785" s="413"/>
      <c r="AJ785" s="413"/>
      <c r="AK785" s="413"/>
      <c r="AL785" s="413"/>
      <c r="AM785" s="291"/>
    </row>
    <row r="786" spans="1:39"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772"/>
      <c r="Z786" s="414"/>
      <c r="AA786" s="414"/>
      <c r="AB786" s="414"/>
      <c r="AC786" s="414"/>
      <c r="AD786" s="414"/>
      <c r="AE786" s="414"/>
      <c r="AF786" s="414"/>
      <c r="AG786" s="414"/>
      <c r="AH786" s="414"/>
      <c r="AI786" s="414"/>
      <c r="AJ786" s="414"/>
      <c r="AK786" s="414"/>
      <c r="AL786" s="414"/>
      <c r="AM786" s="295">
        <f>SUM(Y786:AL786)</f>
        <v>0</v>
      </c>
    </row>
    <row r="787" spans="1:39"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768">
        <f>Y786</f>
        <v>0</v>
      </c>
      <c r="Z787" s="410">
        <f t="shared" ref="Z787" si="2382">Z786</f>
        <v>0</v>
      </c>
      <c r="AA787" s="410">
        <f t="shared" ref="AA787" si="2383">AA786</f>
        <v>0</v>
      </c>
      <c r="AB787" s="410">
        <f t="shared" ref="AB787" si="2384">AB786</f>
        <v>0</v>
      </c>
      <c r="AC787" s="410">
        <f t="shared" ref="AC787" si="2385">AC786</f>
        <v>0</v>
      </c>
      <c r="AD787" s="410">
        <f t="shared" ref="AD787" si="2386">AD786</f>
        <v>0</v>
      </c>
      <c r="AE787" s="410">
        <f t="shared" ref="AE787" si="2387">AE786</f>
        <v>0</v>
      </c>
      <c r="AF787" s="410">
        <f t="shared" ref="AF787" si="2388">AF786</f>
        <v>0</v>
      </c>
      <c r="AG787" s="410">
        <f t="shared" ref="AG787" si="2389">AG786</f>
        <v>0</v>
      </c>
      <c r="AH787" s="410">
        <f t="shared" ref="AH787" si="2390">AH786</f>
        <v>0</v>
      </c>
      <c r="AI787" s="410">
        <f t="shared" ref="AI787" si="2391">AI786</f>
        <v>0</v>
      </c>
      <c r="AJ787" s="410">
        <f t="shared" ref="AJ787" si="2392">AJ786</f>
        <v>0</v>
      </c>
      <c r="AK787" s="410">
        <f t="shared" ref="AK787" si="2393">AK786</f>
        <v>0</v>
      </c>
      <c r="AL787" s="410">
        <f t="shared" ref="AL787" si="2394">AL786</f>
        <v>0</v>
      </c>
      <c r="AM787" s="310"/>
    </row>
    <row r="788" spans="1:39"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773"/>
      <c r="Z788" s="415"/>
      <c r="AA788" s="415"/>
      <c r="AB788" s="415"/>
      <c r="AC788" s="415"/>
      <c r="AD788" s="415"/>
      <c r="AE788" s="415"/>
      <c r="AF788" s="415"/>
      <c r="AG788" s="415"/>
      <c r="AH788" s="415"/>
      <c r="AI788" s="415"/>
      <c r="AJ788" s="415"/>
      <c r="AK788" s="415"/>
      <c r="AL788" s="415"/>
      <c r="AM788" s="312"/>
    </row>
    <row r="789" spans="1:39" ht="30"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772"/>
      <c r="Z789" s="414"/>
      <c r="AA789" s="414"/>
      <c r="AB789" s="414"/>
      <c r="AC789" s="414"/>
      <c r="AD789" s="414"/>
      <c r="AE789" s="414"/>
      <c r="AF789" s="414"/>
      <c r="AG789" s="414"/>
      <c r="AH789" s="414"/>
      <c r="AI789" s="414"/>
      <c r="AJ789" s="414"/>
      <c r="AK789" s="414"/>
      <c r="AL789" s="414"/>
      <c r="AM789" s="295">
        <f>SUM(Y789:AL789)</f>
        <v>0</v>
      </c>
    </row>
    <row r="790" spans="1:39"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768">
        <f>Y789</f>
        <v>0</v>
      </c>
      <c r="Z790" s="410">
        <f t="shared" ref="Z790" si="2395">Z789</f>
        <v>0</v>
      </c>
      <c r="AA790" s="410">
        <f t="shared" ref="AA790" si="2396">AA789</f>
        <v>0</v>
      </c>
      <c r="AB790" s="410">
        <f t="shared" ref="AB790" si="2397">AB789</f>
        <v>0</v>
      </c>
      <c r="AC790" s="410">
        <f t="shared" ref="AC790" si="2398">AC789</f>
        <v>0</v>
      </c>
      <c r="AD790" s="410">
        <f t="shared" ref="AD790" si="2399">AD789</f>
        <v>0</v>
      </c>
      <c r="AE790" s="410">
        <f t="shared" ref="AE790" si="2400">AE789</f>
        <v>0</v>
      </c>
      <c r="AF790" s="410">
        <f t="shared" ref="AF790" si="2401">AF789</f>
        <v>0</v>
      </c>
      <c r="AG790" s="410">
        <f t="shared" ref="AG790" si="2402">AG789</f>
        <v>0</v>
      </c>
      <c r="AH790" s="410">
        <f t="shared" ref="AH790" si="2403">AH789</f>
        <v>0</v>
      </c>
      <c r="AI790" s="410">
        <f t="shared" ref="AI790" si="2404">AI789</f>
        <v>0</v>
      </c>
      <c r="AJ790" s="410">
        <f t="shared" ref="AJ790" si="2405">AJ789</f>
        <v>0</v>
      </c>
      <c r="AK790" s="410">
        <f t="shared" ref="AK790" si="2406">AK789</f>
        <v>0</v>
      </c>
      <c r="AL790" s="410">
        <f t="shared" ref="AL790" si="2407">AL789</f>
        <v>0</v>
      </c>
      <c r="AM790" s="310"/>
    </row>
    <row r="791" spans="1:39"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773"/>
      <c r="Z791" s="416"/>
      <c r="AA791" s="415"/>
      <c r="AB791" s="415"/>
      <c r="AC791" s="415"/>
      <c r="AD791" s="415"/>
      <c r="AE791" s="415"/>
      <c r="AF791" s="415"/>
      <c r="AG791" s="415"/>
      <c r="AH791" s="415"/>
      <c r="AI791" s="415"/>
      <c r="AJ791" s="415"/>
      <c r="AK791" s="415"/>
      <c r="AL791" s="415"/>
      <c r="AM791" s="312"/>
    </row>
    <row r="792" spans="1:39" ht="30"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772"/>
      <c r="Z792" s="414"/>
      <c r="AA792" s="414"/>
      <c r="AB792" s="414"/>
      <c r="AC792" s="414"/>
      <c r="AD792" s="414"/>
      <c r="AE792" s="414"/>
      <c r="AF792" s="414"/>
      <c r="AG792" s="414"/>
      <c r="AH792" s="414"/>
      <c r="AI792" s="414"/>
      <c r="AJ792" s="414"/>
      <c r="AK792" s="414"/>
      <c r="AL792" s="414"/>
      <c r="AM792" s="295">
        <f>SUM(Y792:AL792)</f>
        <v>0</v>
      </c>
    </row>
    <row r="793" spans="1:39"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768">
        <f>Y792</f>
        <v>0</v>
      </c>
      <c r="Z793" s="410">
        <f t="shared" ref="Z793" si="2408">Z792</f>
        <v>0</v>
      </c>
      <c r="AA793" s="410">
        <f t="shared" ref="AA793" si="2409">AA792</f>
        <v>0</v>
      </c>
      <c r="AB793" s="410">
        <f t="shared" ref="AB793" si="2410">AB792</f>
        <v>0</v>
      </c>
      <c r="AC793" s="410">
        <f t="shared" ref="AC793" si="2411">AC792</f>
        <v>0</v>
      </c>
      <c r="AD793" s="410">
        <f t="shared" ref="AD793" si="2412">AD792</f>
        <v>0</v>
      </c>
      <c r="AE793" s="410">
        <f t="shared" ref="AE793" si="2413">AE792</f>
        <v>0</v>
      </c>
      <c r="AF793" s="410">
        <f t="shared" ref="AF793" si="2414">AF792</f>
        <v>0</v>
      </c>
      <c r="AG793" s="410">
        <f t="shared" ref="AG793" si="2415">AG792</f>
        <v>0</v>
      </c>
      <c r="AH793" s="410">
        <f t="shared" ref="AH793" si="2416">AH792</f>
        <v>0</v>
      </c>
      <c r="AI793" s="410">
        <f t="shared" ref="AI793" si="2417">AI792</f>
        <v>0</v>
      </c>
      <c r="AJ793" s="410">
        <f t="shared" ref="AJ793" si="2418">AJ792</f>
        <v>0</v>
      </c>
      <c r="AK793" s="410">
        <f t="shared" ref="AK793" si="2419">AK792</f>
        <v>0</v>
      </c>
      <c r="AL793" s="410">
        <f t="shared" ref="AL793" si="2420">AL792</f>
        <v>0</v>
      </c>
      <c r="AM793" s="310"/>
    </row>
    <row r="794" spans="1:39"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773"/>
      <c r="Z794" s="416"/>
      <c r="AA794" s="415"/>
      <c r="AB794" s="415"/>
      <c r="AC794" s="415"/>
      <c r="AD794" s="415"/>
      <c r="AE794" s="415"/>
      <c r="AF794" s="415"/>
      <c r="AG794" s="415"/>
      <c r="AH794" s="415"/>
      <c r="AI794" s="415"/>
      <c r="AJ794" s="415"/>
      <c r="AK794" s="415"/>
      <c r="AL794" s="415"/>
      <c r="AM794" s="312"/>
    </row>
    <row r="795" spans="1:39" ht="30"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772"/>
      <c r="Z795" s="414"/>
      <c r="AA795" s="414"/>
      <c r="AB795" s="414"/>
      <c r="AC795" s="414"/>
      <c r="AD795" s="414"/>
      <c r="AE795" s="414"/>
      <c r="AF795" s="414"/>
      <c r="AG795" s="414"/>
      <c r="AH795" s="414"/>
      <c r="AI795" s="414"/>
      <c r="AJ795" s="414"/>
      <c r="AK795" s="414"/>
      <c r="AL795" s="414"/>
      <c r="AM795" s="295">
        <f>SUM(Y795:AL795)</f>
        <v>0</v>
      </c>
    </row>
    <row r="796" spans="1:39"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768">
        <f>Y795</f>
        <v>0</v>
      </c>
      <c r="Z796" s="410">
        <f t="shared" ref="Z796" si="2421">Z795</f>
        <v>0</v>
      </c>
      <c r="AA796" s="410">
        <f t="shared" ref="AA796" si="2422">AA795</f>
        <v>0</v>
      </c>
      <c r="AB796" s="410">
        <f t="shared" ref="AB796" si="2423">AB795</f>
        <v>0</v>
      </c>
      <c r="AC796" s="410">
        <f t="shared" ref="AC796" si="2424">AC795</f>
        <v>0</v>
      </c>
      <c r="AD796" s="410">
        <f t="shared" ref="AD796" si="2425">AD795</f>
        <v>0</v>
      </c>
      <c r="AE796" s="410">
        <f t="shared" ref="AE796" si="2426">AE795</f>
        <v>0</v>
      </c>
      <c r="AF796" s="410">
        <f t="shared" ref="AF796" si="2427">AF795</f>
        <v>0</v>
      </c>
      <c r="AG796" s="410">
        <f t="shared" ref="AG796" si="2428">AG795</f>
        <v>0</v>
      </c>
      <c r="AH796" s="410">
        <f t="shared" ref="AH796" si="2429">AH795</f>
        <v>0</v>
      </c>
      <c r="AI796" s="410">
        <f t="shared" ref="AI796" si="2430">AI795</f>
        <v>0</v>
      </c>
      <c r="AJ796" s="410">
        <f t="shared" ref="AJ796" si="2431">AJ795</f>
        <v>0</v>
      </c>
      <c r="AK796" s="410">
        <f t="shared" ref="AK796" si="2432">AK795</f>
        <v>0</v>
      </c>
      <c r="AL796" s="410">
        <f t="shared" ref="AL796" si="2433">AL795</f>
        <v>0</v>
      </c>
      <c r="AM796" s="310"/>
    </row>
    <row r="797" spans="1:39"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773"/>
      <c r="Z797" s="415"/>
      <c r="AA797" s="415"/>
      <c r="AB797" s="415"/>
      <c r="AC797" s="415"/>
      <c r="AD797" s="415"/>
      <c r="AE797" s="415"/>
      <c r="AF797" s="415"/>
      <c r="AG797" s="415"/>
      <c r="AH797" s="415"/>
      <c r="AI797" s="415"/>
      <c r="AJ797" s="415"/>
      <c r="AK797" s="415"/>
      <c r="AL797" s="415"/>
      <c r="AM797" s="312"/>
    </row>
    <row r="798" spans="1:39" ht="30"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772"/>
      <c r="Z798" s="414"/>
      <c r="AA798" s="414"/>
      <c r="AB798" s="414"/>
      <c r="AC798" s="414"/>
      <c r="AD798" s="414"/>
      <c r="AE798" s="414"/>
      <c r="AF798" s="414"/>
      <c r="AG798" s="414"/>
      <c r="AH798" s="414"/>
      <c r="AI798" s="414"/>
      <c r="AJ798" s="414"/>
      <c r="AK798" s="414"/>
      <c r="AL798" s="414"/>
      <c r="AM798" s="295">
        <f>SUM(Y798:AL798)</f>
        <v>0</v>
      </c>
    </row>
    <row r="799" spans="1:39"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768">
        <f>Y798</f>
        <v>0</v>
      </c>
      <c r="Z799" s="410">
        <f t="shared" ref="Z799" si="2434">Z798</f>
        <v>0</v>
      </c>
      <c r="AA799" s="410">
        <f t="shared" ref="AA799" si="2435">AA798</f>
        <v>0</v>
      </c>
      <c r="AB799" s="410">
        <f t="shared" ref="AB799" si="2436">AB798</f>
        <v>0</v>
      </c>
      <c r="AC799" s="410">
        <f t="shared" ref="AC799" si="2437">AC798</f>
        <v>0</v>
      </c>
      <c r="AD799" s="410">
        <f t="shared" ref="AD799" si="2438">AD798</f>
        <v>0</v>
      </c>
      <c r="AE799" s="410">
        <f t="shared" ref="AE799" si="2439">AE798</f>
        <v>0</v>
      </c>
      <c r="AF799" s="410">
        <f t="shared" ref="AF799" si="2440">AF798</f>
        <v>0</v>
      </c>
      <c r="AG799" s="410">
        <f t="shared" ref="AG799" si="2441">AG798</f>
        <v>0</v>
      </c>
      <c r="AH799" s="410">
        <f t="shared" ref="AH799" si="2442">AH798</f>
        <v>0</v>
      </c>
      <c r="AI799" s="410">
        <f t="shared" ref="AI799" si="2443">AI798</f>
        <v>0</v>
      </c>
      <c r="AJ799" s="410">
        <f t="shared" ref="AJ799" si="2444">AJ798</f>
        <v>0</v>
      </c>
      <c r="AK799" s="410">
        <f t="shared" ref="AK799" si="2445">AK798</f>
        <v>0</v>
      </c>
      <c r="AL799" s="410">
        <f t="shared" ref="AL799" si="2446">AL798</f>
        <v>0</v>
      </c>
      <c r="AM799" s="310"/>
    </row>
    <row r="800" spans="1:39"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773"/>
      <c r="Z800" s="416"/>
      <c r="AA800" s="415"/>
      <c r="AB800" s="415"/>
      <c r="AC800" s="415"/>
      <c r="AD800" s="415"/>
      <c r="AE800" s="415"/>
      <c r="AF800" s="415"/>
      <c r="AG800" s="415"/>
      <c r="AH800" s="415"/>
      <c r="AI800" s="415"/>
      <c r="AJ800" s="415"/>
      <c r="AK800" s="415"/>
      <c r="AL800" s="415"/>
      <c r="AM800" s="312"/>
    </row>
    <row r="801" spans="1:39" ht="15.75"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771"/>
      <c r="Z801" s="413"/>
      <c r="AA801" s="413"/>
      <c r="AB801" s="413"/>
      <c r="AC801" s="413"/>
      <c r="AD801" s="413"/>
      <c r="AE801" s="413"/>
      <c r="AF801" s="413"/>
      <c r="AG801" s="413"/>
      <c r="AH801" s="413"/>
      <c r="AI801" s="413"/>
      <c r="AJ801" s="413"/>
      <c r="AK801" s="413"/>
      <c r="AL801" s="413"/>
      <c r="AM801" s="291"/>
    </row>
    <row r="802" spans="1:39" ht="30"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774"/>
      <c r="Z802" s="414"/>
      <c r="AA802" s="414"/>
      <c r="AB802" s="414"/>
      <c r="AC802" s="414"/>
      <c r="AD802" s="414"/>
      <c r="AE802" s="414"/>
      <c r="AF802" s="414"/>
      <c r="AG802" s="414"/>
      <c r="AH802" s="414"/>
      <c r="AI802" s="414"/>
      <c r="AJ802" s="414"/>
      <c r="AK802" s="414"/>
      <c r="AL802" s="414"/>
      <c r="AM802" s="295">
        <f>SUM(Y802:AL802)</f>
        <v>0</v>
      </c>
    </row>
    <row r="803" spans="1:39"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768">
        <f>Y802</f>
        <v>0</v>
      </c>
      <c r="Z803" s="410">
        <f t="shared" ref="Z803" si="2447">Z802</f>
        <v>0</v>
      </c>
      <c r="AA803" s="410">
        <f t="shared" ref="AA803" si="2448">AA802</f>
        <v>0</v>
      </c>
      <c r="AB803" s="410">
        <f t="shared" ref="AB803" si="2449">AB802</f>
        <v>0</v>
      </c>
      <c r="AC803" s="410">
        <f t="shared" ref="AC803" si="2450">AC802</f>
        <v>0</v>
      </c>
      <c r="AD803" s="410">
        <f t="shared" ref="AD803" si="2451">AD802</f>
        <v>0</v>
      </c>
      <c r="AE803" s="410">
        <f t="shared" ref="AE803" si="2452">AE802</f>
        <v>0</v>
      </c>
      <c r="AF803" s="410">
        <f t="shared" ref="AF803" si="2453">AF802</f>
        <v>0</v>
      </c>
      <c r="AG803" s="410">
        <f t="shared" ref="AG803" si="2454">AG802</f>
        <v>0</v>
      </c>
      <c r="AH803" s="410">
        <f t="shared" ref="AH803" si="2455">AH802</f>
        <v>0</v>
      </c>
      <c r="AI803" s="410">
        <f t="shared" ref="AI803" si="2456">AI802</f>
        <v>0</v>
      </c>
      <c r="AJ803" s="410">
        <f t="shared" ref="AJ803" si="2457">AJ802</f>
        <v>0</v>
      </c>
      <c r="AK803" s="410">
        <f t="shared" ref="AK803" si="2458">AK802</f>
        <v>0</v>
      </c>
      <c r="AL803" s="410">
        <f t="shared" ref="AL803" si="2459">AL802</f>
        <v>0</v>
      </c>
      <c r="AM803" s="296"/>
    </row>
    <row r="804" spans="1:39"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769"/>
      <c r="Z804" s="422"/>
      <c r="AA804" s="422"/>
      <c r="AB804" s="422"/>
      <c r="AC804" s="422"/>
      <c r="AD804" s="422"/>
      <c r="AE804" s="422"/>
      <c r="AF804" s="422"/>
      <c r="AG804" s="422"/>
      <c r="AH804" s="422"/>
      <c r="AI804" s="422"/>
      <c r="AJ804" s="422"/>
      <c r="AK804" s="422"/>
      <c r="AL804" s="422"/>
      <c r="AM804" s="305"/>
    </row>
    <row r="805" spans="1:39" ht="45"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767"/>
      <c r="Z805" s="414"/>
      <c r="AA805" s="414"/>
      <c r="AB805" s="414"/>
      <c r="AC805" s="414"/>
      <c r="AD805" s="414"/>
      <c r="AE805" s="414"/>
      <c r="AF805" s="414"/>
      <c r="AG805" s="414"/>
      <c r="AH805" s="414"/>
      <c r="AI805" s="414"/>
      <c r="AJ805" s="414"/>
      <c r="AK805" s="414"/>
      <c r="AL805" s="414"/>
      <c r="AM805" s="295">
        <f>SUM(Y805:AL805)</f>
        <v>0</v>
      </c>
    </row>
    <row r="806" spans="1:39"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768">
        <f>Y805</f>
        <v>0</v>
      </c>
      <c r="Z806" s="410">
        <f t="shared" ref="Z806" si="2460">Z805</f>
        <v>0</v>
      </c>
      <c r="AA806" s="410">
        <f t="shared" ref="AA806" si="2461">AA805</f>
        <v>0</v>
      </c>
      <c r="AB806" s="410">
        <f t="shared" ref="AB806" si="2462">AB805</f>
        <v>0</v>
      </c>
      <c r="AC806" s="410">
        <f t="shared" ref="AC806" si="2463">AC805</f>
        <v>0</v>
      </c>
      <c r="AD806" s="410">
        <f t="shared" ref="AD806" si="2464">AD805</f>
        <v>0</v>
      </c>
      <c r="AE806" s="410">
        <f t="shared" ref="AE806" si="2465">AE805</f>
        <v>0</v>
      </c>
      <c r="AF806" s="410">
        <f t="shared" ref="AF806" si="2466">AF805</f>
        <v>0</v>
      </c>
      <c r="AG806" s="410">
        <f t="shared" ref="AG806" si="2467">AG805</f>
        <v>0</v>
      </c>
      <c r="AH806" s="410">
        <f t="shared" ref="AH806" si="2468">AH805</f>
        <v>0</v>
      </c>
      <c r="AI806" s="410">
        <f t="shared" ref="AI806" si="2469">AI805</f>
        <v>0</v>
      </c>
      <c r="AJ806" s="410">
        <f t="shared" ref="AJ806" si="2470">AJ805</f>
        <v>0</v>
      </c>
      <c r="AK806" s="410">
        <f t="shared" ref="AK806" si="2471">AK805</f>
        <v>0</v>
      </c>
      <c r="AL806" s="410">
        <f t="shared" ref="AL806" si="2472">AL805</f>
        <v>0</v>
      </c>
      <c r="AM806" s="296"/>
    </row>
    <row r="807" spans="1:39"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770"/>
      <c r="Z807" s="421"/>
      <c r="AA807" s="411"/>
      <c r="AB807" s="411"/>
      <c r="AC807" s="411"/>
      <c r="AD807" s="411"/>
      <c r="AE807" s="411"/>
      <c r="AF807" s="411"/>
      <c r="AG807" s="411"/>
      <c r="AH807" s="411"/>
      <c r="AI807" s="411"/>
      <c r="AJ807" s="411"/>
      <c r="AK807" s="411"/>
      <c r="AL807" s="411"/>
      <c r="AM807" s="305"/>
    </row>
    <row r="808" spans="1:39" ht="30"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767"/>
      <c r="Z808" s="414"/>
      <c r="AA808" s="414"/>
      <c r="AB808" s="414"/>
      <c r="AC808" s="414"/>
      <c r="AD808" s="414"/>
      <c r="AE808" s="414"/>
      <c r="AF808" s="414"/>
      <c r="AG808" s="414"/>
      <c r="AH808" s="414"/>
      <c r="AI808" s="414"/>
      <c r="AJ808" s="414"/>
      <c r="AK808" s="414"/>
      <c r="AL808" s="414"/>
      <c r="AM808" s="295">
        <f>SUM(Y808:AL808)</f>
        <v>0</v>
      </c>
    </row>
    <row r="809" spans="1:39"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768">
        <f>Y808</f>
        <v>0</v>
      </c>
      <c r="Z809" s="410">
        <f t="shared" ref="Z809" si="2473">Z808</f>
        <v>0</v>
      </c>
      <c r="AA809" s="410">
        <f t="shared" ref="AA809" si="2474">AA808</f>
        <v>0</v>
      </c>
      <c r="AB809" s="410">
        <f t="shared" ref="AB809" si="2475">AB808</f>
        <v>0</v>
      </c>
      <c r="AC809" s="410">
        <f t="shared" ref="AC809" si="2476">AC808</f>
        <v>0</v>
      </c>
      <c r="AD809" s="410">
        <f t="shared" ref="AD809" si="2477">AD808</f>
        <v>0</v>
      </c>
      <c r="AE809" s="410">
        <f t="shared" ref="AE809" si="2478">AE808</f>
        <v>0</v>
      </c>
      <c r="AF809" s="410">
        <f t="shared" ref="AF809" si="2479">AF808</f>
        <v>0</v>
      </c>
      <c r="AG809" s="410">
        <f t="shared" ref="AG809" si="2480">AG808</f>
        <v>0</v>
      </c>
      <c r="AH809" s="410">
        <f t="shared" ref="AH809" si="2481">AH808</f>
        <v>0</v>
      </c>
      <c r="AI809" s="410">
        <f t="shared" ref="AI809" si="2482">AI808</f>
        <v>0</v>
      </c>
      <c r="AJ809" s="410">
        <f t="shared" ref="AJ809" si="2483">AJ808</f>
        <v>0</v>
      </c>
      <c r="AK809" s="410">
        <f t="shared" ref="AK809" si="2484">AK808</f>
        <v>0</v>
      </c>
      <c r="AL809" s="410">
        <f t="shared" ref="AL809" si="2485">AL808</f>
        <v>0</v>
      </c>
      <c r="AM809" s="305"/>
    </row>
    <row r="810" spans="1:39"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769"/>
      <c r="Z810" s="411"/>
      <c r="AA810" s="411"/>
      <c r="AB810" s="411"/>
      <c r="AC810" s="411"/>
      <c r="AD810" s="411"/>
      <c r="AE810" s="411"/>
      <c r="AF810" s="411"/>
      <c r="AG810" s="411"/>
      <c r="AH810" s="411"/>
      <c r="AI810" s="411"/>
      <c r="AJ810" s="411"/>
      <c r="AK810" s="411"/>
      <c r="AL810" s="411"/>
      <c r="AM810" s="305"/>
    </row>
    <row r="811" spans="1:39" ht="15.75"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771"/>
      <c r="Z811" s="413"/>
      <c r="AA811" s="413"/>
      <c r="AB811" s="413"/>
      <c r="AC811" s="413"/>
      <c r="AD811" s="413"/>
      <c r="AE811" s="413"/>
      <c r="AF811" s="413"/>
      <c r="AG811" s="413"/>
      <c r="AH811" s="413"/>
      <c r="AI811" s="413"/>
      <c r="AJ811" s="413"/>
      <c r="AK811" s="413"/>
      <c r="AL811" s="413"/>
      <c r="AM811" s="291"/>
    </row>
    <row r="812" spans="1:39"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772"/>
      <c r="Z812" s="414"/>
      <c r="AA812" s="414"/>
      <c r="AB812" s="414"/>
      <c r="AC812" s="414"/>
      <c r="AD812" s="414"/>
      <c r="AE812" s="414"/>
      <c r="AF812" s="409"/>
      <c r="AG812" s="409"/>
      <c r="AH812" s="409"/>
      <c r="AI812" s="409"/>
      <c r="AJ812" s="409"/>
      <c r="AK812" s="409"/>
      <c r="AL812" s="409"/>
      <c r="AM812" s="295">
        <f>SUM(Y812:AL812)</f>
        <v>0</v>
      </c>
    </row>
    <row r="813" spans="1:39"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768">
        <f>Y812</f>
        <v>0</v>
      </c>
      <c r="Z813" s="410">
        <f t="shared" ref="Z813" si="2486">Z812</f>
        <v>0</v>
      </c>
      <c r="AA813" s="410">
        <f t="shared" ref="AA813" si="2487">AA812</f>
        <v>0</v>
      </c>
      <c r="AB813" s="410">
        <f t="shared" ref="AB813" si="2488">AB812</f>
        <v>0</v>
      </c>
      <c r="AC813" s="410">
        <f t="shared" ref="AC813" si="2489">AC812</f>
        <v>0</v>
      </c>
      <c r="AD813" s="410">
        <f t="shared" ref="AD813" si="2490">AD812</f>
        <v>0</v>
      </c>
      <c r="AE813" s="410">
        <f t="shared" ref="AE813" si="2491">AE812</f>
        <v>0</v>
      </c>
      <c r="AF813" s="410">
        <f t="shared" ref="AF813" si="2492">AF812</f>
        <v>0</v>
      </c>
      <c r="AG813" s="410">
        <f t="shared" ref="AG813" si="2493">AG812</f>
        <v>0</v>
      </c>
      <c r="AH813" s="410">
        <f t="shared" ref="AH813" si="2494">AH812</f>
        <v>0</v>
      </c>
      <c r="AI813" s="410">
        <f t="shared" ref="AI813" si="2495">AI812</f>
        <v>0</v>
      </c>
      <c r="AJ813" s="410">
        <f t="shared" ref="AJ813" si="2496">AJ812</f>
        <v>0</v>
      </c>
      <c r="AK813" s="410">
        <f t="shared" ref="AK813" si="2497">AK812</f>
        <v>0</v>
      </c>
      <c r="AL813" s="410">
        <f t="shared" ref="AL813" si="2498">AL812</f>
        <v>0</v>
      </c>
      <c r="AM813" s="296"/>
    </row>
    <row r="814" spans="1:39"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769"/>
      <c r="Z814" s="411"/>
      <c r="AA814" s="411"/>
      <c r="AB814" s="411"/>
      <c r="AC814" s="411"/>
      <c r="AD814" s="411"/>
      <c r="AE814" s="411"/>
      <c r="AF814" s="411"/>
      <c r="AG814" s="411"/>
      <c r="AH814" s="411"/>
      <c r="AI814" s="411"/>
      <c r="AJ814" s="411"/>
      <c r="AK814" s="411"/>
      <c r="AL814" s="411"/>
      <c r="AM814" s="305"/>
    </row>
    <row r="815" spans="1:39" s="308" customFormat="1" ht="15.75" outlineLevel="1">
      <c r="A815" s="531"/>
      <c r="B815" s="287"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769"/>
      <c r="Z815" s="411"/>
      <c r="AA815" s="411"/>
      <c r="AB815" s="411"/>
      <c r="AC815" s="411"/>
      <c r="AD815" s="411"/>
      <c r="AE815" s="415"/>
      <c r="AF815" s="415"/>
      <c r="AG815" s="415"/>
      <c r="AH815" s="415"/>
      <c r="AI815" s="415"/>
      <c r="AJ815" s="415"/>
      <c r="AK815" s="415"/>
      <c r="AL815" s="415"/>
      <c r="AM815" s="516"/>
    </row>
    <row r="816" spans="1:39" outlineLevel="1">
      <c r="A816" s="531">
        <v>15</v>
      </c>
      <c r="B816" s="29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772"/>
      <c r="Z816" s="414"/>
      <c r="AA816" s="414"/>
      <c r="AB816" s="414"/>
      <c r="AC816" s="414"/>
      <c r="AD816" s="414"/>
      <c r="AE816" s="414"/>
      <c r="AF816" s="409"/>
      <c r="AG816" s="409"/>
      <c r="AH816" s="409"/>
      <c r="AI816" s="409"/>
      <c r="AJ816" s="409"/>
      <c r="AK816" s="409"/>
      <c r="AL816" s="409"/>
      <c r="AM816" s="295">
        <f>SUM(Y816:AL816)</f>
        <v>0</v>
      </c>
    </row>
    <row r="817" spans="1:39"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768">
        <f>Y816</f>
        <v>0</v>
      </c>
      <c r="Z817" s="410">
        <f t="shared" ref="Z817:AL817" si="2499">Z816</f>
        <v>0</v>
      </c>
      <c r="AA817" s="410">
        <f t="shared" si="2499"/>
        <v>0</v>
      </c>
      <c r="AB817" s="410">
        <f t="shared" si="2499"/>
        <v>0</v>
      </c>
      <c r="AC817" s="410">
        <f t="shared" si="2499"/>
        <v>0</v>
      </c>
      <c r="AD817" s="410">
        <f t="shared" si="2499"/>
        <v>0</v>
      </c>
      <c r="AE817" s="410">
        <f t="shared" si="2499"/>
        <v>0</v>
      </c>
      <c r="AF817" s="410">
        <f t="shared" si="2499"/>
        <v>0</v>
      </c>
      <c r="AG817" s="410">
        <f t="shared" si="2499"/>
        <v>0</v>
      </c>
      <c r="AH817" s="410">
        <f t="shared" si="2499"/>
        <v>0</v>
      </c>
      <c r="AI817" s="410">
        <f t="shared" si="2499"/>
        <v>0</v>
      </c>
      <c r="AJ817" s="410">
        <f t="shared" si="2499"/>
        <v>0</v>
      </c>
      <c r="AK817" s="410">
        <f t="shared" si="2499"/>
        <v>0</v>
      </c>
      <c r="AL817" s="410">
        <f t="shared" si="2499"/>
        <v>0</v>
      </c>
      <c r="AM817" s="296"/>
    </row>
    <row r="818" spans="1:39"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769"/>
      <c r="Z818" s="411"/>
      <c r="AA818" s="411"/>
      <c r="AB818" s="411"/>
      <c r="AC818" s="411"/>
      <c r="AD818" s="411"/>
      <c r="AE818" s="411"/>
      <c r="AF818" s="411"/>
      <c r="AG818" s="411"/>
      <c r="AH818" s="411"/>
      <c r="AI818" s="411"/>
      <c r="AJ818" s="411"/>
      <c r="AK818" s="411"/>
      <c r="AL818" s="411"/>
      <c r="AM818" s="305"/>
    </row>
    <row r="819" spans="1:39" s="282" customFormat="1" outlineLevel="1">
      <c r="A819" s="531">
        <v>16</v>
      </c>
      <c r="B819" s="323"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772"/>
      <c r="Z819" s="414"/>
      <c r="AA819" s="414"/>
      <c r="AB819" s="414"/>
      <c r="AC819" s="414"/>
      <c r="AD819" s="414"/>
      <c r="AE819" s="414"/>
      <c r="AF819" s="409"/>
      <c r="AG819" s="409"/>
      <c r="AH819" s="409"/>
      <c r="AI819" s="409"/>
      <c r="AJ819" s="409"/>
      <c r="AK819" s="409"/>
      <c r="AL819" s="409"/>
      <c r="AM819" s="295">
        <f>SUM(Y819:AL819)</f>
        <v>0</v>
      </c>
    </row>
    <row r="820" spans="1:39" s="282" customFormat="1"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768">
        <f>Y819</f>
        <v>0</v>
      </c>
      <c r="Z820" s="410">
        <f t="shared" ref="Z820:AL820" si="2500">Z819</f>
        <v>0</v>
      </c>
      <c r="AA820" s="410">
        <f t="shared" si="2500"/>
        <v>0</v>
      </c>
      <c r="AB820" s="410">
        <f t="shared" si="2500"/>
        <v>0</v>
      </c>
      <c r="AC820" s="410">
        <f t="shared" si="2500"/>
        <v>0</v>
      </c>
      <c r="AD820" s="410">
        <f t="shared" si="2500"/>
        <v>0</v>
      </c>
      <c r="AE820" s="410">
        <f t="shared" si="2500"/>
        <v>0</v>
      </c>
      <c r="AF820" s="410">
        <f t="shared" si="2500"/>
        <v>0</v>
      </c>
      <c r="AG820" s="410">
        <f t="shared" si="2500"/>
        <v>0</v>
      </c>
      <c r="AH820" s="410">
        <f t="shared" si="2500"/>
        <v>0</v>
      </c>
      <c r="AI820" s="410">
        <f t="shared" si="2500"/>
        <v>0</v>
      </c>
      <c r="AJ820" s="410">
        <f t="shared" si="2500"/>
        <v>0</v>
      </c>
      <c r="AK820" s="410">
        <f t="shared" si="2500"/>
        <v>0</v>
      </c>
      <c r="AL820" s="410">
        <f t="shared" si="2500"/>
        <v>0</v>
      </c>
      <c r="AM820" s="296"/>
    </row>
    <row r="821" spans="1:39" s="282" customFormat="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769"/>
      <c r="Z821" s="411"/>
      <c r="AA821" s="411"/>
      <c r="AB821" s="411"/>
      <c r="AC821" s="411"/>
      <c r="AD821" s="411"/>
      <c r="AE821" s="415"/>
      <c r="AF821" s="415"/>
      <c r="AG821" s="415"/>
      <c r="AH821" s="415"/>
      <c r="AI821" s="415"/>
      <c r="AJ821" s="415"/>
      <c r="AK821" s="415"/>
      <c r="AL821" s="415"/>
      <c r="AM821" s="312"/>
    </row>
    <row r="822" spans="1:39" ht="15.75" outlineLevel="1">
      <c r="A822" s="531"/>
      <c r="B822" s="518" t="s">
        <v>496</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771"/>
      <c r="Z822" s="413"/>
      <c r="AA822" s="413"/>
      <c r="AB822" s="413"/>
      <c r="AC822" s="413"/>
      <c r="AD822" s="413"/>
      <c r="AE822" s="413"/>
      <c r="AF822" s="413"/>
      <c r="AG822" s="413"/>
      <c r="AH822" s="413"/>
      <c r="AI822" s="413"/>
      <c r="AJ822" s="413"/>
      <c r="AK822" s="413"/>
      <c r="AL822" s="413"/>
      <c r="AM822" s="291"/>
    </row>
    <row r="823" spans="1:39"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774"/>
      <c r="Z823" s="409"/>
      <c r="AA823" s="409"/>
      <c r="AB823" s="409"/>
      <c r="AC823" s="409"/>
      <c r="AD823" s="409"/>
      <c r="AE823" s="409"/>
      <c r="AF823" s="414"/>
      <c r="AG823" s="414"/>
      <c r="AH823" s="414"/>
      <c r="AI823" s="414"/>
      <c r="AJ823" s="414"/>
      <c r="AK823" s="414"/>
      <c r="AL823" s="414"/>
      <c r="AM823" s="295">
        <f>SUM(Y823:AL823)</f>
        <v>0</v>
      </c>
    </row>
    <row r="824" spans="1:39"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768">
        <f>Y823</f>
        <v>0</v>
      </c>
      <c r="Z824" s="410">
        <f t="shared" ref="Z824:AL824" si="2501">Z823</f>
        <v>0</v>
      </c>
      <c r="AA824" s="410">
        <f t="shared" si="2501"/>
        <v>0</v>
      </c>
      <c r="AB824" s="410">
        <f t="shared" si="2501"/>
        <v>0</v>
      </c>
      <c r="AC824" s="410">
        <f t="shared" si="2501"/>
        <v>0</v>
      </c>
      <c r="AD824" s="410">
        <f t="shared" si="2501"/>
        <v>0</v>
      </c>
      <c r="AE824" s="410">
        <f t="shared" si="2501"/>
        <v>0</v>
      </c>
      <c r="AF824" s="410">
        <f t="shared" si="2501"/>
        <v>0</v>
      </c>
      <c r="AG824" s="410">
        <f t="shared" si="2501"/>
        <v>0</v>
      </c>
      <c r="AH824" s="410">
        <f t="shared" si="2501"/>
        <v>0</v>
      </c>
      <c r="AI824" s="410">
        <f t="shared" si="2501"/>
        <v>0</v>
      </c>
      <c r="AJ824" s="410">
        <f t="shared" si="2501"/>
        <v>0</v>
      </c>
      <c r="AK824" s="410">
        <f t="shared" si="2501"/>
        <v>0</v>
      </c>
      <c r="AL824" s="410">
        <f t="shared" si="2501"/>
        <v>0</v>
      </c>
      <c r="AM824" s="305"/>
    </row>
    <row r="825" spans="1:39"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770"/>
      <c r="Z825" s="424"/>
      <c r="AA825" s="424"/>
      <c r="AB825" s="424"/>
      <c r="AC825" s="424"/>
      <c r="AD825" s="424"/>
      <c r="AE825" s="424"/>
      <c r="AF825" s="424"/>
      <c r="AG825" s="424"/>
      <c r="AH825" s="424"/>
      <c r="AI825" s="424"/>
      <c r="AJ825" s="424"/>
      <c r="AK825" s="424"/>
      <c r="AL825" s="424"/>
      <c r="AM825" s="305"/>
    </row>
    <row r="826" spans="1:39"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774"/>
      <c r="Z826" s="409"/>
      <c r="AA826" s="409"/>
      <c r="AB826" s="409"/>
      <c r="AC826" s="409"/>
      <c r="AD826" s="409"/>
      <c r="AE826" s="409"/>
      <c r="AF826" s="414"/>
      <c r="AG826" s="414"/>
      <c r="AH826" s="414"/>
      <c r="AI826" s="414"/>
      <c r="AJ826" s="414"/>
      <c r="AK826" s="414"/>
      <c r="AL826" s="414"/>
      <c r="AM826" s="295">
        <f>SUM(Y826:AL826)</f>
        <v>0</v>
      </c>
    </row>
    <row r="827" spans="1:39"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768">
        <f>Y826</f>
        <v>0</v>
      </c>
      <c r="Z827" s="410">
        <f t="shared" ref="Z827:AL827" si="2502">Z826</f>
        <v>0</v>
      </c>
      <c r="AA827" s="410">
        <f t="shared" si="2502"/>
        <v>0</v>
      </c>
      <c r="AB827" s="410">
        <f t="shared" si="2502"/>
        <v>0</v>
      </c>
      <c r="AC827" s="410">
        <f t="shared" si="2502"/>
        <v>0</v>
      </c>
      <c r="AD827" s="410">
        <f t="shared" si="2502"/>
        <v>0</v>
      </c>
      <c r="AE827" s="410">
        <f t="shared" si="2502"/>
        <v>0</v>
      </c>
      <c r="AF827" s="410">
        <f t="shared" si="2502"/>
        <v>0</v>
      </c>
      <c r="AG827" s="410">
        <f t="shared" si="2502"/>
        <v>0</v>
      </c>
      <c r="AH827" s="410">
        <f t="shared" si="2502"/>
        <v>0</v>
      </c>
      <c r="AI827" s="410">
        <f t="shared" si="2502"/>
        <v>0</v>
      </c>
      <c r="AJ827" s="410">
        <f t="shared" si="2502"/>
        <v>0</v>
      </c>
      <c r="AK827" s="410">
        <f t="shared" si="2502"/>
        <v>0</v>
      </c>
      <c r="AL827" s="410">
        <f t="shared" si="2502"/>
        <v>0</v>
      </c>
      <c r="AM827" s="305"/>
    </row>
    <row r="828" spans="1:39"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764"/>
      <c r="Z828" s="423"/>
      <c r="AA828" s="423"/>
      <c r="AB828" s="423"/>
      <c r="AC828" s="423"/>
      <c r="AD828" s="423"/>
      <c r="AE828" s="423"/>
      <c r="AF828" s="423"/>
      <c r="AG828" s="423"/>
      <c r="AH828" s="423"/>
      <c r="AI828" s="423"/>
      <c r="AJ828" s="423"/>
      <c r="AK828" s="423"/>
      <c r="AL828" s="423"/>
      <c r="AM828" s="296"/>
    </row>
    <row r="829" spans="1:39"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774"/>
      <c r="Z829" s="409"/>
      <c r="AA829" s="409"/>
      <c r="AB829" s="409"/>
      <c r="AC829" s="409"/>
      <c r="AD829" s="409"/>
      <c r="AE829" s="409"/>
      <c r="AF829" s="414"/>
      <c r="AG829" s="414"/>
      <c r="AH829" s="414"/>
      <c r="AI829" s="414"/>
      <c r="AJ829" s="414"/>
      <c r="AK829" s="414"/>
      <c r="AL829" s="414"/>
      <c r="AM829" s="295">
        <f>SUM(Y829:AL829)</f>
        <v>0</v>
      </c>
    </row>
    <row r="830" spans="1:39"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768">
        <f>Y829</f>
        <v>0</v>
      </c>
      <c r="Z830" s="410">
        <f t="shared" ref="Z830:AL830" si="2503">Z829</f>
        <v>0</v>
      </c>
      <c r="AA830" s="410">
        <f t="shared" si="2503"/>
        <v>0</v>
      </c>
      <c r="AB830" s="410">
        <f t="shared" si="2503"/>
        <v>0</v>
      </c>
      <c r="AC830" s="410">
        <f t="shared" si="2503"/>
        <v>0</v>
      </c>
      <c r="AD830" s="410">
        <f t="shared" si="2503"/>
        <v>0</v>
      </c>
      <c r="AE830" s="410">
        <f t="shared" si="2503"/>
        <v>0</v>
      </c>
      <c r="AF830" s="410">
        <f t="shared" si="2503"/>
        <v>0</v>
      </c>
      <c r="AG830" s="410">
        <f t="shared" si="2503"/>
        <v>0</v>
      </c>
      <c r="AH830" s="410">
        <f t="shared" si="2503"/>
        <v>0</v>
      </c>
      <c r="AI830" s="410">
        <f t="shared" si="2503"/>
        <v>0</v>
      </c>
      <c r="AJ830" s="410">
        <f t="shared" si="2503"/>
        <v>0</v>
      </c>
      <c r="AK830" s="410">
        <f t="shared" si="2503"/>
        <v>0</v>
      </c>
      <c r="AL830" s="410">
        <f t="shared" si="2503"/>
        <v>0</v>
      </c>
      <c r="AM830" s="296"/>
    </row>
    <row r="831" spans="1:39"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769"/>
      <c r="Z831" s="411"/>
      <c r="AA831" s="411"/>
      <c r="AB831" s="411"/>
      <c r="AC831" s="411"/>
      <c r="AD831" s="411"/>
      <c r="AE831" s="411"/>
      <c r="AF831" s="411"/>
      <c r="AG831" s="411"/>
      <c r="AH831" s="411"/>
      <c r="AI831" s="411"/>
      <c r="AJ831" s="411"/>
      <c r="AK831" s="411"/>
      <c r="AL831" s="411"/>
      <c r="AM831" s="305"/>
    </row>
    <row r="832" spans="1:39"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774"/>
      <c r="Z832" s="409"/>
      <c r="AA832" s="409"/>
      <c r="AB832" s="409"/>
      <c r="AC832" s="409"/>
      <c r="AD832" s="409"/>
      <c r="AE832" s="409"/>
      <c r="AF832" s="414"/>
      <c r="AG832" s="414"/>
      <c r="AH832" s="414"/>
      <c r="AI832" s="414"/>
      <c r="AJ832" s="414"/>
      <c r="AK832" s="414"/>
      <c r="AL832" s="414"/>
      <c r="AM832" s="295">
        <f>SUM(Y832:AL832)</f>
        <v>0</v>
      </c>
    </row>
    <row r="833" spans="1:39"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768">
        <f>Y832</f>
        <v>0</v>
      </c>
      <c r="Z833" s="410">
        <f t="shared" ref="Z833:AL833" si="2504">Z832</f>
        <v>0</v>
      </c>
      <c r="AA833" s="410">
        <f t="shared" si="2504"/>
        <v>0</v>
      </c>
      <c r="AB833" s="410">
        <f t="shared" si="2504"/>
        <v>0</v>
      </c>
      <c r="AC833" s="410">
        <f t="shared" si="2504"/>
        <v>0</v>
      </c>
      <c r="AD833" s="410">
        <f t="shared" si="2504"/>
        <v>0</v>
      </c>
      <c r="AE833" s="410">
        <f t="shared" si="2504"/>
        <v>0</v>
      </c>
      <c r="AF833" s="410">
        <f t="shared" si="2504"/>
        <v>0</v>
      </c>
      <c r="AG833" s="410">
        <f t="shared" si="2504"/>
        <v>0</v>
      </c>
      <c r="AH833" s="410">
        <f t="shared" si="2504"/>
        <v>0</v>
      </c>
      <c r="AI833" s="410">
        <f t="shared" si="2504"/>
        <v>0</v>
      </c>
      <c r="AJ833" s="410">
        <f t="shared" si="2504"/>
        <v>0</v>
      </c>
      <c r="AK833" s="410">
        <f t="shared" si="2504"/>
        <v>0</v>
      </c>
      <c r="AL833" s="410">
        <f t="shared" si="2504"/>
        <v>0</v>
      </c>
      <c r="AM833" s="305"/>
    </row>
    <row r="834" spans="1:39" ht="15.75"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769"/>
      <c r="Z834" s="411"/>
      <c r="AA834" s="411"/>
      <c r="AB834" s="411"/>
      <c r="AC834" s="411"/>
      <c r="AD834" s="411"/>
      <c r="AE834" s="411"/>
      <c r="AF834" s="411"/>
      <c r="AG834" s="411"/>
      <c r="AH834" s="411"/>
      <c r="AI834" s="411"/>
      <c r="AJ834" s="411"/>
      <c r="AK834" s="411"/>
      <c r="AL834" s="411"/>
      <c r="AM834" s="305"/>
    </row>
    <row r="835" spans="1:39" ht="15.75" outlineLevel="1">
      <c r="A835" s="531"/>
      <c r="B835" s="517"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770"/>
      <c r="Z835" s="424"/>
      <c r="AA835" s="424"/>
      <c r="AB835" s="424"/>
      <c r="AC835" s="424"/>
      <c r="AD835" s="424"/>
      <c r="AE835" s="424"/>
      <c r="AF835" s="424"/>
      <c r="AG835" s="424"/>
      <c r="AH835" s="424"/>
      <c r="AI835" s="424"/>
      <c r="AJ835" s="424"/>
      <c r="AK835" s="424"/>
      <c r="AL835" s="424"/>
      <c r="AM835" s="305"/>
    </row>
    <row r="836" spans="1:39" ht="15.75" outlineLevel="1">
      <c r="A836" s="531"/>
      <c r="B836" s="503"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770"/>
      <c r="Z836" s="424"/>
      <c r="AA836" s="424"/>
      <c r="AB836" s="424"/>
      <c r="AC836" s="424"/>
      <c r="AD836" s="424"/>
      <c r="AE836" s="424"/>
      <c r="AF836" s="424"/>
      <c r="AG836" s="424"/>
      <c r="AH836" s="424"/>
      <c r="AI836" s="424"/>
      <c r="AJ836" s="424"/>
      <c r="AK836" s="424"/>
      <c r="AL836" s="424"/>
      <c r="AM836" s="305"/>
    </row>
    <row r="837" spans="1:39"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772"/>
      <c r="Z837" s="414"/>
      <c r="AA837" s="414"/>
      <c r="AB837" s="414"/>
      <c r="AC837" s="414"/>
      <c r="AD837" s="414"/>
      <c r="AE837" s="414"/>
      <c r="AF837" s="409"/>
      <c r="AG837" s="409"/>
      <c r="AH837" s="409"/>
      <c r="AI837" s="409"/>
      <c r="AJ837" s="409"/>
      <c r="AK837" s="409"/>
      <c r="AL837" s="409"/>
      <c r="AM837" s="295">
        <f>SUM(Y837:AL837)</f>
        <v>0</v>
      </c>
    </row>
    <row r="838" spans="1:39"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768">
        <f>Y837</f>
        <v>0</v>
      </c>
      <c r="Z838" s="410">
        <f t="shared" ref="Z838" si="2505">Z837</f>
        <v>0</v>
      </c>
      <c r="AA838" s="410">
        <f t="shared" ref="AA838" si="2506">AA837</f>
        <v>0</v>
      </c>
      <c r="AB838" s="410">
        <f t="shared" ref="AB838" si="2507">AB837</f>
        <v>0</v>
      </c>
      <c r="AC838" s="410">
        <f t="shared" ref="AC838" si="2508">AC837</f>
        <v>0</v>
      </c>
      <c r="AD838" s="410">
        <f t="shared" ref="AD838" si="2509">AD837</f>
        <v>0</v>
      </c>
      <c r="AE838" s="410">
        <f t="shared" ref="AE838" si="2510">AE837</f>
        <v>0</v>
      </c>
      <c r="AF838" s="410">
        <f t="shared" ref="AF838" si="2511">AF837</f>
        <v>0</v>
      </c>
      <c r="AG838" s="410">
        <f t="shared" ref="AG838" si="2512">AG837</f>
        <v>0</v>
      </c>
      <c r="AH838" s="410">
        <f t="shared" ref="AH838" si="2513">AH837</f>
        <v>0</v>
      </c>
      <c r="AI838" s="410">
        <f t="shared" ref="AI838" si="2514">AI837</f>
        <v>0</v>
      </c>
      <c r="AJ838" s="410">
        <f t="shared" ref="AJ838" si="2515">AJ837</f>
        <v>0</v>
      </c>
      <c r="AK838" s="410">
        <f t="shared" ref="AK838" si="2516">AK837</f>
        <v>0</v>
      </c>
      <c r="AL838" s="410">
        <f t="shared" ref="AL838" si="2517">AL837</f>
        <v>0</v>
      </c>
      <c r="AM838" s="305"/>
    </row>
    <row r="839" spans="1:39"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770"/>
      <c r="Z839" s="424"/>
      <c r="AA839" s="424"/>
      <c r="AB839" s="424"/>
      <c r="AC839" s="424"/>
      <c r="AD839" s="424"/>
      <c r="AE839" s="424"/>
      <c r="AF839" s="424"/>
      <c r="AG839" s="424"/>
      <c r="AH839" s="424"/>
      <c r="AI839" s="424"/>
      <c r="AJ839" s="424"/>
      <c r="AK839" s="424"/>
      <c r="AL839" s="424"/>
      <c r="AM839" s="305"/>
    </row>
    <row r="840" spans="1:39" ht="30" outlineLevel="1">
      <c r="A840" s="531">
        <v>22</v>
      </c>
      <c r="B840" s="427" t="s">
        <v>114</v>
      </c>
      <c r="C840" s="290" t="s">
        <v>25</v>
      </c>
      <c r="D840" s="294">
        <v>630</v>
      </c>
      <c r="E840" s="294">
        <f>D840*(E657/D657)</f>
        <v>630</v>
      </c>
      <c r="F840" s="294"/>
      <c r="G840" s="294"/>
      <c r="H840" s="294"/>
      <c r="I840" s="294"/>
      <c r="J840" s="294"/>
      <c r="K840" s="294"/>
      <c r="L840" s="294"/>
      <c r="M840" s="294"/>
      <c r="N840" s="290"/>
      <c r="O840" s="294">
        <f>D840*(O657/D657)</f>
        <v>0.17390047056967847</v>
      </c>
      <c r="P840" s="294"/>
      <c r="Q840" s="294"/>
      <c r="R840" s="294"/>
      <c r="S840" s="294"/>
      <c r="T840" s="294"/>
      <c r="U840" s="294"/>
      <c r="V840" s="294"/>
      <c r="W840" s="294"/>
      <c r="X840" s="294"/>
      <c r="Y840" s="772">
        <v>1</v>
      </c>
      <c r="Z840" s="414"/>
      <c r="AA840" s="414"/>
      <c r="AB840" s="414"/>
      <c r="AC840" s="414"/>
      <c r="AD840" s="414"/>
      <c r="AE840" s="414"/>
      <c r="AF840" s="409"/>
      <c r="AG840" s="409"/>
      <c r="AH840" s="409"/>
      <c r="AI840" s="409"/>
      <c r="AJ840" s="409"/>
      <c r="AK840" s="409"/>
      <c r="AL840" s="409"/>
      <c r="AM840" s="295">
        <f>SUM(Y840:AL840)</f>
        <v>1</v>
      </c>
    </row>
    <row r="841" spans="1:39"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768">
        <f>Y840</f>
        <v>1</v>
      </c>
      <c r="Z841" s="410">
        <f t="shared" ref="Z841" si="2518">Z840</f>
        <v>0</v>
      </c>
      <c r="AA841" s="410">
        <f t="shared" ref="AA841" si="2519">AA840</f>
        <v>0</v>
      </c>
      <c r="AB841" s="410">
        <f t="shared" ref="AB841" si="2520">AB840</f>
        <v>0</v>
      </c>
      <c r="AC841" s="410">
        <f t="shared" ref="AC841" si="2521">AC840</f>
        <v>0</v>
      </c>
      <c r="AD841" s="410">
        <f t="shared" ref="AD841" si="2522">AD840</f>
        <v>0</v>
      </c>
      <c r="AE841" s="410">
        <f t="shared" ref="AE841" si="2523">AE840</f>
        <v>0</v>
      </c>
      <c r="AF841" s="410">
        <f t="shared" ref="AF841" si="2524">AF840</f>
        <v>0</v>
      </c>
      <c r="AG841" s="410">
        <f t="shared" ref="AG841" si="2525">AG840</f>
        <v>0</v>
      </c>
      <c r="AH841" s="410">
        <f t="shared" ref="AH841" si="2526">AH840</f>
        <v>0</v>
      </c>
      <c r="AI841" s="410">
        <f t="shared" ref="AI841" si="2527">AI840</f>
        <v>0</v>
      </c>
      <c r="AJ841" s="410">
        <f t="shared" ref="AJ841" si="2528">AJ840</f>
        <v>0</v>
      </c>
      <c r="AK841" s="410">
        <f t="shared" ref="AK841" si="2529">AK840</f>
        <v>0</v>
      </c>
      <c r="AL841" s="410">
        <f t="shared" ref="AL841" si="2530">AL840</f>
        <v>0</v>
      </c>
      <c r="AM841" s="305"/>
    </row>
    <row r="842" spans="1:39"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770"/>
      <c r="Z842" s="424"/>
      <c r="AA842" s="424"/>
      <c r="AB842" s="424"/>
      <c r="AC842" s="424"/>
      <c r="AD842" s="424"/>
      <c r="AE842" s="424"/>
      <c r="AF842" s="424"/>
      <c r="AG842" s="424"/>
      <c r="AH842" s="424"/>
      <c r="AI842" s="424"/>
      <c r="AJ842" s="424"/>
      <c r="AK842" s="424"/>
      <c r="AL842" s="424"/>
      <c r="AM842" s="305"/>
    </row>
    <row r="843" spans="1:39" ht="30"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772"/>
      <c r="Z843" s="414"/>
      <c r="AA843" s="414"/>
      <c r="AB843" s="414"/>
      <c r="AC843" s="414"/>
      <c r="AD843" s="414"/>
      <c r="AE843" s="414"/>
      <c r="AF843" s="409"/>
      <c r="AG843" s="409"/>
      <c r="AH843" s="409"/>
      <c r="AI843" s="409"/>
      <c r="AJ843" s="409"/>
      <c r="AK843" s="409"/>
      <c r="AL843" s="409"/>
      <c r="AM843" s="295">
        <f>SUM(Y843:AL843)</f>
        <v>0</v>
      </c>
    </row>
    <row r="844" spans="1:39"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768">
        <f>Y843</f>
        <v>0</v>
      </c>
      <c r="Z844" s="410">
        <f t="shared" ref="Z844" si="2531">Z843</f>
        <v>0</v>
      </c>
      <c r="AA844" s="410">
        <f t="shared" ref="AA844" si="2532">AA843</f>
        <v>0</v>
      </c>
      <c r="AB844" s="410">
        <f t="shared" ref="AB844" si="2533">AB843</f>
        <v>0</v>
      </c>
      <c r="AC844" s="410">
        <f t="shared" ref="AC844" si="2534">AC843</f>
        <v>0</v>
      </c>
      <c r="AD844" s="410">
        <f t="shared" ref="AD844" si="2535">AD843</f>
        <v>0</v>
      </c>
      <c r="AE844" s="410">
        <f t="shared" ref="AE844" si="2536">AE843</f>
        <v>0</v>
      </c>
      <c r="AF844" s="410">
        <f t="shared" ref="AF844" si="2537">AF843</f>
        <v>0</v>
      </c>
      <c r="AG844" s="410">
        <f t="shared" ref="AG844" si="2538">AG843</f>
        <v>0</v>
      </c>
      <c r="AH844" s="410">
        <f t="shared" ref="AH844" si="2539">AH843</f>
        <v>0</v>
      </c>
      <c r="AI844" s="410">
        <f t="shared" ref="AI844" si="2540">AI843</f>
        <v>0</v>
      </c>
      <c r="AJ844" s="410">
        <f t="shared" ref="AJ844" si="2541">AJ843</f>
        <v>0</v>
      </c>
      <c r="AK844" s="410">
        <f t="shared" ref="AK844" si="2542">AK843</f>
        <v>0</v>
      </c>
      <c r="AL844" s="410">
        <f t="shared" ref="AL844" si="2543">AL843</f>
        <v>0</v>
      </c>
      <c r="AM844" s="305"/>
    </row>
    <row r="845" spans="1:39"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770"/>
      <c r="Z845" s="424"/>
      <c r="AA845" s="424"/>
      <c r="AB845" s="424"/>
      <c r="AC845" s="424"/>
      <c r="AD845" s="424"/>
      <c r="AE845" s="424"/>
      <c r="AF845" s="424"/>
      <c r="AG845" s="424"/>
      <c r="AH845" s="424"/>
      <c r="AI845" s="424"/>
      <c r="AJ845" s="424"/>
      <c r="AK845" s="424"/>
      <c r="AL845" s="424"/>
      <c r="AM845" s="305"/>
    </row>
    <row r="846" spans="1:39" ht="30"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772"/>
      <c r="Z846" s="414"/>
      <c r="AA846" s="414"/>
      <c r="AB846" s="414"/>
      <c r="AC846" s="414"/>
      <c r="AD846" s="414"/>
      <c r="AE846" s="414"/>
      <c r="AF846" s="409"/>
      <c r="AG846" s="409"/>
      <c r="AH846" s="409"/>
      <c r="AI846" s="409"/>
      <c r="AJ846" s="409"/>
      <c r="AK846" s="409"/>
      <c r="AL846" s="409"/>
      <c r="AM846" s="295">
        <f>SUM(Y846:AL846)</f>
        <v>0</v>
      </c>
    </row>
    <row r="847" spans="1:39"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768">
        <f>Y846</f>
        <v>0</v>
      </c>
      <c r="Z847" s="410">
        <f t="shared" ref="Z847" si="2544">Z846</f>
        <v>0</v>
      </c>
      <c r="AA847" s="410">
        <f t="shared" ref="AA847" si="2545">AA846</f>
        <v>0</v>
      </c>
      <c r="AB847" s="410">
        <f t="shared" ref="AB847" si="2546">AB846</f>
        <v>0</v>
      </c>
      <c r="AC847" s="410">
        <f t="shared" ref="AC847" si="2547">AC846</f>
        <v>0</v>
      </c>
      <c r="AD847" s="410">
        <f t="shared" ref="AD847" si="2548">AD846</f>
        <v>0</v>
      </c>
      <c r="AE847" s="410">
        <f t="shared" ref="AE847" si="2549">AE846</f>
        <v>0</v>
      </c>
      <c r="AF847" s="410">
        <f t="shared" ref="AF847" si="2550">AF846</f>
        <v>0</v>
      </c>
      <c r="AG847" s="410">
        <f t="shared" ref="AG847" si="2551">AG846</f>
        <v>0</v>
      </c>
      <c r="AH847" s="410">
        <f t="shared" ref="AH847" si="2552">AH846</f>
        <v>0</v>
      </c>
      <c r="AI847" s="410">
        <f t="shared" ref="AI847" si="2553">AI846</f>
        <v>0</v>
      </c>
      <c r="AJ847" s="410">
        <f t="shared" ref="AJ847" si="2554">AJ846</f>
        <v>0</v>
      </c>
      <c r="AK847" s="410">
        <f t="shared" ref="AK847" si="2555">AK846</f>
        <v>0</v>
      </c>
      <c r="AL847" s="410">
        <f t="shared" ref="AL847" si="2556">AL846</f>
        <v>0</v>
      </c>
      <c r="AM847" s="305"/>
    </row>
    <row r="848" spans="1:39"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769"/>
      <c r="Z848" s="424"/>
      <c r="AA848" s="424"/>
      <c r="AB848" s="424"/>
      <c r="AC848" s="424"/>
      <c r="AD848" s="424"/>
      <c r="AE848" s="424"/>
      <c r="AF848" s="424"/>
      <c r="AG848" s="424"/>
      <c r="AH848" s="424"/>
      <c r="AI848" s="424"/>
      <c r="AJ848" s="424"/>
      <c r="AK848" s="424"/>
      <c r="AL848" s="424"/>
      <c r="AM848" s="305"/>
    </row>
    <row r="849" spans="1:39" ht="15.75" outlineLevel="1">
      <c r="A849" s="531"/>
      <c r="B849" s="287"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769"/>
      <c r="Z849" s="424"/>
      <c r="AA849" s="424"/>
      <c r="AB849" s="424"/>
      <c r="AC849" s="424"/>
      <c r="AD849" s="424"/>
      <c r="AE849" s="424"/>
      <c r="AF849" s="424"/>
      <c r="AG849" s="424"/>
      <c r="AH849" s="424"/>
      <c r="AI849" s="424"/>
      <c r="AJ849" s="424"/>
      <c r="AK849" s="424"/>
      <c r="AL849" s="424"/>
      <c r="AM849" s="305"/>
    </row>
    <row r="850" spans="1:39"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774"/>
      <c r="Z850" s="414"/>
      <c r="AA850" s="414"/>
      <c r="AB850" s="414"/>
      <c r="AC850" s="414"/>
      <c r="AD850" s="414"/>
      <c r="AE850" s="414"/>
      <c r="AF850" s="414"/>
      <c r="AG850" s="414"/>
      <c r="AH850" s="414"/>
      <c r="AI850" s="414"/>
      <c r="AJ850" s="414"/>
      <c r="AK850" s="414"/>
      <c r="AL850" s="414"/>
      <c r="AM850" s="295">
        <f>SUM(Y850:AL850)</f>
        <v>0</v>
      </c>
    </row>
    <row r="851" spans="1:39"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768">
        <f>Y850</f>
        <v>0</v>
      </c>
      <c r="Z851" s="410">
        <f t="shared" ref="Z851" si="2557">Z850</f>
        <v>0</v>
      </c>
      <c r="AA851" s="410">
        <f t="shared" ref="AA851" si="2558">AA850</f>
        <v>0</v>
      </c>
      <c r="AB851" s="410">
        <f t="shared" ref="AB851" si="2559">AB850</f>
        <v>0</v>
      </c>
      <c r="AC851" s="410">
        <f t="shared" ref="AC851" si="2560">AC850</f>
        <v>0</v>
      </c>
      <c r="AD851" s="410">
        <f t="shared" ref="AD851" si="2561">AD850</f>
        <v>0</v>
      </c>
      <c r="AE851" s="410">
        <f t="shared" ref="AE851" si="2562">AE850</f>
        <v>0</v>
      </c>
      <c r="AF851" s="410">
        <f t="shared" ref="AF851" si="2563">AF850</f>
        <v>0</v>
      </c>
      <c r="AG851" s="410">
        <f t="shared" ref="AG851" si="2564">AG850</f>
        <v>0</v>
      </c>
      <c r="AH851" s="410">
        <f t="shared" ref="AH851" si="2565">AH850</f>
        <v>0</v>
      </c>
      <c r="AI851" s="410">
        <f t="shared" ref="AI851" si="2566">AI850</f>
        <v>0</v>
      </c>
      <c r="AJ851" s="410">
        <f t="shared" ref="AJ851" si="2567">AJ850</f>
        <v>0</v>
      </c>
      <c r="AK851" s="410">
        <f t="shared" ref="AK851" si="2568">AK850</f>
        <v>0</v>
      </c>
      <c r="AL851" s="410">
        <f t="shared" ref="AL851" si="2569">AL850</f>
        <v>0</v>
      </c>
      <c r="AM851" s="305"/>
    </row>
    <row r="852" spans="1:39"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769"/>
      <c r="Z852" s="424"/>
      <c r="AA852" s="424"/>
      <c r="AB852" s="424"/>
      <c r="AC852" s="424"/>
      <c r="AD852" s="424"/>
      <c r="AE852" s="424"/>
      <c r="AF852" s="424"/>
      <c r="AG852" s="424"/>
      <c r="AH852" s="424"/>
      <c r="AI852" s="424"/>
      <c r="AJ852" s="424"/>
      <c r="AK852" s="424"/>
      <c r="AL852" s="424"/>
      <c r="AM852" s="305"/>
    </row>
    <row r="853" spans="1:39" outlineLevel="1">
      <c r="A853" s="531">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774"/>
      <c r="Z853" s="414"/>
      <c r="AA853" s="414"/>
      <c r="AB853" s="414"/>
      <c r="AC853" s="414"/>
      <c r="AD853" s="414"/>
      <c r="AE853" s="414"/>
      <c r="AF853" s="414"/>
      <c r="AG853" s="414"/>
      <c r="AH853" s="414"/>
      <c r="AI853" s="414"/>
      <c r="AJ853" s="414"/>
      <c r="AK853" s="414"/>
      <c r="AL853" s="414"/>
      <c r="AM853" s="295">
        <f>SUM(Y853:AL853)</f>
        <v>0</v>
      </c>
    </row>
    <row r="854" spans="1:39"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768">
        <f>Y853</f>
        <v>0</v>
      </c>
      <c r="Z854" s="410">
        <f t="shared" ref="Z854" si="2570">Z853</f>
        <v>0</v>
      </c>
      <c r="AA854" s="410">
        <f t="shared" ref="AA854" si="2571">AA853</f>
        <v>0</v>
      </c>
      <c r="AB854" s="410">
        <f t="shared" ref="AB854" si="2572">AB853</f>
        <v>0</v>
      </c>
      <c r="AC854" s="410">
        <f t="shared" ref="AC854" si="2573">AC853</f>
        <v>0</v>
      </c>
      <c r="AD854" s="410">
        <f t="shared" ref="AD854" si="2574">AD853</f>
        <v>0</v>
      </c>
      <c r="AE854" s="410">
        <f t="shared" ref="AE854" si="2575">AE853</f>
        <v>0</v>
      </c>
      <c r="AF854" s="410">
        <f t="shared" ref="AF854" si="2576">AF853</f>
        <v>0</v>
      </c>
      <c r="AG854" s="410">
        <f t="shared" ref="AG854" si="2577">AG853</f>
        <v>0</v>
      </c>
      <c r="AH854" s="410">
        <f t="shared" ref="AH854" si="2578">AH853</f>
        <v>0</v>
      </c>
      <c r="AI854" s="410">
        <f t="shared" ref="AI854" si="2579">AI853</f>
        <v>0</v>
      </c>
      <c r="AJ854" s="410">
        <f t="shared" ref="AJ854" si="2580">AJ853</f>
        <v>0</v>
      </c>
      <c r="AK854" s="410">
        <f t="shared" ref="AK854" si="2581">AK853</f>
        <v>0</v>
      </c>
      <c r="AL854" s="410">
        <f t="shared" ref="AL854" si="2582">AL853</f>
        <v>0</v>
      </c>
      <c r="AM854" s="305"/>
    </row>
    <row r="855" spans="1:39"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769"/>
      <c r="Z855" s="424"/>
      <c r="AA855" s="424"/>
      <c r="AB855" s="424"/>
      <c r="AC855" s="424"/>
      <c r="AD855" s="424"/>
      <c r="AE855" s="424"/>
      <c r="AF855" s="424"/>
      <c r="AG855" s="424"/>
      <c r="AH855" s="424"/>
      <c r="AI855" s="424"/>
      <c r="AJ855" s="424"/>
      <c r="AK855" s="424"/>
      <c r="AL855" s="424"/>
      <c r="AM855" s="305"/>
    </row>
    <row r="856" spans="1:39" ht="30" outlineLevel="1">
      <c r="A856" s="531">
        <v>27</v>
      </c>
      <c r="B856" s="427" t="s">
        <v>119</v>
      </c>
      <c r="C856" s="290" t="s">
        <v>25</v>
      </c>
      <c r="D856" s="294">
        <v>5065</v>
      </c>
      <c r="E856" s="294">
        <f>D856*(E673/D673)</f>
        <v>5065</v>
      </c>
      <c r="F856" s="294"/>
      <c r="G856" s="294"/>
      <c r="H856" s="294"/>
      <c r="I856" s="294"/>
      <c r="J856" s="294"/>
      <c r="K856" s="294"/>
      <c r="L856" s="294"/>
      <c r="M856" s="294"/>
      <c r="N856" s="294">
        <v>12</v>
      </c>
      <c r="O856" s="294">
        <f>D856*(O673/D673)</f>
        <v>0.95438221841263271</v>
      </c>
      <c r="P856" s="294">
        <f>E856*(P673/E673)</f>
        <v>0.95438221841263271</v>
      </c>
      <c r="Q856" s="294"/>
      <c r="R856" s="294"/>
      <c r="S856" s="294"/>
      <c r="T856" s="294"/>
      <c r="U856" s="294"/>
      <c r="V856" s="294"/>
      <c r="W856" s="294"/>
      <c r="X856" s="294"/>
      <c r="Y856" s="774"/>
      <c r="Z856" s="793">
        <v>0.75</v>
      </c>
      <c r="AA856" s="793">
        <v>0.25</v>
      </c>
      <c r="AB856" s="414"/>
      <c r="AC856" s="414"/>
      <c r="AD856" s="414"/>
      <c r="AE856" s="414"/>
      <c r="AF856" s="414"/>
      <c r="AG856" s="414"/>
      <c r="AH856" s="414"/>
      <c r="AI856" s="414"/>
      <c r="AJ856" s="414"/>
      <c r="AK856" s="414"/>
      <c r="AL856" s="414"/>
      <c r="AM856" s="295">
        <f>SUM(Y856:AL856)</f>
        <v>1</v>
      </c>
    </row>
    <row r="857" spans="1:39"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768">
        <f>Y856</f>
        <v>0</v>
      </c>
      <c r="Z857" s="410">
        <f t="shared" ref="Z857" si="2583">Z856</f>
        <v>0.75</v>
      </c>
      <c r="AA857" s="410">
        <f t="shared" ref="AA857" si="2584">AA856</f>
        <v>0.25</v>
      </c>
      <c r="AB857" s="410">
        <f t="shared" ref="AB857" si="2585">AB856</f>
        <v>0</v>
      </c>
      <c r="AC857" s="410">
        <f t="shared" ref="AC857" si="2586">AC856</f>
        <v>0</v>
      </c>
      <c r="AD857" s="410">
        <f t="shared" ref="AD857" si="2587">AD856</f>
        <v>0</v>
      </c>
      <c r="AE857" s="410">
        <f t="shared" ref="AE857" si="2588">AE856</f>
        <v>0</v>
      </c>
      <c r="AF857" s="410">
        <f t="shared" ref="AF857" si="2589">AF856</f>
        <v>0</v>
      </c>
      <c r="AG857" s="410">
        <f t="shared" ref="AG857" si="2590">AG856</f>
        <v>0</v>
      </c>
      <c r="AH857" s="410">
        <f t="shared" ref="AH857" si="2591">AH856</f>
        <v>0</v>
      </c>
      <c r="AI857" s="410">
        <f t="shared" ref="AI857" si="2592">AI856</f>
        <v>0</v>
      </c>
      <c r="AJ857" s="410">
        <f t="shared" ref="AJ857" si="2593">AJ856</f>
        <v>0</v>
      </c>
      <c r="AK857" s="410">
        <f t="shared" ref="AK857" si="2594">AK856</f>
        <v>0</v>
      </c>
      <c r="AL857" s="410">
        <f t="shared" ref="AL857" si="2595">AL856</f>
        <v>0</v>
      </c>
      <c r="AM857" s="305"/>
    </row>
    <row r="858" spans="1:39"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769"/>
      <c r="Z858" s="424"/>
      <c r="AA858" s="424"/>
      <c r="AB858" s="424"/>
      <c r="AC858" s="424"/>
      <c r="AD858" s="424"/>
      <c r="AE858" s="424"/>
      <c r="AF858" s="424"/>
      <c r="AG858" s="424"/>
      <c r="AH858" s="424"/>
      <c r="AI858" s="424"/>
      <c r="AJ858" s="424"/>
      <c r="AK858" s="424"/>
      <c r="AL858" s="424"/>
      <c r="AM858" s="305"/>
    </row>
    <row r="859" spans="1:39" ht="30"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774"/>
      <c r="Z859" s="414"/>
      <c r="AA859" s="414"/>
      <c r="AB859" s="414"/>
      <c r="AC859" s="414"/>
      <c r="AD859" s="414"/>
      <c r="AE859" s="414"/>
      <c r="AF859" s="414"/>
      <c r="AG859" s="414"/>
      <c r="AH859" s="414"/>
      <c r="AI859" s="414"/>
      <c r="AJ859" s="414"/>
      <c r="AK859" s="414"/>
      <c r="AL859" s="414"/>
      <c r="AM859" s="295">
        <f>SUM(Y859:AL859)</f>
        <v>0</v>
      </c>
    </row>
    <row r="860" spans="1:39"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768">
        <f>Y859</f>
        <v>0</v>
      </c>
      <c r="Z860" s="410">
        <f t="shared" ref="Z860" si="2596">Z859</f>
        <v>0</v>
      </c>
      <c r="AA860" s="410">
        <f t="shared" ref="AA860" si="2597">AA859</f>
        <v>0</v>
      </c>
      <c r="AB860" s="410">
        <f t="shared" ref="AB860" si="2598">AB859</f>
        <v>0</v>
      </c>
      <c r="AC860" s="410">
        <f t="shared" ref="AC860" si="2599">AC859</f>
        <v>0</v>
      </c>
      <c r="AD860" s="410">
        <f t="shared" ref="AD860" si="2600">AD859</f>
        <v>0</v>
      </c>
      <c r="AE860" s="410">
        <f t="shared" ref="AE860" si="2601">AE859</f>
        <v>0</v>
      </c>
      <c r="AF860" s="410">
        <f t="shared" ref="AF860" si="2602">AF859</f>
        <v>0</v>
      </c>
      <c r="AG860" s="410">
        <f t="shared" ref="AG860" si="2603">AG859</f>
        <v>0</v>
      </c>
      <c r="AH860" s="410">
        <f t="shared" ref="AH860" si="2604">AH859</f>
        <v>0</v>
      </c>
      <c r="AI860" s="410">
        <f t="shared" ref="AI860" si="2605">AI859</f>
        <v>0</v>
      </c>
      <c r="AJ860" s="410">
        <f t="shared" ref="AJ860" si="2606">AJ859</f>
        <v>0</v>
      </c>
      <c r="AK860" s="410">
        <f t="shared" ref="AK860" si="2607">AK859</f>
        <v>0</v>
      </c>
      <c r="AL860" s="410">
        <f t="shared" ref="AL860" si="2608">AL859</f>
        <v>0</v>
      </c>
      <c r="AM860" s="305"/>
    </row>
    <row r="861" spans="1:39"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769"/>
      <c r="Z861" s="424"/>
      <c r="AA861" s="424"/>
      <c r="AB861" s="424"/>
      <c r="AC861" s="424"/>
      <c r="AD861" s="424"/>
      <c r="AE861" s="424"/>
      <c r="AF861" s="424"/>
      <c r="AG861" s="424"/>
      <c r="AH861" s="424"/>
      <c r="AI861" s="424"/>
      <c r="AJ861" s="424"/>
      <c r="AK861" s="424"/>
      <c r="AL861" s="424"/>
      <c r="AM861" s="305"/>
    </row>
    <row r="862" spans="1:39" ht="30"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774"/>
      <c r="Z862" s="414"/>
      <c r="AA862" s="414"/>
      <c r="AB862" s="414"/>
      <c r="AC862" s="414"/>
      <c r="AD862" s="414"/>
      <c r="AE862" s="414"/>
      <c r="AF862" s="414"/>
      <c r="AG862" s="414"/>
      <c r="AH862" s="414"/>
      <c r="AI862" s="414"/>
      <c r="AJ862" s="414"/>
      <c r="AK862" s="414"/>
      <c r="AL862" s="414"/>
      <c r="AM862" s="295">
        <f>SUM(Y862:AL862)</f>
        <v>0</v>
      </c>
    </row>
    <row r="863" spans="1:39"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768">
        <f>Y862</f>
        <v>0</v>
      </c>
      <c r="Z863" s="410">
        <f t="shared" ref="Z863" si="2609">Z862</f>
        <v>0</v>
      </c>
      <c r="AA863" s="410">
        <f t="shared" ref="AA863" si="2610">AA862</f>
        <v>0</v>
      </c>
      <c r="AB863" s="410">
        <f t="shared" ref="AB863" si="2611">AB862</f>
        <v>0</v>
      </c>
      <c r="AC863" s="410">
        <f t="shared" ref="AC863" si="2612">AC862</f>
        <v>0</v>
      </c>
      <c r="AD863" s="410">
        <f t="shared" ref="AD863" si="2613">AD862</f>
        <v>0</v>
      </c>
      <c r="AE863" s="410">
        <f t="shared" ref="AE863" si="2614">AE862</f>
        <v>0</v>
      </c>
      <c r="AF863" s="410">
        <f t="shared" ref="AF863" si="2615">AF862</f>
        <v>0</v>
      </c>
      <c r="AG863" s="410">
        <f t="shared" ref="AG863" si="2616">AG862</f>
        <v>0</v>
      </c>
      <c r="AH863" s="410">
        <f t="shared" ref="AH863" si="2617">AH862</f>
        <v>0</v>
      </c>
      <c r="AI863" s="410">
        <f t="shared" ref="AI863" si="2618">AI862</f>
        <v>0</v>
      </c>
      <c r="AJ863" s="410">
        <f t="shared" ref="AJ863" si="2619">AJ862</f>
        <v>0</v>
      </c>
      <c r="AK863" s="410">
        <f t="shared" ref="AK863" si="2620">AK862</f>
        <v>0</v>
      </c>
      <c r="AL863" s="410">
        <f t="shared" ref="AL863" si="2621">AL862</f>
        <v>0</v>
      </c>
      <c r="AM863" s="305"/>
    </row>
    <row r="864" spans="1:39"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769"/>
      <c r="Z864" s="424"/>
      <c r="AA864" s="424"/>
      <c r="AB864" s="424"/>
      <c r="AC864" s="424"/>
      <c r="AD864" s="424"/>
      <c r="AE864" s="424"/>
      <c r="AF864" s="424"/>
      <c r="AG864" s="424"/>
      <c r="AH864" s="424"/>
      <c r="AI864" s="424"/>
      <c r="AJ864" s="424"/>
      <c r="AK864" s="424"/>
      <c r="AL864" s="424"/>
      <c r="AM864" s="305"/>
    </row>
    <row r="865" spans="1:39" ht="30"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774"/>
      <c r="Z865" s="414"/>
      <c r="AA865" s="414"/>
      <c r="AB865" s="414"/>
      <c r="AC865" s="414"/>
      <c r="AD865" s="414"/>
      <c r="AE865" s="414"/>
      <c r="AF865" s="414"/>
      <c r="AG865" s="414"/>
      <c r="AH865" s="414"/>
      <c r="AI865" s="414"/>
      <c r="AJ865" s="414"/>
      <c r="AK865" s="414"/>
      <c r="AL865" s="414"/>
      <c r="AM865" s="295">
        <f>SUM(Y865:AL865)</f>
        <v>0</v>
      </c>
    </row>
    <row r="866" spans="1:39"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768">
        <f>Y865</f>
        <v>0</v>
      </c>
      <c r="Z866" s="410">
        <f t="shared" ref="Z866" si="2622">Z865</f>
        <v>0</v>
      </c>
      <c r="AA866" s="410">
        <f t="shared" ref="AA866" si="2623">AA865</f>
        <v>0</v>
      </c>
      <c r="AB866" s="410">
        <f t="shared" ref="AB866" si="2624">AB865</f>
        <v>0</v>
      </c>
      <c r="AC866" s="410">
        <f t="shared" ref="AC866" si="2625">AC865</f>
        <v>0</v>
      </c>
      <c r="AD866" s="410">
        <f t="shared" ref="AD866" si="2626">AD865</f>
        <v>0</v>
      </c>
      <c r="AE866" s="410">
        <f t="shared" ref="AE866" si="2627">AE865</f>
        <v>0</v>
      </c>
      <c r="AF866" s="410">
        <f t="shared" ref="AF866" si="2628">AF865</f>
        <v>0</v>
      </c>
      <c r="AG866" s="410">
        <f t="shared" ref="AG866" si="2629">AG865</f>
        <v>0</v>
      </c>
      <c r="AH866" s="410">
        <f t="shared" ref="AH866" si="2630">AH865</f>
        <v>0</v>
      </c>
      <c r="AI866" s="410">
        <f t="shared" ref="AI866" si="2631">AI865</f>
        <v>0</v>
      </c>
      <c r="AJ866" s="410">
        <f t="shared" ref="AJ866" si="2632">AJ865</f>
        <v>0</v>
      </c>
      <c r="AK866" s="410">
        <f t="shared" ref="AK866" si="2633">AK865</f>
        <v>0</v>
      </c>
      <c r="AL866" s="410">
        <f t="shared" ref="AL866" si="2634">AL865</f>
        <v>0</v>
      </c>
      <c r="AM866" s="305"/>
    </row>
    <row r="867" spans="1:39"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769"/>
      <c r="Z867" s="424"/>
      <c r="AA867" s="424"/>
      <c r="AB867" s="424"/>
      <c r="AC867" s="424"/>
      <c r="AD867" s="424"/>
      <c r="AE867" s="424"/>
      <c r="AF867" s="424"/>
      <c r="AG867" s="424"/>
      <c r="AH867" s="424"/>
      <c r="AI867" s="424"/>
      <c r="AJ867" s="424"/>
      <c r="AK867" s="424"/>
      <c r="AL867" s="424"/>
      <c r="AM867" s="305"/>
    </row>
    <row r="868" spans="1:39" ht="30"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774"/>
      <c r="Z868" s="414"/>
      <c r="AA868" s="414"/>
      <c r="AB868" s="414"/>
      <c r="AC868" s="414"/>
      <c r="AD868" s="414"/>
      <c r="AE868" s="414"/>
      <c r="AF868" s="414"/>
      <c r="AG868" s="414"/>
      <c r="AH868" s="414"/>
      <c r="AI868" s="414"/>
      <c r="AJ868" s="414"/>
      <c r="AK868" s="414"/>
      <c r="AL868" s="414"/>
      <c r="AM868" s="295">
        <f>SUM(Y868:AL868)</f>
        <v>0</v>
      </c>
    </row>
    <row r="869" spans="1:39"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768">
        <f>Y868</f>
        <v>0</v>
      </c>
      <c r="Z869" s="410">
        <f t="shared" ref="Z869" si="2635">Z868</f>
        <v>0</v>
      </c>
      <c r="AA869" s="410">
        <f t="shared" ref="AA869" si="2636">AA868</f>
        <v>0</v>
      </c>
      <c r="AB869" s="410">
        <f t="shared" ref="AB869" si="2637">AB868</f>
        <v>0</v>
      </c>
      <c r="AC869" s="410">
        <f t="shared" ref="AC869" si="2638">AC868</f>
        <v>0</v>
      </c>
      <c r="AD869" s="410">
        <f t="shared" ref="AD869" si="2639">AD868</f>
        <v>0</v>
      </c>
      <c r="AE869" s="410">
        <f t="shared" ref="AE869" si="2640">AE868</f>
        <v>0</v>
      </c>
      <c r="AF869" s="410">
        <f t="shared" ref="AF869" si="2641">AF868</f>
        <v>0</v>
      </c>
      <c r="AG869" s="410">
        <f t="shared" ref="AG869" si="2642">AG868</f>
        <v>0</v>
      </c>
      <c r="AH869" s="410">
        <f t="shared" ref="AH869" si="2643">AH868</f>
        <v>0</v>
      </c>
      <c r="AI869" s="410">
        <f t="shared" ref="AI869" si="2644">AI868</f>
        <v>0</v>
      </c>
      <c r="AJ869" s="410">
        <f t="shared" ref="AJ869" si="2645">AJ868</f>
        <v>0</v>
      </c>
      <c r="AK869" s="410">
        <f t="shared" ref="AK869" si="2646">AK868</f>
        <v>0</v>
      </c>
      <c r="AL869" s="410">
        <f t="shared" ref="AL869" si="2647">AL868</f>
        <v>0</v>
      </c>
      <c r="AM869" s="305"/>
    </row>
    <row r="870" spans="1:39"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769"/>
      <c r="Z870" s="424"/>
      <c r="AA870" s="424"/>
      <c r="AB870" s="424"/>
      <c r="AC870" s="424"/>
      <c r="AD870" s="424"/>
      <c r="AE870" s="424"/>
      <c r="AF870" s="424"/>
      <c r="AG870" s="424"/>
      <c r="AH870" s="424"/>
      <c r="AI870" s="424"/>
      <c r="AJ870" s="424"/>
      <c r="AK870" s="424"/>
      <c r="AL870" s="424"/>
      <c r="AM870" s="305"/>
    </row>
    <row r="871" spans="1:39" ht="30"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774"/>
      <c r="Z871" s="414"/>
      <c r="AA871" s="414"/>
      <c r="AB871" s="414"/>
      <c r="AC871" s="414"/>
      <c r="AD871" s="414"/>
      <c r="AE871" s="414"/>
      <c r="AF871" s="414"/>
      <c r="AG871" s="414"/>
      <c r="AH871" s="414"/>
      <c r="AI871" s="414"/>
      <c r="AJ871" s="414"/>
      <c r="AK871" s="414"/>
      <c r="AL871" s="414"/>
      <c r="AM871" s="295">
        <f>SUM(Y871:AL871)</f>
        <v>0</v>
      </c>
    </row>
    <row r="872" spans="1:39"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768">
        <f>Y871</f>
        <v>0</v>
      </c>
      <c r="Z872" s="410">
        <f t="shared" ref="Z872" si="2648">Z871</f>
        <v>0</v>
      </c>
      <c r="AA872" s="410">
        <f t="shared" ref="AA872" si="2649">AA871</f>
        <v>0</v>
      </c>
      <c r="AB872" s="410">
        <f t="shared" ref="AB872" si="2650">AB871</f>
        <v>0</v>
      </c>
      <c r="AC872" s="410">
        <f t="shared" ref="AC872" si="2651">AC871</f>
        <v>0</v>
      </c>
      <c r="AD872" s="410">
        <f t="shared" ref="AD872" si="2652">AD871</f>
        <v>0</v>
      </c>
      <c r="AE872" s="410">
        <f t="shared" ref="AE872" si="2653">AE871</f>
        <v>0</v>
      </c>
      <c r="AF872" s="410">
        <f t="shared" ref="AF872" si="2654">AF871</f>
        <v>0</v>
      </c>
      <c r="AG872" s="410">
        <f t="shared" ref="AG872" si="2655">AG871</f>
        <v>0</v>
      </c>
      <c r="AH872" s="410">
        <f t="shared" ref="AH872" si="2656">AH871</f>
        <v>0</v>
      </c>
      <c r="AI872" s="410">
        <f t="shared" ref="AI872" si="2657">AI871</f>
        <v>0</v>
      </c>
      <c r="AJ872" s="410">
        <f t="shared" ref="AJ872" si="2658">AJ871</f>
        <v>0</v>
      </c>
      <c r="AK872" s="410">
        <f t="shared" ref="AK872" si="2659">AK871</f>
        <v>0</v>
      </c>
      <c r="AL872" s="410">
        <f>AL871</f>
        <v>0</v>
      </c>
      <c r="AM872" s="305"/>
    </row>
    <row r="873" spans="1:39"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769"/>
      <c r="Z873" s="424"/>
      <c r="AA873" s="424"/>
      <c r="AB873" s="424"/>
      <c r="AC873" s="424"/>
      <c r="AD873" s="424"/>
      <c r="AE873" s="424"/>
      <c r="AF873" s="424"/>
      <c r="AG873" s="424"/>
      <c r="AH873" s="424"/>
      <c r="AI873" s="424"/>
      <c r="AJ873" s="424"/>
      <c r="AK873" s="424"/>
      <c r="AL873" s="424"/>
      <c r="AM873" s="305"/>
    </row>
    <row r="874" spans="1:39" ht="15.75" outlineLevel="1">
      <c r="A874" s="531"/>
      <c r="B874" s="287"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769"/>
      <c r="Z874" s="424"/>
      <c r="AA874" s="424"/>
      <c r="AB874" s="424"/>
      <c r="AC874" s="424"/>
      <c r="AD874" s="424"/>
      <c r="AE874" s="424"/>
      <c r="AF874" s="424"/>
      <c r="AG874" s="424"/>
      <c r="AH874" s="424"/>
      <c r="AI874" s="424"/>
      <c r="AJ874" s="424"/>
      <c r="AK874" s="424"/>
      <c r="AL874" s="424"/>
      <c r="AM874" s="305"/>
    </row>
    <row r="875" spans="1:39"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774"/>
      <c r="Z875" s="414"/>
      <c r="AA875" s="414"/>
      <c r="AB875" s="414"/>
      <c r="AC875" s="414"/>
      <c r="AD875" s="414"/>
      <c r="AE875" s="414"/>
      <c r="AF875" s="414"/>
      <c r="AG875" s="414"/>
      <c r="AH875" s="414"/>
      <c r="AI875" s="414"/>
      <c r="AJ875" s="414"/>
      <c r="AK875" s="414"/>
      <c r="AL875" s="414"/>
      <c r="AM875" s="295">
        <f>SUM(Y875:AL875)</f>
        <v>0</v>
      </c>
    </row>
    <row r="876" spans="1:39"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768">
        <f>Y875</f>
        <v>0</v>
      </c>
      <c r="Z876" s="410">
        <f t="shared" ref="Z876" si="2660">Z875</f>
        <v>0</v>
      </c>
      <c r="AA876" s="410">
        <f t="shared" ref="AA876" si="2661">AA875</f>
        <v>0</v>
      </c>
      <c r="AB876" s="410">
        <f t="shared" ref="AB876" si="2662">AB875</f>
        <v>0</v>
      </c>
      <c r="AC876" s="410">
        <f t="shared" ref="AC876" si="2663">AC875</f>
        <v>0</v>
      </c>
      <c r="AD876" s="410">
        <f t="shared" ref="AD876" si="2664">AD875</f>
        <v>0</v>
      </c>
      <c r="AE876" s="410">
        <f t="shared" ref="AE876" si="2665">AE875</f>
        <v>0</v>
      </c>
      <c r="AF876" s="410">
        <f t="shared" ref="AF876" si="2666">AF875</f>
        <v>0</v>
      </c>
      <c r="AG876" s="410">
        <f t="shared" ref="AG876" si="2667">AG875</f>
        <v>0</v>
      </c>
      <c r="AH876" s="410">
        <f t="shared" ref="AH876" si="2668">AH875</f>
        <v>0</v>
      </c>
      <c r="AI876" s="410">
        <f t="shared" ref="AI876" si="2669">AI875</f>
        <v>0</v>
      </c>
      <c r="AJ876" s="410">
        <f t="shared" ref="AJ876" si="2670">AJ875</f>
        <v>0</v>
      </c>
      <c r="AK876" s="410">
        <f t="shared" ref="AK876" si="2671">AK875</f>
        <v>0</v>
      </c>
      <c r="AL876" s="410">
        <f t="shared" ref="AL876" si="2672">AL875</f>
        <v>0</v>
      </c>
      <c r="AM876" s="305"/>
    </row>
    <row r="877" spans="1:39"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769"/>
      <c r="Z877" s="424"/>
      <c r="AA877" s="424"/>
      <c r="AB877" s="424"/>
      <c r="AC877" s="424"/>
      <c r="AD877" s="424"/>
      <c r="AE877" s="424"/>
      <c r="AF877" s="424"/>
      <c r="AG877" s="424"/>
      <c r="AH877" s="424"/>
      <c r="AI877" s="424"/>
      <c r="AJ877" s="424"/>
      <c r="AK877" s="424"/>
      <c r="AL877" s="424"/>
      <c r="AM877" s="305"/>
    </row>
    <row r="878" spans="1:39"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774"/>
      <c r="Z878" s="414"/>
      <c r="AA878" s="414"/>
      <c r="AB878" s="414"/>
      <c r="AC878" s="414"/>
      <c r="AD878" s="414"/>
      <c r="AE878" s="414"/>
      <c r="AF878" s="414"/>
      <c r="AG878" s="414"/>
      <c r="AH878" s="414"/>
      <c r="AI878" s="414"/>
      <c r="AJ878" s="414"/>
      <c r="AK878" s="414"/>
      <c r="AL878" s="414"/>
      <c r="AM878" s="295">
        <f>SUM(Y878:AL878)</f>
        <v>0</v>
      </c>
    </row>
    <row r="879" spans="1:39"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768">
        <f>Y878</f>
        <v>0</v>
      </c>
      <c r="Z879" s="410">
        <f t="shared" ref="Z879" si="2673">Z878</f>
        <v>0</v>
      </c>
      <c r="AA879" s="410">
        <f t="shared" ref="AA879" si="2674">AA878</f>
        <v>0</v>
      </c>
      <c r="AB879" s="410">
        <f t="shared" ref="AB879" si="2675">AB878</f>
        <v>0</v>
      </c>
      <c r="AC879" s="410">
        <f t="shared" ref="AC879" si="2676">AC878</f>
        <v>0</v>
      </c>
      <c r="AD879" s="410">
        <f t="shared" ref="AD879" si="2677">AD878</f>
        <v>0</v>
      </c>
      <c r="AE879" s="410">
        <f t="shared" ref="AE879" si="2678">AE878</f>
        <v>0</v>
      </c>
      <c r="AF879" s="410">
        <f t="shared" ref="AF879" si="2679">AF878</f>
        <v>0</v>
      </c>
      <c r="AG879" s="410">
        <f t="shared" ref="AG879" si="2680">AG878</f>
        <v>0</v>
      </c>
      <c r="AH879" s="410">
        <f t="shared" ref="AH879" si="2681">AH878</f>
        <v>0</v>
      </c>
      <c r="AI879" s="410">
        <f t="shared" ref="AI879" si="2682">AI878</f>
        <v>0</v>
      </c>
      <c r="AJ879" s="410">
        <f t="shared" ref="AJ879" si="2683">AJ878</f>
        <v>0</v>
      </c>
      <c r="AK879" s="410">
        <f t="shared" ref="AK879" si="2684">AK878</f>
        <v>0</v>
      </c>
      <c r="AL879" s="410">
        <f t="shared" ref="AL879" si="2685">AL878</f>
        <v>0</v>
      </c>
      <c r="AM879" s="305"/>
    </row>
    <row r="880" spans="1:39"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769"/>
      <c r="Z880" s="424"/>
      <c r="AA880" s="424"/>
      <c r="AB880" s="424"/>
      <c r="AC880" s="424"/>
      <c r="AD880" s="424"/>
      <c r="AE880" s="424"/>
      <c r="AF880" s="424"/>
      <c r="AG880" s="424"/>
      <c r="AH880" s="424"/>
      <c r="AI880" s="424"/>
      <c r="AJ880" s="424"/>
      <c r="AK880" s="424"/>
      <c r="AL880" s="424"/>
      <c r="AM880" s="305"/>
    </row>
    <row r="881" spans="1:39"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774"/>
      <c r="Z881" s="414"/>
      <c r="AA881" s="414"/>
      <c r="AB881" s="414"/>
      <c r="AC881" s="414"/>
      <c r="AD881" s="414"/>
      <c r="AE881" s="414"/>
      <c r="AF881" s="414"/>
      <c r="AG881" s="414"/>
      <c r="AH881" s="414"/>
      <c r="AI881" s="414"/>
      <c r="AJ881" s="414"/>
      <c r="AK881" s="414"/>
      <c r="AL881" s="414"/>
      <c r="AM881" s="295">
        <f>SUM(Y881:AL881)</f>
        <v>0</v>
      </c>
    </row>
    <row r="882" spans="1:39"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768">
        <f>Y881</f>
        <v>0</v>
      </c>
      <c r="Z882" s="410">
        <f t="shared" ref="Z882" si="2686">Z881</f>
        <v>0</v>
      </c>
      <c r="AA882" s="410">
        <f t="shared" ref="AA882" si="2687">AA881</f>
        <v>0</v>
      </c>
      <c r="AB882" s="410">
        <f t="shared" ref="AB882" si="2688">AB881</f>
        <v>0</v>
      </c>
      <c r="AC882" s="410">
        <f t="shared" ref="AC882" si="2689">AC881</f>
        <v>0</v>
      </c>
      <c r="AD882" s="410">
        <f t="shared" ref="AD882" si="2690">AD881</f>
        <v>0</v>
      </c>
      <c r="AE882" s="410">
        <f t="shared" ref="AE882" si="2691">AE881</f>
        <v>0</v>
      </c>
      <c r="AF882" s="410">
        <f t="shared" ref="AF882" si="2692">AF881</f>
        <v>0</v>
      </c>
      <c r="AG882" s="410">
        <f t="shared" ref="AG882" si="2693">AG881</f>
        <v>0</v>
      </c>
      <c r="AH882" s="410">
        <f t="shared" ref="AH882" si="2694">AH881</f>
        <v>0</v>
      </c>
      <c r="AI882" s="410">
        <f t="shared" ref="AI882" si="2695">AI881</f>
        <v>0</v>
      </c>
      <c r="AJ882" s="410">
        <f t="shared" ref="AJ882" si="2696">AJ881</f>
        <v>0</v>
      </c>
      <c r="AK882" s="410">
        <f t="shared" ref="AK882" si="2697">AK881</f>
        <v>0</v>
      </c>
      <c r="AL882" s="410">
        <f t="shared" ref="AL882" si="2698">AL881</f>
        <v>0</v>
      </c>
      <c r="AM882" s="305"/>
    </row>
    <row r="883" spans="1:39"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769"/>
      <c r="Z883" s="424"/>
      <c r="AA883" s="424"/>
      <c r="AB883" s="424"/>
      <c r="AC883" s="424"/>
      <c r="AD883" s="424"/>
      <c r="AE883" s="424"/>
      <c r="AF883" s="424"/>
      <c r="AG883" s="424"/>
      <c r="AH883" s="424"/>
      <c r="AI883" s="424"/>
      <c r="AJ883" s="424"/>
      <c r="AK883" s="424"/>
      <c r="AL883" s="424"/>
      <c r="AM883" s="305"/>
    </row>
    <row r="884" spans="1:39" ht="15.75" outlineLevel="1">
      <c r="A884" s="531"/>
      <c r="B884" s="287"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769"/>
      <c r="Z884" s="424"/>
      <c r="AA884" s="424"/>
      <c r="AB884" s="424"/>
      <c r="AC884" s="424"/>
      <c r="AD884" s="424"/>
      <c r="AE884" s="424"/>
      <c r="AF884" s="424"/>
      <c r="AG884" s="424"/>
      <c r="AH884" s="424"/>
      <c r="AI884" s="424"/>
      <c r="AJ884" s="424"/>
      <c r="AK884" s="424"/>
      <c r="AL884" s="424"/>
      <c r="AM884" s="305"/>
    </row>
    <row r="885" spans="1:39" ht="45"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774"/>
      <c r="Z885" s="414"/>
      <c r="AA885" s="414"/>
      <c r="AB885" s="414"/>
      <c r="AC885" s="414"/>
      <c r="AD885" s="414"/>
      <c r="AE885" s="414"/>
      <c r="AF885" s="414"/>
      <c r="AG885" s="414"/>
      <c r="AH885" s="414"/>
      <c r="AI885" s="414"/>
      <c r="AJ885" s="414"/>
      <c r="AK885" s="414"/>
      <c r="AL885" s="414"/>
      <c r="AM885" s="295">
        <f>SUM(Y885:AL885)</f>
        <v>0</v>
      </c>
    </row>
    <row r="886" spans="1:39" outlineLevel="1">
      <c r="A886" s="531"/>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768">
        <f>Y885</f>
        <v>0</v>
      </c>
      <c r="Z886" s="410">
        <f t="shared" ref="Z886" si="2699">Z885</f>
        <v>0</v>
      </c>
      <c r="AA886" s="410">
        <f t="shared" ref="AA886" si="2700">AA885</f>
        <v>0</v>
      </c>
      <c r="AB886" s="410">
        <f t="shared" ref="AB886" si="2701">AB885</f>
        <v>0</v>
      </c>
      <c r="AC886" s="410">
        <f t="shared" ref="AC886" si="2702">AC885</f>
        <v>0</v>
      </c>
      <c r="AD886" s="410">
        <f t="shared" ref="AD886" si="2703">AD885</f>
        <v>0</v>
      </c>
      <c r="AE886" s="410">
        <f t="shared" ref="AE886" si="2704">AE885</f>
        <v>0</v>
      </c>
      <c r="AF886" s="410">
        <f t="shared" ref="AF886" si="2705">AF885</f>
        <v>0</v>
      </c>
      <c r="AG886" s="410">
        <f t="shared" ref="AG886" si="2706">AG885</f>
        <v>0</v>
      </c>
      <c r="AH886" s="410">
        <f t="shared" ref="AH886" si="2707">AH885</f>
        <v>0</v>
      </c>
      <c r="AI886" s="410">
        <f t="shared" ref="AI886" si="2708">AI885</f>
        <v>0</v>
      </c>
      <c r="AJ886" s="410">
        <f t="shared" ref="AJ886" si="2709">AJ885</f>
        <v>0</v>
      </c>
      <c r="AK886" s="410">
        <f t="shared" ref="AK886" si="2710">AK885</f>
        <v>0</v>
      </c>
      <c r="AL886" s="410">
        <f t="shared" ref="AL886" si="2711">AL885</f>
        <v>0</v>
      </c>
      <c r="AM886" s="305"/>
    </row>
    <row r="887" spans="1:39"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769"/>
      <c r="Z887" s="424"/>
      <c r="AA887" s="424"/>
      <c r="AB887" s="424"/>
      <c r="AC887" s="424"/>
      <c r="AD887" s="424"/>
      <c r="AE887" s="424"/>
      <c r="AF887" s="424"/>
      <c r="AG887" s="424"/>
      <c r="AH887" s="424"/>
      <c r="AI887" s="424"/>
      <c r="AJ887" s="424"/>
      <c r="AK887" s="424"/>
      <c r="AL887" s="424"/>
      <c r="AM887" s="305"/>
    </row>
    <row r="888" spans="1:39" ht="30"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774"/>
      <c r="Z888" s="414"/>
      <c r="AA888" s="414"/>
      <c r="AB888" s="414"/>
      <c r="AC888" s="414"/>
      <c r="AD888" s="414"/>
      <c r="AE888" s="414"/>
      <c r="AF888" s="414"/>
      <c r="AG888" s="414"/>
      <c r="AH888" s="414"/>
      <c r="AI888" s="414"/>
      <c r="AJ888" s="414"/>
      <c r="AK888" s="414"/>
      <c r="AL888" s="414"/>
      <c r="AM888" s="295">
        <f>SUM(Y888:AL888)</f>
        <v>0</v>
      </c>
    </row>
    <row r="889" spans="1:39"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768">
        <f>Y888</f>
        <v>0</v>
      </c>
      <c r="Z889" s="410">
        <f t="shared" ref="Z889" si="2712">Z888</f>
        <v>0</v>
      </c>
      <c r="AA889" s="410">
        <f t="shared" ref="AA889" si="2713">AA888</f>
        <v>0</v>
      </c>
      <c r="AB889" s="410">
        <f t="shared" ref="AB889" si="2714">AB888</f>
        <v>0</v>
      </c>
      <c r="AC889" s="410">
        <f t="shared" ref="AC889" si="2715">AC888</f>
        <v>0</v>
      </c>
      <c r="AD889" s="410">
        <f t="shared" ref="AD889" si="2716">AD888</f>
        <v>0</v>
      </c>
      <c r="AE889" s="410">
        <f t="shared" ref="AE889" si="2717">AE888</f>
        <v>0</v>
      </c>
      <c r="AF889" s="410">
        <f t="shared" ref="AF889" si="2718">AF888</f>
        <v>0</v>
      </c>
      <c r="AG889" s="410">
        <f t="shared" ref="AG889" si="2719">AG888</f>
        <v>0</v>
      </c>
      <c r="AH889" s="410">
        <f t="shared" ref="AH889" si="2720">AH888</f>
        <v>0</v>
      </c>
      <c r="AI889" s="410">
        <f t="shared" ref="AI889" si="2721">AI888</f>
        <v>0</v>
      </c>
      <c r="AJ889" s="410">
        <f t="shared" ref="AJ889" si="2722">AJ888</f>
        <v>0</v>
      </c>
      <c r="AK889" s="410">
        <f t="shared" ref="AK889" si="2723">AK888</f>
        <v>0</v>
      </c>
      <c r="AL889" s="410">
        <f t="shared" ref="AL889" si="2724">AL888</f>
        <v>0</v>
      </c>
      <c r="AM889" s="305"/>
    </row>
    <row r="890" spans="1:39"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769"/>
      <c r="Z890" s="424"/>
      <c r="AA890" s="424"/>
      <c r="AB890" s="424"/>
      <c r="AC890" s="424"/>
      <c r="AD890" s="424"/>
      <c r="AE890" s="424"/>
      <c r="AF890" s="424"/>
      <c r="AG890" s="424"/>
      <c r="AH890" s="424"/>
      <c r="AI890" s="424"/>
      <c r="AJ890" s="424"/>
      <c r="AK890" s="424"/>
      <c r="AL890" s="424"/>
      <c r="AM890" s="305"/>
    </row>
    <row r="891" spans="1:39"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774"/>
      <c r="Z891" s="414"/>
      <c r="AA891" s="414"/>
      <c r="AB891" s="414"/>
      <c r="AC891" s="414"/>
      <c r="AD891" s="414"/>
      <c r="AE891" s="414"/>
      <c r="AF891" s="414"/>
      <c r="AG891" s="414"/>
      <c r="AH891" s="414"/>
      <c r="AI891" s="414"/>
      <c r="AJ891" s="414"/>
      <c r="AK891" s="414"/>
      <c r="AL891" s="414"/>
      <c r="AM891" s="295">
        <f>SUM(Y891:AL891)</f>
        <v>0</v>
      </c>
    </row>
    <row r="892" spans="1:39"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768">
        <f>Y891</f>
        <v>0</v>
      </c>
      <c r="Z892" s="410">
        <f t="shared" ref="Z892" si="2725">Z891</f>
        <v>0</v>
      </c>
      <c r="AA892" s="410">
        <f t="shared" ref="AA892" si="2726">AA891</f>
        <v>0</v>
      </c>
      <c r="AB892" s="410">
        <f t="shared" ref="AB892" si="2727">AB891</f>
        <v>0</v>
      </c>
      <c r="AC892" s="410">
        <f t="shared" ref="AC892" si="2728">AC891</f>
        <v>0</v>
      </c>
      <c r="AD892" s="410">
        <f t="shared" ref="AD892" si="2729">AD891</f>
        <v>0</v>
      </c>
      <c r="AE892" s="410">
        <f t="shared" ref="AE892" si="2730">AE891</f>
        <v>0</v>
      </c>
      <c r="AF892" s="410">
        <f t="shared" ref="AF892" si="2731">AF891</f>
        <v>0</v>
      </c>
      <c r="AG892" s="410">
        <f t="shared" ref="AG892" si="2732">AG891</f>
        <v>0</v>
      </c>
      <c r="AH892" s="410">
        <f t="shared" ref="AH892" si="2733">AH891</f>
        <v>0</v>
      </c>
      <c r="AI892" s="410">
        <f t="shared" ref="AI892" si="2734">AI891</f>
        <v>0</v>
      </c>
      <c r="AJ892" s="410">
        <f t="shared" ref="AJ892" si="2735">AJ891</f>
        <v>0</v>
      </c>
      <c r="AK892" s="410">
        <f t="shared" ref="AK892" si="2736">AK891</f>
        <v>0</v>
      </c>
      <c r="AL892" s="410">
        <f t="shared" ref="AL892" si="2737">AL891</f>
        <v>0</v>
      </c>
      <c r="AM892" s="305"/>
    </row>
    <row r="893" spans="1:39"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769"/>
      <c r="Z893" s="424"/>
      <c r="AA893" s="424"/>
      <c r="AB893" s="424"/>
      <c r="AC893" s="424"/>
      <c r="AD893" s="424"/>
      <c r="AE893" s="424"/>
      <c r="AF893" s="424"/>
      <c r="AG893" s="424"/>
      <c r="AH893" s="424"/>
      <c r="AI893" s="424"/>
      <c r="AJ893" s="424"/>
      <c r="AK893" s="424"/>
      <c r="AL893" s="424"/>
      <c r="AM893" s="305"/>
    </row>
    <row r="894" spans="1:39" ht="30"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774"/>
      <c r="Z894" s="414"/>
      <c r="AA894" s="414"/>
      <c r="AB894" s="414"/>
      <c r="AC894" s="414"/>
      <c r="AD894" s="414"/>
      <c r="AE894" s="414"/>
      <c r="AF894" s="414"/>
      <c r="AG894" s="414"/>
      <c r="AH894" s="414"/>
      <c r="AI894" s="414"/>
      <c r="AJ894" s="414"/>
      <c r="AK894" s="414"/>
      <c r="AL894" s="414"/>
      <c r="AM894" s="295">
        <f>SUM(Y894:AL894)</f>
        <v>0</v>
      </c>
    </row>
    <row r="895" spans="1:39"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768">
        <f>Y894</f>
        <v>0</v>
      </c>
      <c r="Z895" s="410">
        <f t="shared" ref="Z895" si="2738">Z894</f>
        <v>0</v>
      </c>
      <c r="AA895" s="410">
        <f t="shared" ref="AA895" si="2739">AA894</f>
        <v>0</v>
      </c>
      <c r="AB895" s="410">
        <f t="shared" ref="AB895" si="2740">AB894</f>
        <v>0</v>
      </c>
      <c r="AC895" s="410">
        <f t="shared" ref="AC895" si="2741">AC894</f>
        <v>0</v>
      </c>
      <c r="AD895" s="410">
        <f t="shared" ref="AD895" si="2742">AD894</f>
        <v>0</v>
      </c>
      <c r="AE895" s="410">
        <f t="shared" ref="AE895" si="2743">AE894</f>
        <v>0</v>
      </c>
      <c r="AF895" s="410">
        <f t="shared" ref="AF895" si="2744">AF894</f>
        <v>0</v>
      </c>
      <c r="AG895" s="410">
        <f t="shared" ref="AG895" si="2745">AG894</f>
        <v>0</v>
      </c>
      <c r="AH895" s="410">
        <f t="shared" ref="AH895" si="2746">AH894</f>
        <v>0</v>
      </c>
      <c r="AI895" s="410">
        <f t="shared" ref="AI895" si="2747">AI894</f>
        <v>0</v>
      </c>
      <c r="AJ895" s="410">
        <f t="shared" ref="AJ895" si="2748">AJ894</f>
        <v>0</v>
      </c>
      <c r="AK895" s="410">
        <f t="shared" ref="AK895" si="2749">AK894</f>
        <v>0</v>
      </c>
      <c r="AL895" s="410">
        <f t="shared" ref="AL895" si="2750">AL894</f>
        <v>0</v>
      </c>
      <c r="AM895" s="305"/>
    </row>
    <row r="896" spans="1:39"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769"/>
      <c r="Z896" s="424"/>
      <c r="AA896" s="424"/>
      <c r="AB896" s="424"/>
      <c r="AC896" s="424"/>
      <c r="AD896" s="424"/>
      <c r="AE896" s="424"/>
      <c r="AF896" s="424"/>
      <c r="AG896" s="424"/>
      <c r="AH896" s="424"/>
      <c r="AI896" s="424"/>
      <c r="AJ896" s="424"/>
      <c r="AK896" s="424"/>
      <c r="AL896" s="424"/>
      <c r="AM896" s="305"/>
    </row>
    <row r="897" spans="1:39" ht="30"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774"/>
      <c r="Z897" s="414"/>
      <c r="AA897" s="414"/>
      <c r="AB897" s="414"/>
      <c r="AC897" s="414"/>
      <c r="AD897" s="414"/>
      <c r="AE897" s="414"/>
      <c r="AF897" s="414"/>
      <c r="AG897" s="414"/>
      <c r="AH897" s="414"/>
      <c r="AI897" s="414"/>
      <c r="AJ897" s="414"/>
      <c r="AK897" s="414"/>
      <c r="AL897" s="414"/>
      <c r="AM897" s="295">
        <f>SUM(Y897:AL897)</f>
        <v>0</v>
      </c>
    </row>
    <row r="898" spans="1:39"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768">
        <f>Y897</f>
        <v>0</v>
      </c>
      <c r="Z898" s="410">
        <f t="shared" ref="Z898" si="2751">Z897</f>
        <v>0</v>
      </c>
      <c r="AA898" s="410">
        <f t="shared" ref="AA898" si="2752">AA897</f>
        <v>0</v>
      </c>
      <c r="AB898" s="410">
        <f t="shared" ref="AB898" si="2753">AB897</f>
        <v>0</v>
      </c>
      <c r="AC898" s="410">
        <f t="shared" ref="AC898" si="2754">AC897</f>
        <v>0</v>
      </c>
      <c r="AD898" s="410">
        <f t="shared" ref="AD898" si="2755">AD897</f>
        <v>0</v>
      </c>
      <c r="AE898" s="410">
        <f t="shared" ref="AE898" si="2756">AE897</f>
        <v>0</v>
      </c>
      <c r="AF898" s="410">
        <f t="shared" ref="AF898" si="2757">AF897</f>
        <v>0</v>
      </c>
      <c r="AG898" s="410">
        <f t="shared" ref="AG898" si="2758">AG897</f>
        <v>0</v>
      </c>
      <c r="AH898" s="410">
        <f t="shared" ref="AH898" si="2759">AH897</f>
        <v>0</v>
      </c>
      <c r="AI898" s="410">
        <f t="shared" ref="AI898" si="2760">AI897</f>
        <v>0</v>
      </c>
      <c r="AJ898" s="410">
        <f t="shared" ref="AJ898" si="2761">AJ897</f>
        <v>0</v>
      </c>
      <c r="AK898" s="410">
        <f t="shared" ref="AK898" si="2762">AK897</f>
        <v>0</v>
      </c>
      <c r="AL898" s="410">
        <f t="shared" ref="AL898" si="2763">AL897</f>
        <v>0</v>
      </c>
      <c r="AM898" s="305"/>
    </row>
    <row r="899" spans="1:39"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769"/>
      <c r="Z899" s="424"/>
      <c r="AA899" s="424"/>
      <c r="AB899" s="424"/>
      <c r="AC899" s="424"/>
      <c r="AD899" s="424"/>
      <c r="AE899" s="424"/>
      <c r="AF899" s="424"/>
      <c r="AG899" s="424"/>
      <c r="AH899" s="424"/>
      <c r="AI899" s="424"/>
      <c r="AJ899" s="424"/>
      <c r="AK899" s="424"/>
      <c r="AL899" s="424"/>
      <c r="AM899" s="305"/>
    </row>
    <row r="900" spans="1:39" ht="45"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774"/>
      <c r="Z900" s="414"/>
      <c r="AA900" s="414"/>
      <c r="AB900" s="414"/>
      <c r="AC900" s="414"/>
      <c r="AD900" s="414"/>
      <c r="AE900" s="414"/>
      <c r="AF900" s="414"/>
      <c r="AG900" s="414"/>
      <c r="AH900" s="414"/>
      <c r="AI900" s="414"/>
      <c r="AJ900" s="414"/>
      <c r="AK900" s="414"/>
      <c r="AL900" s="414"/>
      <c r="AM900" s="295">
        <f>SUM(Y900:AL900)</f>
        <v>0</v>
      </c>
    </row>
    <row r="901" spans="1:39"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768">
        <f>Y900</f>
        <v>0</v>
      </c>
      <c r="Z901" s="410">
        <f t="shared" ref="Z901" si="2764">Z900</f>
        <v>0</v>
      </c>
      <c r="AA901" s="410">
        <f t="shared" ref="AA901" si="2765">AA900</f>
        <v>0</v>
      </c>
      <c r="AB901" s="410">
        <f t="shared" ref="AB901" si="2766">AB900</f>
        <v>0</v>
      </c>
      <c r="AC901" s="410">
        <f t="shared" ref="AC901" si="2767">AC900</f>
        <v>0</v>
      </c>
      <c r="AD901" s="410">
        <f t="shared" ref="AD901" si="2768">AD900</f>
        <v>0</v>
      </c>
      <c r="AE901" s="410">
        <f t="shared" ref="AE901" si="2769">AE900</f>
        <v>0</v>
      </c>
      <c r="AF901" s="410">
        <f t="shared" ref="AF901" si="2770">AF900</f>
        <v>0</v>
      </c>
      <c r="AG901" s="410">
        <f t="shared" ref="AG901" si="2771">AG900</f>
        <v>0</v>
      </c>
      <c r="AH901" s="410">
        <f t="shared" ref="AH901" si="2772">AH900</f>
        <v>0</v>
      </c>
      <c r="AI901" s="410">
        <f t="shared" ref="AI901" si="2773">AI900</f>
        <v>0</v>
      </c>
      <c r="AJ901" s="410">
        <f t="shared" ref="AJ901" si="2774">AJ900</f>
        <v>0</v>
      </c>
      <c r="AK901" s="410">
        <f t="shared" ref="AK901" si="2775">AK900</f>
        <v>0</v>
      </c>
      <c r="AL901" s="410">
        <f t="shared" ref="AL901" si="2776">AL900</f>
        <v>0</v>
      </c>
      <c r="AM901" s="305"/>
    </row>
    <row r="902" spans="1:39"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769"/>
      <c r="Z902" s="424"/>
      <c r="AA902" s="424"/>
      <c r="AB902" s="424"/>
      <c r="AC902" s="424"/>
      <c r="AD902" s="424"/>
      <c r="AE902" s="424"/>
      <c r="AF902" s="424"/>
      <c r="AG902" s="424"/>
      <c r="AH902" s="424"/>
      <c r="AI902" s="424"/>
      <c r="AJ902" s="424"/>
      <c r="AK902" s="424"/>
      <c r="AL902" s="424"/>
      <c r="AM902" s="305"/>
    </row>
    <row r="903" spans="1:39" ht="45"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774"/>
      <c r="Z903" s="414"/>
      <c r="AA903" s="414"/>
      <c r="AB903" s="414"/>
      <c r="AC903" s="414"/>
      <c r="AD903" s="414"/>
      <c r="AE903" s="414"/>
      <c r="AF903" s="414"/>
      <c r="AG903" s="414"/>
      <c r="AH903" s="414"/>
      <c r="AI903" s="414"/>
      <c r="AJ903" s="414"/>
      <c r="AK903" s="414"/>
      <c r="AL903" s="414"/>
      <c r="AM903" s="295">
        <f>SUM(Y903:AL903)</f>
        <v>0</v>
      </c>
    </row>
    <row r="904" spans="1:39"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768">
        <f>Y903</f>
        <v>0</v>
      </c>
      <c r="Z904" s="410">
        <f t="shared" ref="Z904" si="2777">Z903</f>
        <v>0</v>
      </c>
      <c r="AA904" s="410">
        <f t="shared" ref="AA904" si="2778">AA903</f>
        <v>0</v>
      </c>
      <c r="AB904" s="410">
        <f t="shared" ref="AB904" si="2779">AB903</f>
        <v>0</v>
      </c>
      <c r="AC904" s="410">
        <f t="shared" ref="AC904" si="2780">AC903</f>
        <v>0</v>
      </c>
      <c r="AD904" s="410">
        <f t="shared" ref="AD904" si="2781">AD903</f>
        <v>0</v>
      </c>
      <c r="AE904" s="410">
        <f t="shared" ref="AE904" si="2782">AE903</f>
        <v>0</v>
      </c>
      <c r="AF904" s="410">
        <f t="shared" ref="AF904" si="2783">AF903</f>
        <v>0</v>
      </c>
      <c r="AG904" s="410">
        <f t="shared" ref="AG904" si="2784">AG903</f>
        <v>0</v>
      </c>
      <c r="AH904" s="410">
        <f t="shared" ref="AH904" si="2785">AH903</f>
        <v>0</v>
      </c>
      <c r="AI904" s="410">
        <f t="shared" ref="AI904" si="2786">AI903</f>
        <v>0</v>
      </c>
      <c r="AJ904" s="410">
        <f t="shared" ref="AJ904" si="2787">AJ903</f>
        <v>0</v>
      </c>
      <c r="AK904" s="410">
        <f t="shared" ref="AK904" si="2788">AK903</f>
        <v>0</v>
      </c>
      <c r="AL904" s="410">
        <f t="shared" ref="AL904" si="2789">AL903</f>
        <v>0</v>
      </c>
      <c r="AM904" s="305"/>
    </row>
    <row r="905" spans="1:39"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769"/>
      <c r="Z905" s="424"/>
      <c r="AA905" s="424"/>
      <c r="AB905" s="424"/>
      <c r="AC905" s="424"/>
      <c r="AD905" s="424"/>
      <c r="AE905" s="424"/>
      <c r="AF905" s="424"/>
      <c r="AG905" s="424"/>
      <c r="AH905" s="424"/>
      <c r="AI905" s="424"/>
      <c r="AJ905" s="424"/>
      <c r="AK905" s="424"/>
      <c r="AL905" s="424"/>
      <c r="AM905" s="305"/>
    </row>
    <row r="906" spans="1:39" ht="30"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774"/>
      <c r="Z906" s="414"/>
      <c r="AA906" s="414"/>
      <c r="AB906" s="414"/>
      <c r="AC906" s="414"/>
      <c r="AD906" s="414"/>
      <c r="AE906" s="414"/>
      <c r="AF906" s="414"/>
      <c r="AG906" s="414"/>
      <c r="AH906" s="414"/>
      <c r="AI906" s="414"/>
      <c r="AJ906" s="414"/>
      <c r="AK906" s="414"/>
      <c r="AL906" s="414"/>
      <c r="AM906" s="295">
        <f>SUM(Y906:AL906)</f>
        <v>0</v>
      </c>
    </row>
    <row r="907" spans="1:39"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768">
        <f>Y906</f>
        <v>0</v>
      </c>
      <c r="Z907" s="410">
        <f t="shared" ref="Z907" si="2790">Z906</f>
        <v>0</v>
      </c>
      <c r="AA907" s="410">
        <f t="shared" ref="AA907" si="2791">AA906</f>
        <v>0</v>
      </c>
      <c r="AB907" s="410">
        <f t="shared" ref="AB907" si="2792">AB906</f>
        <v>0</v>
      </c>
      <c r="AC907" s="410">
        <f t="shared" ref="AC907" si="2793">AC906</f>
        <v>0</v>
      </c>
      <c r="AD907" s="410">
        <f t="shared" ref="AD907" si="2794">AD906</f>
        <v>0</v>
      </c>
      <c r="AE907" s="410">
        <f t="shared" ref="AE907" si="2795">AE906</f>
        <v>0</v>
      </c>
      <c r="AF907" s="410">
        <f t="shared" ref="AF907" si="2796">AF906</f>
        <v>0</v>
      </c>
      <c r="AG907" s="410">
        <f t="shared" ref="AG907" si="2797">AG906</f>
        <v>0</v>
      </c>
      <c r="AH907" s="410">
        <f t="shared" ref="AH907" si="2798">AH906</f>
        <v>0</v>
      </c>
      <c r="AI907" s="410">
        <f t="shared" ref="AI907" si="2799">AI906</f>
        <v>0</v>
      </c>
      <c r="AJ907" s="410">
        <f t="shared" ref="AJ907" si="2800">AJ906</f>
        <v>0</v>
      </c>
      <c r="AK907" s="410">
        <f t="shared" ref="AK907" si="2801">AK906</f>
        <v>0</v>
      </c>
      <c r="AL907" s="410">
        <f t="shared" ref="AL907" si="2802">AL906</f>
        <v>0</v>
      </c>
      <c r="AM907" s="305"/>
    </row>
    <row r="908" spans="1:39"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769"/>
      <c r="Z908" s="424"/>
      <c r="AA908" s="424"/>
      <c r="AB908" s="424"/>
      <c r="AC908" s="424"/>
      <c r="AD908" s="424"/>
      <c r="AE908" s="424"/>
      <c r="AF908" s="424"/>
      <c r="AG908" s="424"/>
      <c r="AH908" s="424"/>
      <c r="AI908" s="424"/>
      <c r="AJ908" s="424"/>
      <c r="AK908" s="424"/>
      <c r="AL908" s="424"/>
      <c r="AM908" s="305"/>
    </row>
    <row r="909" spans="1:39" ht="45"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774"/>
      <c r="Z909" s="414"/>
      <c r="AA909" s="414"/>
      <c r="AB909" s="414"/>
      <c r="AC909" s="414"/>
      <c r="AD909" s="414"/>
      <c r="AE909" s="414"/>
      <c r="AF909" s="414"/>
      <c r="AG909" s="414"/>
      <c r="AH909" s="414"/>
      <c r="AI909" s="414"/>
      <c r="AJ909" s="414"/>
      <c r="AK909" s="414"/>
      <c r="AL909" s="414"/>
      <c r="AM909" s="295">
        <f>SUM(Y909:AL909)</f>
        <v>0</v>
      </c>
    </row>
    <row r="910" spans="1:39"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768">
        <f>Y909</f>
        <v>0</v>
      </c>
      <c r="Z910" s="410">
        <f t="shared" ref="Z910" si="2803">Z909</f>
        <v>0</v>
      </c>
      <c r="AA910" s="410">
        <f t="shared" ref="AA910" si="2804">AA909</f>
        <v>0</v>
      </c>
      <c r="AB910" s="410">
        <f t="shared" ref="AB910" si="2805">AB909</f>
        <v>0</v>
      </c>
      <c r="AC910" s="410">
        <f t="shared" ref="AC910" si="2806">AC909</f>
        <v>0</v>
      </c>
      <c r="AD910" s="410">
        <f t="shared" ref="AD910" si="2807">AD909</f>
        <v>0</v>
      </c>
      <c r="AE910" s="410">
        <f t="shared" ref="AE910" si="2808">AE909</f>
        <v>0</v>
      </c>
      <c r="AF910" s="410">
        <f t="shared" ref="AF910" si="2809">AF909</f>
        <v>0</v>
      </c>
      <c r="AG910" s="410">
        <f t="shared" ref="AG910" si="2810">AG909</f>
        <v>0</v>
      </c>
      <c r="AH910" s="410">
        <f t="shared" ref="AH910" si="2811">AH909</f>
        <v>0</v>
      </c>
      <c r="AI910" s="410">
        <f t="shared" ref="AI910" si="2812">AI909</f>
        <v>0</v>
      </c>
      <c r="AJ910" s="410">
        <f t="shared" ref="AJ910" si="2813">AJ909</f>
        <v>0</v>
      </c>
      <c r="AK910" s="410">
        <f t="shared" ref="AK910" si="2814">AK909</f>
        <v>0</v>
      </c>
      <c r="AL910" s="410">
        <f t="shared" ref="AL910" si="2815">AL909</f>
        <v>0</v>
      </c>
      <c r="AM910" s="305"/>
    </row>
    <row r="911" spans="1:39"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769"/>
      <c r="Z911" s="424"/>
      <c r="AA911" s="424"/>
      <c r="AB911" s="424"/>
      <c r="AC911" s="424"/>
      <c r="AD911" s="424"/>
      <c r="AE911" s="424"/>
      <c r="AF911" s="424"/>
      <c r="AG911" s="424"/>
      <c r="AH911" s="424"/>
      <c r="AI911" s="424"/>
      <c r="AJ911" s="424"/>
      <c r="AK911" s="424"/>
      <c r="AL911" s="424"/>
      <c r="AM911" s="305"/>
    </row>
    <row r="912" spans="1:39" ht="30"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774"/>
      <c r="Z912" s="414"/>
      <c r="AA912" s="414"/>
      <c r="AB912" s="414"/>
      <c r="AC912" s="414"/>
      <c r="AD912" s="414"/>
      <c r="AE912" s="414"/>
      <c r="AF912" s="414"/>
      <c r="AG912" s="414"/>
      <c r="AH912" s="414"/>
      <c r="AI912" s="414"/>
      <c r="AJ912" s="414"/>
      <c r="AK912" s="414"/>
      <c r="AL912" s="414"/>
      <c r="AM912" s="295">
        <f>SUM(Y912:AL912)</f>
        <v>0</v>
      </c>
    </row>
    <row r="913" spans="1:39"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768">
        <f>Y912</f>
        <v>0</v>
      </c>
      <c r="Z913" s="410">
        <f t="shared" ref="Z913" si="2816">Z912</f>
        <v>0</v>
      </c>
      <c r="AA913" s="410">
        <f t="shared" ref="AA913" si="2817">AA912</f>
        <v>0</v>
      </c>
      <c r="AB913" s="410">
        <f t="shared" ref="AB913" si="2818">AB912</f>
        <v>0</v>
      </c>
      <c r="AC913" s="410">
        <f t="shared" ref="AC913" si="2819">AC912</f>
        <v>0</v>
      </c>
      <c r="AD913" s="410">
        <f t="shared" ref="AD913" si="2820">AD912</f>
        <v>0</v>
      </c>
      <c r="AE913" s="410">
        <f t="shared" ref="AE913" si="2821">AE912</f>
        <v>0</v>
      </c>
      <c r="AF913" s="410">
        <f t="shared" ref="AF913" si="2822">AF912</f>
        <v>0</v>
      </c>
      <c r="AG913" s="410">
        <f t="shared" ref="AG913" si="2823">AG912</f>
        <v>0</v>
      </c>
      <c r="AH913" s="410">
        <f t="shared" ref="AH913" si="2824">AH912</f>
        <v>0</v>
      </c>
      <c r="AI913" s="410">
        <f t="shared" ref="AI913" si="2825">AI912</f>
        <v>0</v>
      </c>
      <c r="AJ913" s="410">
        <f t="shared" ref="AJ913" si="2826">AJ912</f>
        <v>0</v>
      </c>
      <c r="AK913" s="410">
        <f t="shared" ref="AK913" si="2827">AK912</f>
        <v>0</v>
      </c>
      <c r="AL913" s="410">
        <f t="shared" ref="AL913" si="2828">AL912</f>
        <v>0</v>
      </c>
      <c r="AM913" s="305"/>
    </row>
    <row r="914" spans="1:39"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769"/>
      <c r="Z914" s="424"/>
      <c r="AA914" s="424"/>
      <c r="AB914" s="424"/>
      <c r="AC914" s="424"/>
      <c r="AD914" s="424"/>
      <c r="AE914" s="424"/>
      <c r="AF914" s="424"/>
      <c r="AG914" s="424"/>
      <c r="AH914" s="424"/>
      <c r="AI914" s="424"/>
      <c r="AJ914" s="424"/>
      <c r="AK914" s="424"/>
      <c r="AL914" s="424"/>
      <c r="AM914" s="305"/>
    </row>
    <row r="915" spans="1:39" ht="30"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774"/>
      <c r="Z915" s="414"/>
      <c r="AA915" s="414"/>
      <c r="AB915" s="414"/>
      <c r="AC915" s="414"/>
      <c r="AD915" s="414"/>
      <c r="AE915" s="414"/>
      <c r="AF915" s="414"/>
      <c r="AG915" s="414"/>
      <c r="AH915" s="414"/>
      <c r="AI915" s="414"/>
      <c r="AJ915" s="414"/>
      <c r="AK915" s="414"/>
      <c r="AL915" s="414"/>
      <c r="AM915" s="295">
        <f>SUM(Y915:AL915)</f>
        <v>0</v>
      </c>
    </row>
    <row r="916" spans="1:39"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768">
        <f>Y915</f>
        <v>0</v>
      </c>
      <c r="Z916" s="410">
        <f t="shared" ref="Z916" si="2829">Z915</f>
        <v>0</v>
      </c>
      <c r="AA916" s="410">
        <f t="shared" ref="AA916" si="2830">AA915</f>
        <v>0</v>
      </c>
      <c r="AB916" s="410">
        <f t="shared" ref="AB916" si="2831">AB915</f>
        <v>0</v>
      </c>
      <c r="AC916" s="410">
        <f t="shared" ref="AC916" si="2832">AC915</f>
        <v>0</v>
      </c>
      <c r="AD916" s="410">
        <f t="shared" ref="AD916" si="2833">AD915</f>
        <v>0</v>
      </c>
      <c r="AE916" s="410">
        <f t="shared" ref="AE916" si="2834">AE915</f>
        <v>0</v>
      </c>
      <c r="AF916" s="410">
        <f t="shared" ref="AF916" si="2835">AF915</f>
        <v>0</v>
      </c>
      <c r="AG916" s="410">
        <f t="shared" ref="AG916" si="2836">AG915</f>
        <v>0</v>
      </c>
      <c r="AH916" s="410">
        <f t="shared" ref="AH916" si="2837">AH915</f>
        <v>0</v>
      </c>
      <c r="AI916" s="410">
        <f t="shared" ref="AI916" si="2838">AI915</f>
        <v>0</v>
      </c>
      <c r="AJ916" s="410">
        <f t="shared" ref="AJ916" si="2839">AJ915</f>
        <v>0</v>
      </c>
      <c r="AK916" s="410">
        <f t="shared" ref="AK916" si="2840">AK915</f>
        <v>0</v>
      </c>
      <c r="AL916" s="410">
        <f t="shared" ref="AL916" si="2841">AL915</f>
        <v>0</v>
      </c>
      <c r="AM916" s="305"/>
    </row>
    <row r="917" spans="1:39"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769"/>
      <c r="Z917" s="424"/>
      <c r="AA917" s="424"/>
      <c r="AB917" s="424"/>
      <c r="AC917" s="424"/>
      <c r="AD917" s="424"/>
      <c r="AE917" s="424"/>
      <c r="AF917" s="424"/>
      <c r="AG917" s="424"/>
      <c r="AH917" s="424"/>
      <c r="AI917" s="424"/>
      <c r="AJ917" s="424"/>
      <c r="AK917" s="424"/>
      <c r="AL917" s="424"/>
      <c r="AM917" s="305"/>
    </row>
    <row r="918" spans="1:39" ht="30"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774"/>
      <c r="Z918" s="414"/>
      <c r="AA918" s="414"/>
      <c r="AB918" s="414"/>
      <c r="AC918" s="414"/>
      <c r="AD918" s="414"/>
      <c r="AE918" s="414"/>
      <c r="AF918" s="414"/>
      <c r="AG918" s="414"/>
      <c r="AH918" s="414"/>
      <c r="AI918" s="414"/>
      <c r="AJ918" s="414"/>
      <c r="AK918" s="414"/>
      <c r="AL918" s="414"/>
      <c r="AM918" s="295">
        <f>SUM(Y918:AL918)</f>
        <v>0</v>
      </c>
    </row>
    <row r="919" spans="1:39"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768">
        <f>Y918</f>
        <v>0</v>
      </c>
      <c r="Z919" s="410">
        <f t="shared" ref="Z919" si="2842">Z918</f>
        <v>0</v>
      </c>
      <c r="AA919" s="410">
        <f t="shared" ref="AA919" si="2843">AA918</f>
        <v>0</v>
      </c>
      <c r="AB919" s="410">
        <f t="shared" ref="AB919" si="2844">AB918</f>
        <v>0</v>
      </c>
      <c r="AC919" s="410">
        <f t="shared" ref="AC919" si="2845">AC918</f>
        <v>0</v>
      </c>
      <c r="AD919" s="410">
        <f t="shared" ref="AD919" si="2846">AD918</f>
        <v>0</v>
      </c>
      <c r="AE919" s="410">
        <f t="shared" ref="AE919" si="2847">AE918</f>
        <v>0</v>
      </c>
      <c r="AF919" s="410">
        <f t="shared" ref="AF919" si="2848">AF918</f>
        <v>0</v>
      </c>
      <c r="AG919" s="410">
        <f t="shared" ref="AG919" si="2849">AG918</f>
        <v>0</v>
      </c>
      <c r="AH919" s="410">
        <f t="shared" ref="AH919" si="2850">AH918</f>
        <v>0</v>
      </c>
      <c r="AI919" s="410">
        <f t="shared" ref="AI919" si="2851">AI918</f>
        <v>0</v>
      </c>
      <c r="AJ919" s="410">
        <f t="shared" ref="AJ919" si="2852">AJ918</f>
        <v>0</v>
      </c>
      <c r="AK919" s="410">
        <f t="shared" ref="AK919" si="2853">AK918</f>
        <v>0</v>
      </c>
      <c r="AL919" s="410">
        <f t="shared" ref="AL919" si="2854">AL918</f>
        <v>0</v>
      </c>
      <c r="AM919" s="305"/>
    </row>
    <row r="920" spans="1:39"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769"/>
      <c r="Z920" s="424"/>
      <c r="AA920" s="424"/>
      <c r="AB920" s="424"/>
      <c r="AC920" s="424"/>
      <c r="AD920" s="424"/>
      <c r="AE920" s="424"/>
      <c r="AF920" s="424"/>
      <c r="AG920" s="424"/>
      <c r="AH920" s="424"/>
      <c r="AI920" s="424"/>
      <c r="AJ920" s="424"/>
      <c r="AK920" s="424"/>
      <c r="AL920" s="424"/>
      <c r="AM920" s="305"/>
    </row>
    <row r="921" spans="1:39" ht="45"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774"/>
      <c r="Z921" s="414"/>
      <c r="AA921" s="414"/>
      <c r="AB921" s="414"/>
      <c r="AC921" s="414"/>
      <c r="AD921" s="414"/>
      <c r="AE921" s="414"/>
      <c r="AF921" s="414"/>
      <c r="AG921" s="414"/>
      <c r="AH921" s="414"/>
      <c r="AI921" s="414"/>
      <c r="AJ921" s="414"/>
      <c r="AK921" s="414"/>
      <c r="AL921" s="414"/>
      <c r="AM921" s="295">
        <f>SUM(Y921:AL921)</f>
        <v>0</v>
      </c>
    </row>
    <row r="922" spans="1:39"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768">
        <f>Y921</f>
        <v>0</v>
      </c>
      <c r="Z922" s="410">
        <f t="shared" ref="Z922" si="2855">Z921</f>
        <v>0</v>
      </c>
      <c r="AA922" s="410">
        <f t="shared" ref="AA922" si="2856">AA921</f>
        <v>0</v>
      </c>
      <c r="AB922" s="410">
        <f t="shared" ref="AB922" si="2857">AB921</f>
        <v>0</v>
      </c>
      <c r="AC922" s="410">
        <f t="shared" ref="AC922" si="2858">AC921</f>
        <v>0</v>
      </c>
      <c r="AD922" s="410">
        <f t="shared" ref="AD922" si="2859">AD921</f>
        <v>0</v>
      </c>
      <c r="AE922" s="410">
        <f t="shared" ref="AE922" si="2860">AE921</f>
        <v>0</v>
      </c>
      <c r="AF922" s="410">
        <f t="shared" ref="AF922" si="2861">AF921</f>
        <v>0</v>
      </c>
      <c r="AG922" s="410">
        <f t="shared" ref="AG922" si="2862">AG921</f>
        <v>0</v>
      </c>
      <c r="AH922" s="410">
        <f t="shared" ref="AH922" si="2863">AH921</f>
        <v>0</v>
      </c>
      <c r="AI922" s="410">
        <f t="shared" ref="AI922" si="2864">AI921</f>
        <v>0</v>
      </c>
      <c r="AJ922" s="410">
        <f t="shared" ref="AJ922" si="2865">AJ921</f>
        <v>0</v>
      </c>
      <c r="AK922" s="410">
        <f t="shared" ref="AK922" si="2866">AK921</f>
        <v>0</v>
      </c>
      <c r="AL922" s="410">
        <f t="shared" ref="AL922" si="2867">AL921</f>
        <v>0</v>
      </c>
      <c r="AM922" s="305"/>
    </row>
    <row r="923" spans="1:39"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769"/>
      <c r="Z923" s="424"/>
      <c r="AA923" s="424"/>
      <c r="AB923" s="424"/>
      <c r="AC923" s="424"/>
      <c r="AD923" s="424"/>
      <c r="AE923" s="424"/>
      <c r="AF923" s="424"/>
      <c r="AG923" s="424"/>
      <c r="AH923" s="424"/>
      <c r="AI923" s="424"/>
      <c r="AJ923" s="424"/>
      <c r="AK923" s="424"/>
      <c r="AL923" s="424"/>
      <c r="AM923" s="305"/>
    </row>
    <row r="924" spans="1:39" ht="30"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774"/>
      <c r="Z924" s="414"/>
      <c r="AA924" s="414"/>
      <c r="AB924" s="414"/>
      <c r="AC924" s="414"/>
      <c r="AD924" s="414"/>
      <c r="AE924" s="414"/>
      <c r="AF924" s="414"/>
      <c r="AG924" s="414"/>
      <c r="AH924" s="414"/>
      <c r="AI924" s="414"/>
      <c r="AJ924" s="414"/>
      <c r="AK924" s="414"/>
      <c r="AL924" s="414"/>
      <c r="AM924" s="295">
        <f>SUM(Y924:AL924)</f>
        <v>0</v>
      </c>
    </row>
    <row r="925" spans="1:39"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768">
        <f>Y924</f>
        <v>0</v>
      </c>
      <c r="Z925" s="410">
        <f t="shared" ref="Z925" si="2868">Z924</f>
        <v>0</v>
      </c>
      <c r="AA925" s="410">
        <f t="shared" ref="AA925" si="2869">AA924</f>
        <v>0</v>
      </c>
      <c r="AB925" s="410">
        <f t="shared" ref="AB925" si="2870">AB924</f>
        <v>0</v>
      </c>
      <c r="AC925" s="410">
        <f t="shared" ref="AC925" si="2871">AC924</f>
        <v>0</v>
      </c>
      <c r="AD925" s="410">
        <f t="shared" ref="AD925" si="2872">AD924</f>
        <v>0</v>
      </c>
      <c r="AE925" s="410">
        <f t="shared" ref="AE925" si="2873">AE924</f>
        <v>0</v>
      </c>
      <c r="AF925" s="410">
        <f t="shared" ref="AF925" si="2874">AF924</f>
        <v>0</v>
      </c>
      <c r="AG925" s="410">
        <f t="shared" ref="AG925" si="2875">AG924</f>
        <v>0</v>
      </c>
      <c r="AH925" s="410">
        <f t="shared" ref="AH925" si="2876">AH924</f>
        <v>0</v>
      </c>
      <c r="AI925" s="410">
        <f t="shared" ref="AI925" si="2877">AI924</f>
        <v>0</v>
      </c>
      <c r="AJ925" s="410">
        <f t="shared" ref="AJ925" si="2878">AJ924</f>
        <v>0</v>
      </c>
      <c r="AK925" s="410">
        <f t="shared" ref="AK925" si="2879">AK924</f>
        <v>0</v>
      </c>
      <c r="AL925" s="410">
        <f t="shared" ref="AL925" si="2880">AL924</f>
        <v>0</v>
      </c>
      <c r="AM925" s="305"/>
    </row>
    <row r="926" spans="1:39"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775"/>
      <c r="Z926" s="300"/>
      <c r="AA926" s="300"/>
      <c r="AB926" s="300"/>
      <c r="AC926" s="300"/>
      <c r="AD926" s="300"/>
      <c r="AE926" s="300"/>
      <c r="AF926" s="300"/>
      <c r="AG926" s="300"/>
      <c r="AH926" s="300"/>
      <c r="AI926" s="300"/>
      <c r="AJ926" s="300"/>
      <c r="AK926" s="300"/>
      <c r="AL926" s="300"/>
      <c r="AM926" s="305"/>
    </row>
    <row r="927" spans="1:39" ht="15.75">
      <c r="B927" s="326" t="s">
        <v>328</v>
      </c>
      <c r="C927" s="328"/>
      <c r="D927" s="328">
        <f>SUM(D770:D925)</f>
        <v>5695</v>
      </c>
      <c r="E927" s="328"/>
      <c r="F927" s="328"/>
      <c r="G927" s="328"/>
      <c r="H927" s="328"/>
      <c r="I927" s="328"/>
      <c r="J927" s="328"/>
      <c r="K927" s="328"/>
      <c r="L927" s="328"/>
      <c r="M927" s="328"/>
      <c r="N927" s="328"/>
      <c r="O927" s="328">
        <f>SUM(O770:O925)</f>
        <v>1.1282826889823112</v>
      </c>
      <c r="P927" s="328"/>
      <c r="Q927" s="328"/>
      <c r="R927" s="328"/>
      <c r="S927" s="328"/>
      <c r="T927" s="328"/>
      <c r="U927" s="328"/>
      <c r="V927" s="328"/>
      <c r="W927" s="328"/>
      <c r="X927" s="328"/>
      <c r="Y927" s="776">
        <f>IF(Y768="kWh",SUMPRODUCT(D770:D925,Y770:Y925))</f>
        <v>630</v>
      </c>
      <c r="Z927" s="328">
        <f>IF(Z768="kWh",SUMPRODUCT(D770:D925,Z770:Z925))</f>
        <v>3798.75</v>
      </c>
      <c r="AA927" s="328">
        <f>IF(AA768="kw",SUMPRODUCT(N770:N925,O770:O925,AA770:AA925),SUMPRODUCT(D770:D925,AA770:AA925))</f>
        <v>2.8631466552378981</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777">
        <f>HLOOKUP(Y584,'2. LRAMVA Threshold'!$B$42:$Q$53,11,FALSE)</f>
        <v>1378906</v>
      </c>
      <c r="Z928" s="391">
        <f>HLOOKUP(Z584,'2. LRAMVA Threshold'!$B$42:$Q$53,11,FALSE)</f>
        <v>614466</v>
      </c>
      <c r="AA928" s="391">
        <f>HLOOKUP(AA584,'2. LRAMVA Threshold'!$B$42:$Q$53,11,FALSE)</f>
        <v>3777.5747121891995</v>
      </c>
      <c r="AB928" s="391">
        <f>HLOOKUP(AB584,'2. LRAMVA Threshold'!$B$42:$Q$53,11,FALSE)</f>
        <v>3.4029975684617533</v>
      </c>
      <c r="AC928" s="391">
        <f>HLOOKUP(AC584,'2. LRAMVA Threshold'!$B$42:$Q$53,11,FALSE)</f>
        <v>0</v>
      </c>
      <c r="AD928" s="391">
        <f>HLOOKUP(AD584,'2. LRAMVA Threshold'!$B$42:$Q$53,11,FALSE)</f>
        <v>8317</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778"/>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779">
        <f>HLOOKUP(Y$35,'3.  Distribution Rates'!$C$122:$P$133,11,FALSE)</f>
        <v>4.4999999999999997E-3</v>
      </c>
      <c r="Z930" s="340">
        <f>HLOOKUP(Z$35,'3.  Distribution Rates'!$C$122:$P$133,11,FALSE)</f>
        <v>1.29E-2</v>
      </c>
      <c r="AA930" s="340">
        <f>HLOOKUP(AA$35,'3.  Distribution Rates'!$C$122:$P$133,11,FALSE)</f>
        <v>3.5459999999999998</v>
      </c>
      <c r="AB930" s="340">
        <f>HLOOKUP(AB$35,'3.  Distribution Rates'!$C$122:$P$133,11,FALSE)</f>
        <v>9.2022999999999993</v>
      </c>
      <c r="AC930" s="340">
        <f>HLOOKUP(AC$35,'3.  Distribution Rates'!$C$122:$P$133,11,FALSE)</f>
        <v>13.1996</v>
      </c>
      <c r="AD930" s="340">
        <f>HLOOKUP(AD$35,'3.  Distribution Rates'!$C$122:$P$133,11,FALSE)</f>
        <v>3.5000000000000001E-3</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780">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7">
        <f t="shared" ref="AM931:AM939" si="2881">SUM(Y931:AL931)</f>
        <v>0</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780">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7">
        <f t="shared" si="2881"/>
        <v>0</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780">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7">
        <f t="shared" si="2881"/>
        <v>0</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780">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7">
        <f t="shared" si="2881"/>
        <v>0</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780">
        <f t="shared" ref="Y935:AL935" si="2882">Y211*Y930</f>
        <v>2397.2669999999998</v>
      </c>
      <c r="Z935" s="377">
        <f t="shared" si="2882"/>
        <v>15731.059800000001</v>
      </c>
      <c r="AA935" s="377">
        <f t="shared" si="2882"/>
        <v>3595.6439999999998</v>
      </c>
      <c r="AB935" s="377">
        <f t="shared" si="2882"/>
        <v>0</v>
      </c>
      <c r="AC935" s="377">
        <f t="shared" si="2882"/>
        <v>0</v>
      </c>
      <c r="AD935" s="377">
        <f t="shared" si="2882"/>
        <v>0</v>
      </c>
      <c r="AE935" s="377">
        <f t="shared" si="2882"/>
        <v>0</v>
      </c>
      <c r="AF935" s="377">
        <f t="shared" si="2882"/>
        <v>0</v>
      </c>
      <c r="AG935" s="377">
        <f t="shared" si="2882"/>
        <v>0</v>
      </c>
      <c r="AH935" s="377">
        <f t="shared" si="2882"/>
        <v>0</v>
      </c>
      <c r="AI935" s="377">
        <f t="shared" si="2882"/>
        <v>0</v>
      </c>
      <c r="AJ935" s="377">
        <f t="shared" si="2882"/>
        <v>0</v>
      </c>
      <c r="AK935" s="377">
        <f t="shared" si="2882"/>
        <v>0</v>
      </c>
      <c r="AL935" s="377">
        <f t="shared" si="2882"/>
        <v>0</v>
      </c>
      <c r="AM935" s="627">
        <f t="shared" si="2881"/>
        <v>21723.970800000003</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780">
        <f t="shared" ref="Y936:AL936" si="2883">Y394*Y930</f>
        <v>3506.3234999999995</v>
      </c>
      <c r="Z936" s="377">
        <f t="shared" si="2883"/>
        <v>9373.4367000000002</v>
      </c>
      <c r="AA936" s="377">
        <f t="shared" si="2883"/>
        <v>2414.826</v>
      </c>
      <c r="AB936" s="377">
        <f t="shared" si="2883"/>
        <v>0</v>
      </c>
      <c r="AC936" s="377">
        <f t="shared" si="2883"/>
        <v>0</v>
      </c>
      <c r="AD936" s="377">
        <f t="shared" si="2883"/>
        <v>0</v>
      </c>
      <c r="AE936" s="377">
        <f t="shared" si="2883"/>
        <v>0</v>
      </c>
      <c r="AF936" s="377">
        <f t="shared" si="2883"/>
        <v>0</v>
      </c>
      <c r="AG936" s="377">
        <f t="shared" si="2883"/>
        <v>0</v>
      </c>
      <c r="AH936" s="377">
        <f t="shared" si="2883"/>
        <v>0</v>
      </c>
      <c r="AI936" s="377">
        <f t="shared" si="2883"/>
        <v>0</v>
      </c>
      <c r="AJ936" s="377">
        <f t="shared" si="2883"/>
        <v>0</v>
      </c>
      <c r="AK936" s="377">
        <f t="shared" si="2883"/>
        <v>0</v>
      </c>
      <c r="AL936" s="377">
        <f t="shared" si="2883"/>
        <v>0</v>
      </c>
      <c r="AM936" s="627">
        <f t="shared" si="2881"/>
        <v>15294.586200000002</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780">
        <f t="shared" ref="Y937:AL937" si="2884">Y577*Y930</f>
        <v>4228.0109999999995</v>
      </c>
      <c r="Z937" s="377">
        <f t="shared" si="2884"/>
        <v>8224.4917499999992</v>
      </c>
      <c r="AA937" s="377">
        <f t="shared" si="2884"/>
        <v>6999.8040000000001</v>
      </c>
      <c r="AB937" s="377">
        <f t="shared" si="2884"/>
        <v>0</v>
      </c>
      <c r="AC937" s="377">
        <f t="shared" si="2884"/>
        <v>0</v>
      </c>
      <c r="AD937" s="377">
        <f t="shared" si="2884"/>
        <v>0</v>
      </c>
      <c r="AE937" s="377">
        <f t="shared" si="2884"/>
        <v>0</v>
      </c>
      <c r="AF937" s="377">
        <f t="shared" si="2884"/>
        <v>0</v>
      </c>
      <c r="AG937" s="377">
        <f t="shared" si="2884"/>
        <v>0</v>
      </c>
      <c r="AH937" s="377">
        <f t="shared" si="2884"/>
        <v>0</v>
      </c>
      <c r="AI937" s="377">
        <f t="shared" si="2884"/>
        <v>0</v>
      </c>
      <c r="AJ937" s="377">
        <f t="shared" si="2884"/>
        <v>0</v>
      </c>
      <c r="AK937" s="377">
        <f t="shared" si="2884"/>
        <v>0</v>
      </c>
      <c r="AL937" s="377">
        <f t="shared" si="2884"/>
        <v>0</v>
      </c>
      <c r="AM937" s="627">
        <f t="shared" si="2881"/>
        <v>19452.30675</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780">
        <f t="shared" ref="Y938:AL938" si="2885">Y760*Y930</f>
        <v>1003.1233730083601</v>
      </c>
      <c r="Z938" s="377">
        <f t="shared" si="2885"/>
        <v>7350.3620519696069</v>
      </c>
      <c r="AA938" s="377">
        <f t="shared" si="2885"/>
        <v>6555.719607463996</v>
      </c>
      <c r="AB938" s="377">
        <f t="shared" si="2885"/>
        <v>0</v>
      </c>
      <c r="AC938" s="377">
        <f t="shared" si="2885"/>
        <v>0</v>
      </c>
      <c r="AD938" s="377">
        <f t="shared" si="2885"/>
        <v>0</v>
      </c>
      <c r="AE938" s="377">
        <f t="shared" si="2885"/>
        <v>0</v>
      </c>
      <c r="AF938" s="377">
        <f t="shared" si="2885"/>
        <v>0</v>
      </c>
      <c r="AG938" s="377">
        <f t="shared" si="2885"/>
        <v>0</v>
      </c>
      <c r="AH938" s="377">
        <f t="shared" si="2885"/>
        <v>0</v>
      </c>
      <c r="AI938" s="377">
        <f t="shared" si="2885"/>
        <v>0</v>
      </c>
      <c r="AJ938" s="377">
        <f t="shared" si="2885"/>
        <v>0</v>
      </c>
      <c r="AK938" s="377">
        <f t="shared" si="2885"/>
        <v>0</v>
      </c>
      <c r="AL938" s="377">
        <f t="shared" si="2885"/>
        <v>0</v>
      </c>
      <c r="AM938" s="627">
        <f t="shared" si="2881"/>
        <v>14909.205032441963</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780">
        <f>Y927*Y930</f>
        <v>2.835</v>
      </c>
      <c r="Z939" s="377">
        <f t="shared" ref="Z939:AL939" si="2886">Z927*Z930</f>
        <v>49.003875000000001</v>
      </c>
      <c r="AA939" s="377">
        <f t="shared" si="2886"/>
        <v>10.152718039473585</v>
      </c>
      <c r="AB939" s="377">
        <f t="shared" si="2886"/>
        <v>0</v>
      </c>
      <c r="AC939" s="377">
        <f t="shared" si="2886"/>
        <v>0</v>
      </c>
      <c r="AD939" s="377">
        <f t="shared" si="2886"/>
        <v>0</v>
      </c>
      <c r="AE939" s="377">
        <f t="shared" si="2886"/>
        <v>0</v>
      </c>
      <c r="AF939" s="377">
        <f t="shared" si="2886"/>
        <v>0</v>
      </c>
      <c r="AG939" s="377">
        <f t="shared" si="2886"/>
        <v>0</v>
      </c>
      <c r="AH939" s="377">
        <f t="shared" si="2886"/>
        <v>0</v>
      </c>
      <c r="AI939" s="377">
        <f t="shared" si="2886"/>
        <v>0</v>
      </c>
      <c r="AJ939" s="377">
        <f t="shared" si="2886"/>
        <v>0</v>
      </c>
      <c r="AK939" s="377">
        <f t="shared" si="2886"/>
        <v>0</v>
      </c>
      <c r="AL939" s="377">
        <f t="shared" si="2886"/>
        <v>0</v>
      </c>
      <c r="AM939" s="627">
        <f t="shared" si="2881"/>
        <v>61.991593039473585</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781">
        <f>SUM(Y931:Y939)</f>
        <v>11137.559873008358</v>
      </c>
      <c r="Z940" s="345">
        <f t="shared" ref="Z940:AE940" si="2887">SUM(Z931:Z939)</f>
        <v>40728.354176969609</v>
      </c>
      <c r="AA940" s="345">
        <f t="shared" si="2887"/>
        <v>19576.146325503469</v>
      </c>
      <c r="AB940" s="345">
        <f t="shared" si="2887"/>
        <v>0</v>
      </c>
      <c r="AC940" s="345">
        <f t="shared" si="2887"/>
        <v>0</v>
      </c>
      <c r="AD940" s="345">
        <f t="shared" si="2887"/>
        <v>0</v>
      </c>
      <c r="AE940" s="345">
        <f t="shared" si="2887"/>
        <v>0</v>
      </c>
      <c r="AF940" s="345">
        <f>SUM(AF931:AF939)</f>
        <v>0</v>
      </c>
      <c r="AG940" s="345">
        <f t="shared" ref="AG940:AL940" si="2888">SUM(AG931:AG939)</f>
        <v>0</v>
      </c>
      <c r="AH940" s="345">
        <f t="shared" si="2888"/>
        <v>0</v>
      </c>
      <c r="AI940" s="345">
        <f t="shared" si="2888"/>
        <v>0</v>
      </c>
      <c r="AJ940" s="345">
        <f t="shared" si="2888"/>
        <v>0</v>
      </c>
      <c r="AK940" s="345">
        <f t="shared" si="2888"/>
        <v>0</v>
      </c>
      <c r="AL940" s="345">
        <f t="shared" si="2888"/>
        <v>0</v>
      </c>
      <c r="AM940" s="406">
        <f>SUM(AM931:AM939)</f>
        <v>71442.060375481451</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782">
        <f>Y928*Y930</f>
        <v>6205.0769999999993</v>
      </c>
      <c r="Z941" s="346">
        <f t="shared" ref="Z941:AE941" si="2889">Z928*Z930</f>
        <v>7926.6113999999998</v>
      </c>
      <c r="AA941" s="346">
        <f t="shared" si="2889"/>
        <v>13395.279929422901</v>
      </c>
      <c r="AB941" s="346">
        <f t="shared" si="2889"/>
        <v>31.315404524255591</v>
      </c>
      <c r="AC941" s="346">
        <f t="shared" si="2889"/>
        <v>0</v>
      </c>
      <c r="AD941" s="346">
        <f t="shared" si="2889"/>
        <v>29.109500000000001</v>
      </c>
      <c r="AE941" s="346">
        <f t="shared" si="2889"/>
        <v>0</v>
      </c>
      <c r="AF941" s="346">
        <f>AF928*AF930</f>
        <v>0</v>
      </c>
      <c r="AG941" s="346">
        <f t="shared" ref="AG941:AL941" si="2890">AG928*AG930</f>
        <v>0</v>
      </c>
      <c r="AH941" s="346">
        <f t="shared" si="2890"/>
        <v>0</v>
      </c>
      <c r="AI941" s="346">
        <f t="shared" si="2890"/>
        <v>0</v>
      </c>
      <c r="AJ941" s="346">
        <f t="shared" si="2890"/>
        <v>0</v>
      </c>
      <c r="AK941" s="346">
        <f t="shared" si="2890"/>
        <v>0</v>
      </c>
      <c r="AL941" s="346">
        <f t="shared" si="2890"/>
        <v>0</v>
      </c>
      <c r="AM941" s="406">
        <f>SUM(Y941:AL941)</f>
        <v>27587.393233947154</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783"/>
      <c r="Z942" s="350"/>
      <c r="AA942" s="350"/>
      <c r="AB942" s="350"/>
      <c r="AC942" s="350"/>
      <c r="AD942" s="350"/>
      <c r="AE942" s="350"/>
      <c r="AF942" s="350"/>
      <c r="AG942" s="350"/>
      <c r="AH942" s="350"/>
      <c r="AI942" s="350"/>
      <c r="AJ942" s="350"/>
      <c r="AK942" s="350"/>
      <c r="AL942" s="350"/>
      <c r="AM942" s="406">
        <f>AM940-AM941</f>
        <v>43854.667141534301</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784"/>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785">
        <f>SUMPRODUCT(E770:E925,Y770:Y925)</f>
        <v>630</v>
      </c>
      <c r="Z944" s="325">
        <f>SUMPRODUCT(E770:E925,Z770:Z925)</f>
        <v>3798.75</v>
      </c>
      <c r="AA944" s="325">
        <f t="shared" ref="AA944:AL944" si="2891">IF(AA768="kw",SUMPRODUCT($N$770:$N$925,$P$770:$P$925,AA770:AA925),SUMPRODUCT($E$770:$E$925,AA770:AA925))</f>
        <v>2.8631466552378981</v>
      </c>
      <c r="AB944" s="325">
        <f t="shared" si="2891"/>
        <v>0</v>
      </c>
      <c r="AC944" s="325">
        <f t="shared" si="2891"/>
        <v>0</v>
      </c>
      <c r="AD944" s="325">
        <f t="shared" si="2891"/>
        <v>0</v>
      </c>
      <c r="AE944" s="325">
        <f t="shared" si="2891"/>
        <v>0</v>
      </c>
      <c r="AF944" s="325">
        <f t="shared" si="2891"/>
        <v>0</v>
      </c>
      <c r="AG944" s="325">
        <f t="shared" si="2891"/>
        <v>0</v>
      </c>
      <c r="AH944" s="325">
        <f t="shared" si="2891"/>
        <v>0</v>
      </c>
      <c r="AI944" s="325">
        <f t="shared" si="2891"/>
        <v>0</v>
      </c>
      <c r="AJ944" s="325">
        <f t="shared" si="2891"/>
        <v>0</v>
      </c>
      <c r="AK944" s="325">
        <f t="shared" si="2891"/>
        <v>0</v>
      </c>
      <c r="AL944" s="325">
        <f t="shared" si="2891"/>
        <v>0</v>
      </c>
      <c r="AM944" s="385"/>
    </row>
    <row r="945" spans="1:39" ht="18.75" customHeight="1">
      <c r="B945" s="367" t="s">
        <v>588</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786"/>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8" t="s">
        <v>526</v>
      </c>
      <c r="E948" s="252"/>
      <c r="F948" s="588"/>
      <c r="G948" s="252"/>
      <c r="H948" s="252"/>
      <c r="I948" s="252"/>
      <c r="J948" s="252"/>
      <c r="K948" s="252"/>
      <c r="L948" s="252"/>
      <c r="M948" s="252"/>
      <c r="N948" s="252"/>
      <c r="O948" s="280"/>
      <c r="P948" s="252"/>
      <c r="Q948" s="252"/>
      <c r="R948" s="252"/>
      <c r="S948" s="252"/>
      <c r="T948" s="252"/>
      <c r="U948" s="252"/>
      <c r="V948" s="252"/>
      <c r="W948" s="252"/>
      <c r="X948" s="252"/>
      <c r="Y948" s="760"/>
      <c r="Z948" s="266"/>
      <c r="AA948" s="266"/>
      <c r="AB948" s="266"/>
      <c r="AC948" s="266"/>
      <c r="AD948" s="266"/>
      <c r="AE948" s="266"/>
      <c r="AF948" s="266"/>
      <c r="AG948" s="266"/>
      <c r="AH948" s="266"/>
      <c r="AI948" s="266"/>
      <c r="AJ948" s="266"/>
      <c r="AK948" s="266"/>
      <c r="AL948" s="266"/>
    </row>
    <row r="949" spans="1:39" ht="39.75" customHeight="1">
      <c r="B949" s="843" t="s">
        <v>211</v>
      </c>
      <c r="C949" s="845" t="s">
        <v>33</v>
      </c>
      <c r="D949" s="283" t="s">
        <v>422</v>
      </c>
      <c r="E949" s="847" t="s">
        <v>209</v>
      </c>
      <c r="F949" s="848"/>
      <c r="G949" s="848"/>
      <c r="H949" s="848"/>
      <c r="I949" s="848"/>
      <c r="J949" s="848"/>
      <c r="K949" s="848"/>
      <c r="L949" s="848"/>
      <c r="M949" s="849"/>
      <c r="N949" s="853" t="s">
        <v>213</v>
      </c>
      <c r="O949" s="283" t="s">
        <v>423</v>
      </c>
      <c r="P949" s="847" t="s">
        <v>212</v>
      </c>
      <c r="Q949" s="848"/>
      <c r="R949" s="848"/>
      <c r="S949" s="848"/>
      <c r="T949" s="848"/>
      <c r="U949" s="848"/>
      <c r="V949" s="848"/>
      <c r="W949" s="848"/>
      <c r="X949" s="849"/>
      <c r="Y949" s="855" t="s">
        <v>243</v>
      </c>
      <c r="Z949" s="856"/>
      <c r="AA949" s="856"/>
      <c r="AB949" s="856"/>
      <c r="AC949" s="856"/>
      <c r="AD949" s="856"/>
      <c r="AE949" s="856"/>
      <c r="AF949" s="856"/>
      <c r="AG949" s="856"/>
      <c r="AH949" s="856"/>
      <c r="AI949" s="856"/>
      <c r="AJ949" s="856"/>
      <c r="AK949" s="856"/>
      <c r="AL949" s="856"/>
      <c r="AM949" s="857"/>
    </row>
    <row r="950" spans="1:39" ht="65.25" customHeight="1">
      <c r="B950" s="844"/>
      <c r="C950" s="846"/>
      <c r="D950" s="284">
        <v>2020</v>
      </c>
      <c r="E950" s="284">
        <v>2021</v>
      </c>
      <c r="F950" s="284">
        <v>2022</v>
      </c>
      <c r="G950" s="284">
        <v>2023</v>
      </c>
      <c r="H950" s="284">
        <v>2024</v>
      </c>
      <c r="I950" s="284">
        <v>2025</v>
      </c>
      <c r="J950" s="284">
        <v>2026</v>
      </c>
      <c r="K950" s="284">
        <v>2027</v>
      </c>
      <c r="L950" s="284">
        <v>2028</v>
      </c>
      <c r="M950" s="284">
        <v>2029</v>
      </c>
      <c r="N950" s="854"/>
      <c r="O950" s="284">
        <v>2020</v>
      </c>
      <c r="P950" s="284">
        <v>2021</v>
      </c>
      <c r="Q950" s="284">
        <v>2022</v>
      </c>
      <c r="R950" s="284">
        <v>2023</v>
      </c>
      <c r="S950" s="284">
        <v>2024</v>
      </c>
      <c r="T950" s="284">
        <v>2025</v>
      </c>
      <c r="U950" s="284">
        <v>2026</v>
      </c>
      <c r="V950" s="284">
        <v>2027</v>
      </c>
      <c r="W950" s="284">
        <v>2028</v>
      </c>
      <c r="X950" s="284">
        <v>2029</v>
      </c>
      <c r="Y950" s="765" t="str">
        <f>'1.  LRAMVA Summary'!D52</f>
        <v>Residential</v>
      </c>
      <c r="Z950" s="284" t="str">
        <f>'1.  LRAMVA Summary'!E52</f>
        <v>GS&lt;50 kW</v>
      </c>
      <c r="AA950" s="284" t="str">
        <f>'1.  LRAMVA Summary'!F52</f>
        <v>GS 50-4999</v>
      </c>
      <c r="AB950" s="284" t="str">
        <f>'1.  LRAMVA Summary'!G52</f>
        <v>Sentinel Lights</v>
      </c>
      <c r="AC950" s="284" t="str">
        <f>'1.  LRAMVA Summary'!H52</f>
        <v>Street Lighting</v>
      </c>
      <c r="AD950" s="284" t="str">
        <f>'1.  LRAMVA Summary'!I52</f>
        <v>USL</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766" t="str">
        <f>'1.  LRAMVA Summary'!D53</f>
        <v>kWh</v>
      </c>
      <c r="Z951" s="290" t="str">
        <f>'1.  LRAMVA Summary'!E53</f>
        <v>kWh</v>
      </c>
      <c r="AA951" s="290" t="str">
        <f>'1.  LRAMVA Summary'!F53</f>
        <v>KW</v>
      </c>
      <c r="AB951" s="290" t="str">
        <f>'1.  LRAMVA Summary'!G53</f>
        <v>KW</v>
      </c>
      <c r="AC951" s="290" t="str">
        <f>'1.  LRAMVA Summary'!H53</f>
        <v>KW</v>
      </c>
      <c r="AD951" s="290" t="str">
        <f>'1.  LRAMVA Summary'!I53</f>
        <v>kWh</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customHeight="1" outlineLevel="1">
      <c r="A952" s="531"/>
      <c r="B952" s="503"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766"/>
      <c r="Z952" s="290"/>
      <c r="AA952" s="290"/>
      <c r="AB952" s="290"/>
      <c r="AC952" s="290"/>
      <c r="AD952" s="290"/>
      <c r="AE952" s="290"/>
      <c r="AF952" s="290"/>
      <c r="AG952" s="290"/>
      <c r="AH952" s="290"/>
      <c r="AI952" s="290"/>
      <c r="AJ952" s="290"/>
      <c r="AK952" s="290"/>
      <c r="AL952" s="290"/>
      <c r="AM952" s="291"/>
    </row>
    <row r="953" spans="1:39" ht="15"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772"/>
      <c r="Z953" s="414"/>
      <c r="AA953" s="414"/>
      <c r="AB953" s="414"/>
      <c r="AC953" s="414"/>
      <c r="AD953" s="414"/>
      <c r="AE953" s="414"/>
      <c r="AF953" s="409"/>
      <c r="AG953" s="409"/>
      <c r="AH953" s="409"/>
      <c r="AI953" s="409"/>
      <c r="AJ953" s="409"/>
      <c r="AK953" s="409"/>
      <c r="AL953" s="409"/>
      <c r="AM953" s="295">
        <f>SUM(Y953:AL953)</f>
        <v>0</v>
      </c>
    </row>
    <row r="954" spans="1:39" ht="15"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768">
        <f>Y953</f>
        <v>0</v>
      </c>
      <c r="Z954" s="410">
        <f t="shared" ref="Z954" si="2892">Z953</f>
        <v>0</v>
      </c>
      <c r="AA954" s="410">
        <f t="shared" ref="AA954" si="2893">AA953</f>
        <v>0</v>
      </c>
      <c r="AB954" s="410">
        <f t="shared" ref="AB954" si="2894">AB953</f>
        <v>0</v>
      </c>
      <c r="AC954" s="410">
        <f t="shared" ref="AC954" si="2895">AC953</f>
        <v>0</v>
      </c>
      <c r="AD954" s="410">
        <f t="shared" ref="AD954" si="2896">AD953</f>
        <v>0</v>
      </c>
      <c r="AE954" s="410">
        <f t="shared" ref="AE954" si="2897">AE953</f>
        <v>0</v>
      </c>
      <c r="AF954" s="410">
        <f t="shared" ref="AF954" si="2898">AF953</f>
        <v>0</v>
      </c>
      <c r="AG954" s="410">
        <f t="shared" ref="AG954" si="2899">AG953</f>
        <v>0</v>
      </c>
      <c r="AH954" s="410">
        <f t="shared" ref="AH954" si="2900">AH953</f>
        <v>0</v>
      </c>
      <c r="AI954" s="410">
        <f t="shared" ref="AI954" si="2901">AI953</f>
        <v>0</v>
      </c>
      <c r="AJ954" s="410">
        <f t="shared" ref="AJ954" si="2902">AJ953</f>
        <v>0</v>
      </c>
      <c r="AK954" s="410">
        <f t="shared" ref="AK954" si="2903">AK953</f>
        <v>0</v>
      </c>
      <c r="AL954" s="410">
        <f t="shared" ref="AL954" si="2904">AL953</f>
        <v>0</v>
      </c>
      <c r="AM954" s="296"/>
    </row>
    <row r="955" spans="1:39" ht="15"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769"/>
      <c r="Z955" s="412"/>
      <c r="AA955" s="412"/>
      <c r="AB955" s="412"/>
      <c r="AC955" s="412"/>
      <c r="AD955" s="412"/>
      <c r="AE955" s="412"/>
      <c r="AF955" s="412"/>
      <c r="AG955" s="412"/>
      <c r="AH955" s="412"/>
      <c r="AI955" s="412"/>
      <c r="AJ955" s="412"/>
      <c r="AK955" s="412"/>
      <c r="AL955" s="412"/>
      <c r="AM955" s="301"/>
    </row>
    <row r="956" spans="1:39" ht="15"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772"/>
      <c r="Z956" s="414"/>
      <c r="AA956" s="414"/>
      <c r="AB956" s="414"/>
      <c r="AC956" s="414"/>
      <c r="AD956" s="414"/>
      <c r="AE956" s="414"/>
      <c r="AF956" s="409"/>
      <c r="AG956" s="409"/>
      <c r="AH956" s="409"/>
      <c r="AI956" s="409"/>
      <c r="AJ956" s="409"/>
      <c r="AK956" s="409"/>
      <c r="AL956" s="409"/>
      <c r="AM956" s="295">
        <f>SUM(Y956:AL956)</f>
        <v>0</v>
      </c>
    </row>
    <row r="957" spans="1:39" ht="15"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768">
        <f>Y956</f>
        <v>0</v>
      </c>
      <c r="Z957" s="410">
        <f t="shared" ref="Z957" si="2905">Z956</f>
        <v>0</v>
      </c>
      <c r="AA957" s="410">
        <f t="shared" ref="AA957" si="2906">AA956</f>
        <v>0</v>
      </c>
      <c r="AB957" s="410">
        <f t="shared" ref="AB957" si="2907">AB956</f>
        <v>0</v>
      </c>
      <c r="AC957" s="410">
        <f t="shared" ref="AC957" si="2908">AC956</f>
        <v>0</v>
      </c>
      <c r="AD957" s="410">
        <f t="shared" ref="AD957" si="2909">AD956</f>
        <v>0</v>
      </c>
      <c r="AE957" s="410">
        <f t="shared" ref="AE957" si="2910">AE956</f>
        <v>0</v>
      </c>
      <c r="AF957" s="410">
        <f t="shared" ref="AF957" si="2911">AF956</f>
        <v>0</v>
      </c>
      <c r="AG957" s="410">
        <f t="shared" ref="AG957" si="2912">AG956</f>
        <v>0</v>
      </c>
      <c r="AH957" s="410">
        <f t="shared" ref="AH957" si="2913">AH956</f>
        <v>0</v>
      </c>
      <c r="AI957" s="410">
        <f t="shared" ref="AI957" si="2914">AI956</f>
        <v>0</v>
      </c>
      <c r="AJ957" s="410">
        <f t="shared" ref="AJ957" si="2915">AJ956</f>
        <v>0</v>
      </c>
      <c r="AK957" s="410">
        <f t="shared" ref="AK957" si="2916">AK956</f>
        <v>0</v>
      </c>
      <c r="AL957" s="410">
        <f t="shared" ref="AL957" si="2917">AL956</f>
        <v>0</v>
      </c>
      <c r="AM957" s="296"/>
    </row>
    <row r="958" spans="1:39" ht="15"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769"/>
      <c r="Z958" s="412"/>
      <c r="AA958" s="412"/>
      <c r="AB958" s="412"/>
      <c r="AC958" s="412"/>
      <c r="AD958" s="412"/>
      <c r="AE958" s="412"/>
      <c r="AF958" s="412"/>
      <c r="AG958" s="412"/>
      <c r="AH958" s="412"/>
      <c r="AI958" s="412"/>
      <c r="AJ958" s="412"/>
      <c r="AK958" s="412"/>
      <c r="AL958" s="412"/>
      <c r="AM958" s="301"/>
    </row>
    <row r="959" spans="1:39" ht="15"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772"/>
      <c r="Z959" s="414"/>
      <c r="AA959" s="414"/>
      <c r="AB959" s="414"/>
      <c r="AC959" s="414"/>
      <c r="AD959" s="414"/>
      <c r="AE959" s="414"/>
      <c r="AF959" s="409"/>
      <c r="AG959" s="409"/>
      <c r="AH959" s="409"/>
      <c r="AI959" s="409"/>
      <c r="AJ959" s="409"/>
      <c r="AK959" s="409"/>
      <c r="AL959" s="409"/>
      <c r="AM959" s="295">
        <f>SUM(Y959:AL959)</f>
        <v>0</v>
      </c>
    </row>
    <row r="960" spans="1:39" ht="15"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768">
        <f>Y959</f>
        <v>0</v>
      </c>
      <c r="Z960" s="410">
        <f t="shared" ref="Z960" si="2918">Z959</f>
        <v>0</v>
      </c>
      <c r="AA960" s="410">
        <f t="shared" ref="AA960" si="2919">AA959</f>
        <v>0</v>
      </c>
      <c r="AB960" s="410">
        <f t="shared" ref="AB960" si="2920">AB959</f>
        <v>0</v>
      </c>
      <c r="AC960" s="410">
        <f t="shared" ref="AC960" si="2921">AC959</f>
        <v>0</v>
      </c>
      <c r="AD960" s="410">
        <f t="shared" ref="AD960" si="2922">AD959</f>
        <v>0</v>
      </c>
      <c r="AE960" s="410">
        <f t="shared" ref="AE960" si="2923">AE959</f>
        <v>0</v>
      </c>
      <c r="AF960" s="410">
        <f t="shared" ref="AF960" si="2924">AF959</f>
        <v>0</v>
      </c>
      <c r="AG960" s="410">
        <f t="shared" ref="AG960" si="2925">AG959</f>
        <v>0</v>
      </c>
      <c r="AH960" s="410">
        <f t="shared" ref="AH960" si="2926">AH959</f>
        <v>0</v>
      </c>
      <c r="AI960" s="410">
        <f t="shared" ref="AI960" si="2927">AI959</f>
        <v>0</v>
      </c>
      <c r="AJ960" s="410">
        <f t="shared" ref="AJ960" si="2928">AJ959</f>
        <v>0</v>
      </c>
      <c r="AK960" s="410">
        <f t="shared" ref="AK960" si="2929">AK959</f>
        <v>0</v>
      </c>
      <c r="AL960" s="410">
        <f t="shared" ref="AL960" si="2930">AL959</f>
        <v>0</v>
      </c>
      <c r="AM960" s="296"/>
    </row>
    <row r="961" spans="1:39" ht="15"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769"/>
      <c r="Z961" s="411"/>
      <c r="AA961" s="411"/>
      <c r="AB961" s="411"/>
      <c r="AC961" s="411"/>
      <c r="AD961" s="411"/>
      <c r="AE961" s="411"/>
      <c r="AF961" s="411"/>
      <c r="AG961" s="411"/>
      <c r="AH961" s="411"/>
      <c r="AI961" s="411"/>
      <c r="AJ961" s="411"/>
      <c r="AK961" s="411"/>
      <c r="AL961" s="411"/>
      <c r="AM961" s="305"/>
    </row>
    <row r="962" spans="1:39" ht="15" customHeight="1" outlineLevel="1">
      <c r="A962" s="531">
        <v>4</v>
      </c>
      <c r="B962" s="519" t="s">
        <v>672</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772"/>
      <c r="Z962" s="414"/>
      <c r="AA962" s="414"/>
      <c r="AB962" s="414"/>
      <c r="AC962" s="414"/>
      <c r="AD962" s="414"/>
      <c r="AE962" s="414"/>
      <c r="AF962" s="409"/>
      <c r="AG962" s="409"/>
      <c r="AH962" s="409"/>
      <c r="AI962" s="409"/>
      <c r="AJ962" s="409"/>
      <c r="AK962" s="409"/>
      <c r="AL962" s="409"/>
      <c r="AM962" s="295">
        <f>SUM(Y962:AL962)</f>
        <v>0</v>
      </c>
    </row>
    <row r="963" spans="1:39" ht="15"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768">
        <f>Y962</f>
        <v>0</v>
      </c>
      <c r="Z963" s="410">
        <f t="shared" ref="Z963" si="2931">Z962</f>
        <v>0</v>
      </c>
      <c r="AA963" s="410">
        <f t="shared" ref="AA963" si="2932">AA962</f>
        <v>0</v>
      </c>
      <c r="AB963" s="410">
        <f t="shared" ref="AB963" si="2933">AB962</f>
        <v>0</v>
      </c>
      <c r="AC963" s="410">
        <f t="shared" ref="AC963" si="2934">AC962</f>
        <v>0</v>
      </c>
      <c r="AD963" s="410">
        <f t="shared" ref="AD963" si="2935">AD962</f>
        <v>0</v>
      </c>
      <c r="AE963" s="410">
        <f t="shared" ref="AE963" si="2936">AE962</f>
        <v>0</v>
      </c>
      <c r="AF963" s="410">
        <f t="shared" ref="AF963" si="2937">AF962</f>
        <v>0</v>
      </c>
      <c r="AG963" s="410">
        <f t="shared" ref="AG963" si="2938">AG962</f>
        <v>0</v>
      </c>
      <c r="AH963" s="410">
        <f t="shared" ref="AH963" si="2939">AH962</f>
        <v>0</v>
      </c>
      <c r="AI963" s="410">
        <f t="shared" ref="AI963" si="2940">AI962</f>
        <v>0</v>
      </c>
      <c r="AJ963" s="410">
        <f t="shared" ref="AJ963" si="2941">AJ962</f>
        <v>0</v>
      </c>
      <c r="AK963" s="410">
        <f t="shared" ref="AK963" si="2942">AK962</f>
        <v>0</v>
      </c>
      <c r="AL963" s="410">
        <f t="shared" ref="AL963" si="2943">AL962</f>
        <v>0</v>
      </c>
      <c r="AM963" s="296"/>
    </row>
    <row r="964" spans="1:39" ht="15"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769"/>
      <c r="Z964" s="411"/>
      <c r="AA964" s="411"/>
      <c r="AB964" s="411"/>
      <c r="AC964" s="411"/>
      <c r="AD964" s="411"/>
      <c r="AE964" s="411"/>
      <c r="AF964" s="411"/>
      <c r="AG964" s="411"/>
      <c r="AH964" s="411"/>
      <c r="AI964" s="411"/>
      <c r="AJ964" s="411"/>
      <c r="AK964" s="411"/>
      <c r="AL964" s="411"/>
      <c r="AM964" s="305"/>
    </row>
    <row r="965" spans="1:39" ht="15"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772"/>
      <c r="Z965" s="414"/>
      <c r="AA965" s="414"/>
      <c r="AB965" s="414"/>
      <c r="AC965" s="414"/>
      <c r="AD965" s="414"/>
      <c r="AE965" s="414"/>
      <c r="AF965" s="409"/>
      <c r="AG965" s="409"/>
      <c r="AH965" s="409"/>
      <c r="AI965" s="409"/>
      <c r="AJ965" s="409"/>
      <c r="AK965" s="409"/>
      <c r="AL965" s="409"/>
      <c r="AM965" s="295">
        <f>SUM(Y965:AL965)</f>
        <v>0</v>
      </c>
    </row>
    <row r="966" spans="1:39" ht="15"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768">
        <f>Y965</f>
        <v>0</v>
      </c>
      <c r="Z966" s="410">
        <f t="shared" ref="Z966" si="2944">Z965</f>
        <v>0</v>
      </c>
      <c r="AA966" s="410">
        <f t="shared" ref="AA966" si="2945">AA965</f>
        <v>0</v>
      </c>
      <c r="AB966" s="410">
        <f t="shared" ref="AB966" si="2946">AB965</f>
        <v>0</v>
      </c>
      <c r="AC966" s="410">
        <f t="shared" ref="AC966" si="2947">AC965</f>
        <v>0</v>
      </c>
      <c r="AD966" s="410">
        <f t="shared" ref="AD966" si="2948">AD965</f>
        <v>0</v>
      </c>
      <c r="AE966" s="410">
        <f t="shared" ref="AE966" si="2949">AE965</f>
        <v>0</v>
      </c>
      <c r="AF966" s="410">
        <f t="shared" ref="AF966" si="2950">AF965</f>
        <v>0</v>
      </c>
      <c r="AG966" s="410">
        <f t="shared" ref="AG966" si="2951">AG965</f>
        <v>0</v>
      </c>
      <c r="AH966" s="410">
        <f t="shared" ref="AH966" si="2952">AH965</f>
        <v>0</v>
      </c>
      <c r="AI966" s="410">
        <f t="shared" ref="AI966" si="2953">AI965</f>
        <v>0</v>
      </c>
      <c r="AJ966" s="410">
        <f t="shared" ref="AJ966" si="2954">AJ965</f>
        <v>0</v>
      </c>
      <c r="AK966" s="410">
        <f t="shared" ref="AK966" si="2955">AK965</f>
        <v>0</v>
      </c>
      <c r="AL966" s="410">
        <f t="shared" ref="AL966" si="2956">AL965</f>
        <v>0</v>
      </c>
      <c r="AM966" s="296"/>
    </row>
    <row r="967" spans="1:39" ht="15"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770"/>
      <c r="Z967" s="422"/>
      <c r="AA967" s="422"/>
      <c r="AB967" s="422"/>
      <c r="AC967" s="422"/>
      <c r="AD967" s="422"/>
      <c r="AE967" s="422"/>
      <c r="AF967" s="422"/>
      <c r="AG967" s="422"/>
      <c r="AH967" s="422"/>
      <c r="AI967" s="422"/>
      <c r="AJ967" s="422"/>
      <c r="AK967" s="422"/>
      <c r="AL967" s="422"/>
      <c r="AM967" s="296"/>
    </row>
    <row r="968" spans="1:39" ht="15.75" outlineLevel="1">
      <c r="A968" s="531"/>
      <c r="B968" s="318"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771"/>
      <c r="Z968" s="413"/>
      <c r="AA968" s="413"/>
      <c r="AB968" s="413"/>
      <c r="AC968" s="413"/>
      <c r="AD968" s="413"/>
      <c r="AE968" s="413"/>
      <c r="AF968" s="413"/>
      <c r="AG968" s="413"/>
      <c r="AH968" s="413"/>
      <c r="AI968" s="413"/>
      <c r="AJ968" s="413"/>
      <c r="AK968" s="413"/>
      <c r="AL968" s="413"/>
      <c r="AM968" s="291"/>
    </row>
    <row r="969" spans="1:39" ht="15"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772"/>
      <c r="Z969" s="414"/>
      <c r="AA969" s="414"/>
      <c r="AB969" s="414"/>
      <c r="AC969" s="414"/>
      <c r="AD969" s="414"/>
      <c r="AE969" s="414"/>
      <c r="AF969" s="414"/>
      <c r="AG969" s="414"/>
      <c r="AH969" s="414"/>
      <c r="AI969" s="414"/>
      <c r="AJ969" s="414"/>
      <c r="AK969" s="414"/>
      <c r="AL969" s="414"/>
      <c r="AM969" s="295">
        <f>SUM(Y969:AL969)</f>
        <v>0</v>
      </c>
    </row>
    <row r="970" spans="1:39" ht="15"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768">
        <f>Y969</f>
        <v>0</v>
      </c>
      <c r="Z970" s="410">
        <f t="shared" ref="Z970" si="2957">Z969</f>
        <v>0</v>
      </c>
      <c r="AA970" s="410">
        <f t="shared" ref="AA970" si="2958">AA969</f>
        <v>0</v>
      </c>
      <c r="AB970" s="410">
        <f t="shared" ref="AB970" si="2959">AB969</f>
        <v>0</v>
      </c>
      <c r="AC970" s="410">
        <f t="shared" ref="AC970" si="2960">AC969</f>
        <v>0</v>
      </c>
      <c r="AD970" s="410">
        <f t="shared" ref="AD970" si="2961">AD969</f>
        <v>0</v>
      </c>
      <c r="AE970" s="410">
        <f t="shared" ref="AE970" si="2962">AE969</f>
        <v>0</v>
      </c>
      <c r="AF970" s="410">
        <f t="shared" ref="AF970" si="2963">AF969</f>
        <v>0</v>
      </c>
      <c r="AG970" s="410">
        <f t="shared" ref="AG970" si="2964">AG969</f>
        <v>0</v>
      </c>
      <c r="AH970" s="410">
        <f t="shared" ref="AH970" si="2965">AH969</f>
        <v>0</v>
      </c>
      <c r="AI970" s="410">
        <f t="shared" ref="AI970" si="2966">AI969</f>
        <v>0</v>
      </c>
      <c r="AJ970" s="410">
        <f t="shared" ref="AJ970" si="2967">AJ969</f>
        <v>0</v>
      </c>
      <c r="AK970" s="410">
        <f t="shared" ref="AK970" si="2968">AK969</f>
        <v>0</v>
      </c>
      <c r="AL970" s="410">
        <f t="shared" ref="AL970" si="2969">AL969</f>
        <v>0</v>
      </c>
      <c r="AM970" s="310"/>
    </row>
    <row r="971" spans="1:39" ht="15"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773"/>
      <c r="Z971" s="415"/>
      <c r="AA971" s="415"/>
      <c r="AB971" s="415"/>
      <c r="AC971" s="415"/>
      <c r="AD971" s="415"/>
      <c r="AE971" s="415"/>
      <c r="AF971" s="415"/>
      <c r="AG971" s="415"/>
      <c r="AH971" s="415"/>
      <c r="AI971" s="415"/>
      <c r="AJ971" s="415"/>
      <c r="AK971" s="415"/>
      <c r="AL971" s="415"/>
      <c r="AM971" s="312"/>
    </row>
    <row r="972" spans="1:39" ht="15"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772"/>
      <c r="Z972" s="414"/>
      <c r="AA972" s="414"/>
      <c r="AB972" s="414"/>
      <c r="AC972" s="414"/>
      <c r="AD972" s="414"/>
      <c r="AE972" s="414"/>
      <c r="AF972" s="414"/>
      <c r="AG972" s="414"/>
      <c r="AH972" s="414"/>
      <c r="AI972" s="414"/>
      <c r="AJ972" s="414"/>
      <c r="AK972" s="414"/>
      <c r="AL972" s="414"/>
      <c r="AM972" s="295">
        <f>SUM(Y972:AL972)</f>
        <v>0</v>
      </c>
    </row>
    <row r="973" spans="1:39" ht="15"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768">
        <f>Y972</f>
        <v>0</v>
      </c>
      <c r="Z973" s="410">
        <f t="shared" ref="Z973" si="2970">Z972</f>
        <v>0</v>
      </c>
      <c r="AA973" s="410">
        <f t="shared" ref="AA973" si="2971">AA972</f>
        <v>0</v>
      </c>
      <c r="AB973" s="410">
        <f t="shared" ref="AB973" si="2972">AB972</f>
        <v>0</v>
      </c>
      <c r="AC973" s="410">
        <f t="shared" ref="AC973" si="2973">AC972</f>
        <v>0</v>
      </c>
      <c r="AD973" s="410">
        <f t="shared" ref="AD973" si="2974">AD972</f>
        <v>0</v>
      </c>
      <c r="AE973" s="410">
        <f t="shared" ref="AE973" si="2975">AE972</f>
        <v>0</v>
      </c>
      <c r="AF973" s="410">
        <f t="shared" ref="AF973" si="2976">AF972</f>
        <v>0</v>
      </c>
      <c r="AG973" s="410">
        <f t="shared" ref="AG973" si="2977">AG972</f>
        <v>0</v>
      </c>
      <c r="AH973" s="410">
        <f t="shared" ref="AH973" si="2978">AH972</f>
        <v>0</v>
      </c>
      <c r="AI973" s="410">
        <f t="shared" ref="AI973" si="2979">AI972</f>
        <v>0</v>
      </c>
      <c r="AJ973" s="410">
        <f t="shared" ref="AJ973" si="2980">AJ972</f>
        <v>0</v>
      </c>
      <c r="AK973" s="410">
        <f t="shared" ref="AK973" si="2981">AK972</f>
        <v>0</v>
      </c>
      <c r="AL973" s="410">
        <f t="shared" ref="AL973" si="2982">AL972</f>
        <v>0</v>
      </c>
      <c r="AM973" s="310"/>
    </row>
    <row r="974" spans="1:39" ht="15"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773"/>
      <c r="Z974" s="416"/>
      <c r="AA974" s="415"/>
      <c r="AB974" s="415"/>
      <c r="AC974" s="415"/>
      <c r="AD974" s="415"/>
      <c r="AE974" s="415"/>
      <c r="AF974" s="415"/>
      <c r="AG974" s="415"/>
      <c r="AH974" s="415"/>
      <c r="AI974" s="415"/>
      <c r="AJ974" s="415"/>
      <c r="AK974" s="415"/>
      <c r="AL974" s="415"/>
      <c r="AM974" s="312"/>
    </row>
    <row r="975" spans="1:39" ht="15"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772"/>
      <c r="Z975" s="414"/>
      <c r="AA975" s="414"/>
      <c r="AB975" s="414"/>
      <c r="AC975" s="414"/>
      <c r="AD975" s="414"/>
      <c r="AE975" s="414"/>
      <c r="AF975" s="414"/>
      <c r="AG975" s="414"/>
      <c r="AH975" s="414"/>
      <c r="AI975" s="414"/>
      <c r="AJ975" s="414"/>
      <c r="AK975" s="414"/>
      <c r="AL975" s="414"/>
      <c r="AM975" s="295">
        <f>SUM(Y975:AL975)</f>
        <v>0</v>
      </c>
    </row>
    <row r="976" spans="1:39" ht="15"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768">
        <f>Y975</f>
        <v>0</v>
      </c>
      <c r="Z976" s="410">
        <f t="shared" ref="Z976" si="2983">Z975</f>
        <v>0</v>
      </c>
      <c r="AA976" s="410">
        <f t="shared" ref="AA976" si="2984">AA975</f>
        <v>0</v>
      </c>
      <c r="AB976" s="410">
        <f t="shared" ref="AB976" si="2985">AB975</f>
        <v>0</v>
      </c>
      <c r="AC976" s="410">
        <f t="shared" ref="AC976" si="2986">AC975</f>
        <v>0</v>
      </c>
      <c r="AD976" s="410">
        <f t="shared" ref="AD976" si="2987">AD975</f>
        <v>0</v>
      </c>
      <c r="AE976" s="410">
        <f t="shared" ref="AE976" si="2988">AE975</f>
        <v>0</v>
      </c>
      <c r="AF976" s="410">
        <f t="shared" ref="AF976" si="2989">AF975</f>
        <v>0</v>
      </c>
      <c r="AG976" s="410">
        <f t="shared" ref="AG976" si="2990">AG975</f>
        <v>0</v>
      </c>
      <c r="AH976" s="410">
        <f t="shared" ref="AH976" si="2991">AH975</f>
        <v>0</v>
      </c>
      <c r="AI976" s="410">
        <f t="shared" ref="AI976" si="2992">AI975</f>
        <v>0</v>
      </c>
      <c r="AJ976" s="410">
        <f t="shared" ref="AJ976" si="2993">AJ975</f>
        <v>0</v>
      </c>
      <c r="AK976" s="410">
        <f t="shared" ref="AK976" si="2994">AK975</f>
        <v>0</v>
      </c>
      <c r="AL976" s="410">
        <f t="shared" ref="AL976" si="2995">AL975</f>
        <v>0</v>
      </c>
      <c r="AM976" s="310"/>
    </row>
    <row r="977" spans="1:39" ht="15"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773"/>
      <c r="Z977" s="416"/>
      <c r="AA977" s="415"/>
      <c r="AB977" s="415"/>
      <c r="AC977" s="415"/>
      <c r="AD977" s="415"/>
      <c r="AE977" s="415"/>
      <c r="AF977" s="415"/>
      <c r="AG977" s="415"/>
      <c r="AH977" s="415"/>
      <c r="AI977" s="415"/>
      <c r="AJ977" s="415"/>
      <c r="AK977" s="415"/>
      <c r="AL977" s="415"/>
      <c r="AM977" s="312"/>
    </row>
    <row r="978" spans="1:39" ht="15"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772"/>
      <c r="Z978" s="414"/>
      <c r="AA978" s="414"/>
      <c r="AB978" s="414"/>
      <c r="AC978" s="414"/>
      <c r="AD978" s="414"/>
      <c r="AE978" s="414"/>
      <c r="AF978" s="414"/>
      <c r="AG978" s="414"/>
      <c r="AH978" s="414"/>
      <c r="AI978" s="414"/>
      <c r="AJ978" s="414"/>
      <c r="AK978" s="414"/>
      <c r="AL978" s="414"/>
      <c r="AM978" s="295">
        <f>SUM(Y978:AL978)</f>
        <v>0</v>
      </c>
    </row>
    <row r="979" spans="1:39" ht="15"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768">
        <f>Y978</f>
        <v>0</v>
      </c>
      <c r="Z979" s="410">
        <f t="shared" ref="Z979" si="2996">Z978</f>
        <v>0</v>
      </c>
      <c r="AA979" s="410">
        <f t="shared" ref="AA979" si="2997">AA978</f>
        <v>0</v>
      </c>
      <c r="AB979" s="410">
        <f t="shared" ref="AB979" si="2998">AB978</f>
        <v>0</v>
      </c>
      <c r="AC979" s="410">
        <f t="shared" ref="AC979" si="2999">AC978</f>
        <v>0</v>
      </c>
      <c r="AD979" s="410">
        <f t="shared" ref="AD979" si="3000">AD978</f>
        <v>0</v>
      </c>
      <c r="AE979" s="410">
        <f t="shared" ref="AE979" si="3001">AE978</f>
        <v>0</v>
      </c>
      <c r="AF979" s="410">
        <f t="shared" ref="AF979" si="3002">AF978</f>
        <v>0</v>
      </c>
      <c r="AG979" s="410">
        <f t="shared" ref="AG979" si="3003">AG978</f>
        <v>0</v>
      </c>
      <c r="AH979" s="410">
        <f t="shared" ref="AH979" si="3004">AH978</f>
        <v>0</v>
      </c>
      <c r="AI979" s="410">
        <f t="shared" ref="AI979" si="3005">AI978</f>
        <v>0</v>
      </c>
      <c r="AJ979" s="410">
        <f t="shared" ref="AJ979" si="3006">AJ978</f>
        <v>0</v>
      </c>
      <c r="AK979" s="410">
        <f t="shared" ref="AK979" si="3007">AK978</f>
        <v>0</v>
      </c>
      <c r="AL979" s="410">
        <f t="shared" ref="AL979" si="3008">AL978</f>
        <v>0</v>
      </c>
      <c r="AM979" s="310"/>
    </row>
    <row r="980" spans="1:39" ht="15"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773"/>
      <c r="Z980" s="415"/>
      <c r="AA980" s="415"/>
      <c r="AB980" s="415"/>
      <c r="AC980" s="415"/>
      <c r="AD980" s="415"/>
      <c r="AE980" s="415"/>
      <c r="AF980" s="415"/>
      <c r="AG980" s="415"/>
      <c r="AH980" s="415"/>
      <c r="AI980" s="415"/>
      <c r="AJ980" s="415"/>
      <c r="AK980" s="415"/>
      <c r="AL980" s="415"/>
      <c r="AM980" s="312"/>
    </row>
    <row r="981" spans="1:39" ht="15"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772"/>
      <c r="Z981" s="414"/>
      <c r="AA981" s="414"/>
      <c r="AB981" s="414"/>
      <c r="AC981" s="414"/>
      <c r="AD981" s="414"/>
      <c r="AE981" s="414"/>
      <c r="AF981" s="414"/>
      <c r="AG981" s="414"/>
      <c r="AH981" s="414"/>
      <c r="AI981" s="414"/>
      <c r="AJ981" s="414"/>
      <c r="AK981" s="414"/>
      <c r="AL981" s="414"/>
      <c r="AM981" s="295">
        <f>SUM(Y981:AL981)</f>
        <v>0</v>
      </c>
    </row>
    <row r="982" spans="1:39" ht="15"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768">
        <f>Y981</f>
        <v>0</v>
      </c>
      <c r="Z982" s="410">
        <f t="shared" ref="Z982" si="3009">Z981</f>
        <v>0</v>
      </c>
      <c r="AA982" s="410">
        <f t="shared" ref="AA982" si="3010">AA981</f>
        <v>0</v>
      </c>
      <c r="AB982" s="410">
        <f t="shared" ref="AB982" si="3011">AB981</f>
        <v>0</v>
      </c>
      <c r="AC982" s="410">
        <f t="shared" ref="AC982" si="3012">AC981</f>
        <v>0</v>
      </c>
      <c r="AD982" s="410">
        <f t="shared" ref="AD982" si="3013">AD981</f>
        <v>0</v>
      </c>
      <c r="AE982" s="410">
        <f t="shared" ref="AE982" si="3014">AE981</f>
        <v>0</v>
      </c>
      <c r="AF982" s="410">
        <f t="shared" ref="AF982" si="3015">AF981</f>
        <v>0</v>
      </c>
      <c r="AG982" s="410">
        <f t="shared" ref="AG982" si="3016">AG981</f>
        <v>0</v>
      </c>
      <c r="AH982" s="410">
        <f t="shared" ref="AH982" si="3017">AH981</f>
        <v>0</v>
      </c>
      <c r="AI982" s="410">
        <f t="shared" ref="AI982" si="3018">AI981</f>
        <v>0</v>
      </c>
      <c r="AJ982" s="410">
        <f t="shared" ref="AJ982" si="3019">AJ981</f>
        <v>0</v>
      </c>
      <c r="AK982" s="410">
        <f t="shared" ref="AK982" si="3020">AK981</f>
        <v>0</v>
      </c>
      <c r="AL982" s="410">
        <f t="shared" ref="AL982" si="3021">AL981</f>
        <v>0</v>
      </c>
      <c r="AM982" s="310"/>
    </row>
    <row r="983" spans="1:39" ht="15"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773"/>
      <c r="Z983" s="416"/>
      <c r="AA983" s="415"/>
      <c r="AB983" s="415"/>
      <c r="AC983" s="415"/>
      <c r="AD983" s="415"/>
      <c r="AE983" s="415"/>
      <c r="AF983" s="415"/>
      <c r="AG983" s="415"/>
      <c r="AH983" s="415"/>
      <c r="AI983" s="415"/>
      <c r="AJ983" s="415"/>
      <c r="AK983" s="415"/>
      <c r="AL983" s="415"/>
      <c r="AM983" s="312"/>
    </row>
    <row r="984" spans="1:39" ht="15"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771"/>
      <c r="Z984" s="413"/>
      <c r="AA984" s="413"/>
      <c r="AB984" s="413"/>
      <c r="AC984" s="413"/>
      <c r="AD984" s="413"/>
      <c r="AE984" s="413"/>
      <c r="AF984" s="413"/>
      <c r="AG984" s="413"/>
      <c r="AH984" s="413"/>
      <c r="AI984" s="413"/>
      <c r="AJ984" s="413"/>
      <c r="AK984" s="413"/>
      <c r="AL984" s="413"/>
      <c r="AM984" s="291"/>
    </row>
    <row r="985" spans="1:39" ht="15"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774"/>
      <c r="Z985" s="414"/>
      <c r="AA985" s="414"/>
      <c r="AB985" s="414"/>
      <c r="AC985" s="414"/>
      <c r="AD985" s="414"/>
      <c r="AE985" s="414"/>
      <c r="AF985" s="414"/>
      <c r="AG985" s="414"/>
      <c r="AH985" s="414"/>
      <c r="AI985" s="414"/>
      <c r="AJ985" s="414"/>
      <c r="AK985" s="414"/>
      <c r="AL985" s="414"/>
      <c r="AM985" s="295">
        <f>SUM(Y985:AL985)</f>
        <v>0</v>
      </c>
    </row>
    <row r="986" spans="1:39" ht="15"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768">
        <f>Y985</f>
        <v>0</v>
      </c>
      <c r="Z986" s="410">
        <f t="shared" ref="Z986" si="3022">Z985</f>
        <v>0</v>
      </c>
      <c r="AA986" s="410">
        <f t="shared" ref="AA986" si="3023">AA985</f>
        <v>0</v>
      </c>
      <c r="AB986" s="410">
        <f t="shared" ref="AB986" si="3024">AB985</f>
        <v>0</v>
      </c>
      <c r="AC986" s="410">
        <f t="shared" ref="AC986" si="3025">AC985</f>
        <v>0</v>
      </c>
      <c r="AD986" s="410">
        <f t="shared" ref="AD986" si="3026">AD985</f>
        <v>0</v>
      </c>
      <c r="AE986" s="410">
        <f t="shared" ref="AE986" si="3027">AE985</f>
        <v>0</v>
      </c>
      <c r="AF986" s="410">
        <f t="shared" ref="AF986" si="3028">AF985</f>
        <v>0</v>
      </c>
      <c r="AG986" s="410">
        <f t="shared" ref="AG986" si="3029">AG985</f>
        <v>0</v>
      </c>
      <c r="AH986" s="410">
        <f t="shared" ref="AH986" si="3030">AH985</f>
        <v>0</v>
      </c>
      <c r="AI986" s="410">
        <f t="shared" ref="AI986" si="3031">AI985</f>
        <v>0</v>
      </c>
      <c r="AJ986" s="410">
        <f t="shared" ref="AJ986" si="3032">AJ985</f>
        <v>0</v>
      </c>
      <c r="AK986" s="410">
        <f t="shared" ref="AK986" si="3033">AK985</f>
        <v>0</v>
      </c>
      <c r="AL986" s="410">
        <f t="shared" ref="AL986" si="3034">AL985</f>
        <v>0</v>
      </c>
      <c r="AM986" s="296"/>
    </row>
    <row r="987" spans="1:39" ht="15"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769"/>
      <c r="Z987" s="422"/>
      <c r="AA987" s="422"/>
      <c r="AB987" s="422"/>
      <c r="AC987" s="422"/>
      <c r="AD987" s="422"/>
      <c r="AE987" s="422"/>
      <c r="AF987" s="422"/>
      <c r="AG987" s="422"/>
      <c r="AH987" s="422"/>
      <c r="AI987" s="422"/>
      <c r="AJ987" s="422"/>
      <c r="AK987" s="422"/>
      <c r="AL987" s="422"/>
      <c r="AM987" s="305"/>
    </row>
    <row r="988" spans="1:39" ht="28.5"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767"/>
      <c r="Z988" s="414"/>
      <c r="AA988" s="414"/>
      <c r="AB988" s="414"/>
      <c r="AC988" s="414"/>
      <c r="AD988" s="414"/>
      <c r="AE988" s="414"/>
      <c r="AF988" s="414"/>
      <c r="AG988" s="414"/>
      <c r="AH988" s="414"/>
      <c r="AI988" s="414"/>
      <c r="AJ988" s="414"/>
      <c r="AK988" s="414"/>
      <c r="AL988" s="414"/>
      <c r="AM988" s="295">
        <f>SUM(Y988:AL988)</f>
        <v>0</v>
      </c>
    </row>
    <row r="989" spans="1:39" ht="15"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768">
        <f>Y988</f>
        <v>0</v>
      </c>
      <c r="Z989" s="410">
        <f t="shared" ref="Z989" si="3035">Z988</f>
        <v>0</v>
      </c>
      <c r="AA989" s="410">
        <f t="shared" ref="AA989" si="3036">AA988</f>
        <v>0</v>
      </c>
      <c r="AB989" s="410">
        <f t="shared" ref="AB989" si="3037">AB988</f>
        <v>0</v>
      </c>
      <c r="AC989" s="410">
        <f t="shared" ref="AC989" si="3038">AC988</f>
        <v>0</v>
      </c>
      <c r="AD989" s="410">
        <f t="shared" ref="AD989" si="3039">AD988</f>
        <v>0</v>
      </c>
      <c r="AE989" s="410">
        <f t="shared" ref="AE989" si="3040">AE988</f>
        <v>0</v>
      </c>
      <c r="AF989" s="410">
        <f t="shared" ref="AF989" si="3041">AF988</f>
        <v>0</v>
      </c>
      <c r="AG989" s="410">
        <f t="shared" ref="AG989" si="3042">AG988</f>
        <v>0</v>
      </c>
      <c r="AH989" s="410">
        <f t="shared" ref="AH989" si="3043">AH988</f>
        <v>0</v>
      </c>
      <c r="AI989" s="410">
        <f t="shared" ref="AI989" si="3044">AI988</f>
        <v>0</v>
      </c>
      <c r="AJ989" s="410">
        <f t="shared" ref="AJ989" si="3045">AJ988</f>
        <v>0</v>
      </c>
      <c r="AK989" s="410">
        <f t="shared" ref="AK989" si="3046">AK988</f>
        <v>0</v>
      </c>
      <c r="AL989" s="410">
        <f t="shared" ref="AL989" si="3047">AL988</f>
        <v>0</v>
      </c>
      <c r="AM989" s="296"/>
    </row>
    <row r="990" spans="1:39" ht="15"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770"/>
      <c r="Z990" s="421"/>
      <c r="AA990" s="411"/>
      <c r="AB990" s="411"/>
      <c r="AC990" s="411"/>
      <c r="AD990" s="411"/>
      <c r="AE990" s="411"/>
      <c r="AF990" s="411"/>
      <c r="AG990" s="411"/>
      <c r="AH990" s="411"/>
      <c r="AI990" s="411"/>
      <c r="AJ990" s="411"/>
      <c r="AK990" s="411"/>
      <c r="AL990" s="411"/>
      <c r="AM990" s="305"/>
    </row>
    <row r="991" spans="1:39" ht="15"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767"/>
      <c r="Z991" s="414"/>
      <c r="AA991" s="414"/>
      <c r="AB991" s="414"/>
      <c r="AC991" s="414"/>
      <c r="AD991" s="414"/>
      <c r="AE991" s="414"/>
      <c r="AF991" s="414"/>
      <c r="AG991" s="414"/>
      <c r="AH991" s="414"/>
      <c r="AI991" s="414"/>
      <c r="AJ991" s="414"/>
      <c r="AK991" s="414"/>
      <c r="AL991" s="414"/>
      <c r="AM991" s="295">
        <f>SUM(Y991:AL991)</f>
        <v>0</v>
      </c>
    </row>
    <row r="992" spans="1:39" ht="15"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768">
        <f>Y991</f>
        <v>0</v>
      </c>
      <c r="Z992" s="410">
        <f t="shared" ref="Z992" si="3048">Z991</f>
        <v>0</v>
      </c>
      <c r="AA992" s="410">
        <f t="shared" ref="AA992" si="3049">AA991</f>
        <v>0</v>
      </c>
      <c r="AB992" s="410">
        <f t="shared" ref="AB992" si="3050">AB991</f>
        <v>0</v>
      </c>
      <c r="AC992" s="410">
        <f t="shared" ref="AC992" si="3051">AC991</f>
        <v>0</v>
      </c>
      <c r="AD992" s="410">
        <f t="shared" ref="AD992" si="3052">AD991</f>
        <v>0</v>
      </c>
      <c r="AE992" s="410">
        <f t="shared" ref="AE992" si="3053">AE991</f>
        <v>0</v>
      </c>
      <c r="AF992" s="410">
        <f t="shared" ref="AF992" si="3054">AF991</f>
        <v>0</v>
      </c>
      <c r="AG992" s="410">
        <f t="shared" ref="AG992" si="3055">AG991</f>
        <v>0</v>
      </c>
      <c r="AH992" s="410">
        <f t="shared" ref="AH992" si="3056">AH991</f>
        <v>0</v>
      </c>
      <c r="AI992" s="410">
        <f t="shared" ref="AI992" si="3057">AI991</f>
        <v>0</v>
      </c>
      <c r="AJ992" s="410">
        <f t="shared" ref="AJ992" si="3058">AJ991</f>
        <v>0</v>
      </c>
      <c r="AK992" s="410">
        <f t="shared" ref="AK992" si="3059">AK991</f>
        <v>0</v>
      </c>
      <c r="AL992" s="410">
        <f t="shared" ref="AL992" si="3060">AL991</f>
        <v>0</v>
      </c>
      <c r="AM992" s="305"/>
    </row>
    <row r="993" spans="1:40" ht="15"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769"/>
      <c r="Z993" s="411"/>
      <c r="AA993" s="411"/>
      <c r="AB993" s="411"/>
      <c r="AC993" s="411"/>
      <c r="AD993" s="411"/>
      <c r="AE993" s="411"/>
      <c r="AF993" s="411"/>
      <c r="AG993" s="411"/>
      <c r="AH993" s="411"/>
      <c r="AI993" s="411"/>
      <c r="AJ993" s="411"/>
      <c r="AK993" s="411"/>
      <c r="AL993" s="411"/>
      <c r="AM993" s="305"/>
    </row>
    <row r="994" spans="1:40" ht="15"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771"/>
      <c r="Z994" s="413"/>
      <c r="AA994" s="413"/>
      <c r="AB994" s="413"/>
      <c r="AC994" s="413"/>
      <c r="AD994" s="413"/>
      <c r="AE994" s="413"/>
      <c r="AF994" s="413"/>
      <c r="AG994" s="413"/>
      <c r="AH994" s="413"/>
      <c r="AI994" s="413"/>
      <c r="AJ994" s="413"/>
      <c r="AK994" s="413"/>
      <c r="AL994" s="413"/>
      <c r="AM994" s="291"/>
    </row>
    <row r="995" spans="1:40" ht="15"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767"/>
      <c r="Z995" s="409"/>
      <c r="AA995" s="409"/>
      <c r="AB995" s="409"/>
      <c r="AC995" s="409"/>
      <c r="AD995" s="409"/>
      <c r="AE995" s="409"/>
      <c r="AF995" s="409"/>
      <c r="AG995" s="409"/>
      <c r="AH995" s="409"/>
      <c r="AI995" s="409"/>
      <c r="AJ995" s="409"/>
      <c r="AK995" s="409"/>
      <c r="AL995" s="409"/>
      <c r="AM995" s="295">
        <f>SUM(Y995:AL995)</f>
        <v>0</v>
      </c>
    </row>
    <row r="996" spans="1:40" ht="15"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768">
        <f>Y995</f>
        <v>0</v>
      </c>
      <c r="Z996" s="410">
        <f t="shared" ref="Z996" si="3061">Z995</f>
        <v>0</v>
      </c>
      <c r="AA996" s="410">
        <f t="shared" ref="AA996" si="3062">AA995</f>
        <v>0</v>
      </c>
      <c r="AB996" s="410">
        <f t="shared" ref="AB996" si="3063">AB995</f>
        <v>0</v>
      </c>
      <c r="AC996" s="410">
        <f t="shared" ref="AC996" si="3064">AC995</f>
        <v>0</v>
      </c>
      <c r="AD996" s="410">
        <f t="shared" ref="AD996" si="3065">AD995</f>
        <v>0</v>
      </c>
      <c r="AE996" s="410">
        <f t="shared" ref="AE996" si="3066">AE995</f>
        <v>0</v>
      </c>
      <c r="AF996" s="410">
        <f t="shared" ref="AF996" si="3067">AF995</f>
        <v>0</v>
      </c>
      <c r="AG996" s="410">
        <f t="shared" ref="AG996" si="3068">AG995</f>
        <v>0</v>
      </c>
      <c r="AH996" s="410">
        <f t="shared" ref="AH996" si="3069">AH995</f>
        <v>0</v>
      </c>
      <c r="AI996" s="410">
        <f t="shared" ref="AI996" si="3070">AI995</f>
        <v>0</v>
      </c>
      <c r="AJ996" s="410">
        <f t="shared" ref="AJ996" si="3071">AJ995</f>
        <v>0</v>
      </c>
      <c r="AK996" s="410">
        <f t="shared" ref="AK996" si="3072">AK995</f>
        <v>0</v>
      </c>
      <c r="AL996" s="410">
        <f t="shared" ref="AL996" si="3073">AL995</f>
        <v>0</v>
      </c>
      <c r="AM996" s="296"/>
    </row>
    <row r="997" spans="1:40" ht="15"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769"/>
      <c r="Z997" s="411"/>
      <c r="AA997" s="411"/>
      <c r="AB997" s="411"/>
      <c r="AC997" s="411"/>
      <c r="AD997" s="411"/>
      <c r="AE997" s="411"/>
      <c r="AF997" s="411"/>
      <c r="AG997" s="411"/>
      <c r="AH997" s="411"/>
      <c r="AI997" s="411"/>
      <c r="AJ997" s="411"/>
      <c r="AK997" s="411"/>
      <c r="AL997" s="411"/>
      <c r="AM997" s="300"/>
      <c r="AN997" s="628"/>
    </row>
    <row r="998" spans="1:40" s="308" customFormat="1" ht="15.75" outlineLevel="1">
      <c r="A998" s="531"/>
      <c r="B998" s="287"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769"/>
      <c r="Z998" s="411"/>
      <c r="AA998" s="411"/>
      <c r="AB998" s="411"/>
      <c r="AC998" s="411"/>
      <c r="AD998" s="411"/>
      <c r="AE998" s="415"/>
      <c r="AF998" s="415"/>
      <c r="AG998" s="415"/>
      <c r="AH998" s="415"/>
      <c r="AI998" s="415"/>
      <c r="AJ998" s="415"/>
      <c r="AK998" s="415"/>
      <c r="AL998" s="415"/>
      <c r="AM998" s="516"/>
      <c r="AN998" s="629"/>
    </row>
    <row r="999" spans="1:40" outlineLevel="1">
      <c r="A999" s="531">
        <v>15</v>
      </c>
      <c r="B999" s="29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767"/>
      <c r="Z999" s="409"/>
      <c r="AA999" s="409"/>
      <c r="AB999" s="409"/>
      <c r="AC999" s="409"/>
      <c r="AD999" s="409"/>
      <c r="AE999" s="409"/>
      <c r="AF999" s="409"/>
      <c r="AG999" s="409"/>
      <c r="AH999" s="409"/>
      <c r="AI999" s="409"/>
      <c r="AJ999" s="409"/>
      <c r="AK999" s="409"/>
      <c r="AL999" s="409"/>
      <c r="AM999" s="630">
        <f>SUM(Y999:AL999)</f>
        <v>0</v>
      </c>
      <c r="AN999" s="628"/>
    </row>
    <row r="1000" spans="1:40" outlineLevel="1">
      <c r="A1000" s="531"/>
      <c r="B1000" s="293" t="s">
        <v>346</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768">
        <f>Y999</f>
        <v>0</v>
      </c>
      <c r="Z1000" s="410">
        <f>Z999</f>
        <v>0</v>
      </c>
      <c r="AA1000" s="410">
        <f t="shared" ref="AA1000:AL1000" si="3074">AA999</f>
        <v>0</v>
      </c>
      <c r="AB1000" s="410">
        <f t="shared" si="3074"/>
        <v>0</v>
      </c>
      <c r="AC1000" s="410">
        <f t="shared" si="3074"/>
        <v>0</v>
      </c>
      <c r="AD1000" s="410">
        <f>AD999</f>
        <v>0</v>
      </c>
      <c r="AE1000" s="410">
        <f t="shared" si="3074"/>
        <v>0</v>
      </c>
      <c r="AF1000" s="410">
        <f t="shared" si="3074"/>
        <v>0</v>
      </c>
      <c r="AG1000" s="410">
        <f t="shared" si="3074"/>
        <v>0</v>
      </c>
      <c r="AH1000" s="410">
        <f t="shared" si="3074"/>
        <v>0</v>
      </c>
      <c r="AI1000" s="410">
        <f t="shared" si="3074"/>
        <v>0</v>
      </c>
      <c r="AJ1000" s="410">
        <f t="shared" si="3074"/>
        <v>0</v>
      </c>
      <c r="AK1000" s="410">
        <f t="shared" si="3074"/>
        <v>0</v>
      </c>
      <c r="AL1000" s="410">
        <f t="shared" si="3074"/>
        <v>0</v>
      </c>
      <c r="AM1000" s="296"/>
    </row>
    <row r="1001" spans="1:40"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769"/>
      <c r="Z1001" s="411"/>
      <c r="AA1001" s="411"/>
      <c r="AB1001" s="411"/>
      <c r="AC1001" s="411"/>
      <c r="AD1001" s="411"/>
      <c r="AE1001" s="411"/>
      <c r="AF1001" s="411"/>
      <c r="AG1001" s="411"/>
      <c r="AH1001" s="411"/>
      <c r="AI1001" s="411"/>
      <c r="AJ1001" s="411"/>
      <c r="AK1001" s="411"/>
      <c r="AL1001" s="411"/>
      <c r="AM1001" s="305"/>
    </row>
    <row r="1002" spans="1:40" s="282" customFormat="1" outlineLevel="1">
      <c r="A1002" s="531">
        <v>16</v>
      </c>
      <c r="B1002" s="323"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767"/>
      <c r="Z1002" s="409"/>
      <c r="AA1002" s="409"/>
      <c r="AB1002" s="409"/>
      <c r="AC1002" s="409"/>
      <c r="AD1002" s="409"/>
      <c r="AE1002" s="409"/>
      <c r="AF1002" s="409"/>
      <c r="AG1002" s="409"/>
      <c r="AH1002" s="409"/>
      <c r="AI1002" s="409"/>
      <c r="AJ1002" s="409"/>
      <c r="AK1002" s="409"/>
      <c r="AL1002" s="409"/>
      <c r="AM1002" s="295">
        <f>SUM(Y1002:AL1002)</f>
        <v>0</v>
      </c>
    </row>
    <row r="1003" spans="1:40" s="282" customFormat="1" outlineLevel="1">
      <c r="A1003" s="531"/>
      <c r="B1003" s="293" t="s">
        <v>346</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768">
        <f>Y1002</f>
        <v>0</v>
      </c>
      <c r="Z1003" s="410">
        <f t="shared" ref="Z1003:AK1003" si="3075">Z1002</f>
        <v>0</v>
      </c>
      <c r="AA1003" s="410">
        <f t="shared" si="3075"/>
        <v>0</v>
      </c>
      <c r="AB1003" s="410">
        <f t="shared" si="3075"/>
        <v>0</v>
      </c>
      <c r="AC1003" s="410">
        <f t="shared" si="3075"/>
        <v>0</v>
      </c>
      <c r="AD1003" s="410">
        <f t="shared" si="3075"/>
        <v>0</v>
      </c>
      <c r="AE1003" s="410">
        <f t="shared" si="3075"/>
        <v>0</v>
      </c>
      <c r="AF1003" s="410">
        <f t="shared" si="3075"/>
        <v>0</v>
      </c>
      <c r="AG1003" s="410">
        <f t="shared" si="3075"/>
        <v>0</v>
      </c>
      <c r="AH1003" s="410">
        <f t="shared" si="3075"/>
        <v>0</v>
      </c>
      <c r="AI1003" s="410">
        <f t="shared" si="3075"/>
        <v>0</v>
      </c>
      <c r="AJ1003" s="410">
        <f t="shared" si="3075"/>
        <v>0</v>
      </c>
      <c r="AK1003" s="410">
        <f t="shared" si="3075"/>
        <v>0</v>
      </c>
      <c r="AL1003" s="410">
        <f>AL1002</f>
        <v>0</v>
      </c>
      <c r="AM1003" s="296"/>
    </row>
    <row r="1004" spans="1:40" s="282" customFormat="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769"/>
      <c r="Z1004" s="411"/>
      <c r="AA1004" s="411"/>
      <c r="AB1004" s="411"/>
      <c r="AC1004" s="411"/>
      <c r="AD1004" s="411"/>
      <c r="AE1004" s="415"/>
      <c r="AF1004" s="415"/>
      <c r="AG1004" s="415"/>
      <c r="AH1004" s="415"/>
      <c r="AI1004" s="415"/>
      <c r="AJ1004" s="415"/>
      <c r="AK1004" s="415"/>
      <c r="AL1004" s="415"/>
      <c r="AM1004" s="312"/>
    </row>
    <row r="1005" spans="1:40" ht="15.75" outlineLevel="1">
      <c r="A1005" s="531"/>
      <c r="B1005" s="518" t="s">
        <v>496</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771"/>
      <c r="Z1005" s="413"/>
      <c r="AA1005" s="413"/>
      <c r="AB1005" s="413"/>
      <c r="AC1005" s="413"/>
      <c r="AD1005" s="413"/>
      <c r="AE1005" s="413"/>
      <c r="AF1005" s="413"/>
      <c r="AG1005" s="413"/>
      <c r="AH1005" s="413"/>
      <c r="AI1005" s="413"/>
      <c r="AJ1005" s="413"/>
      <c r="AK1005" s="413"/>
      <c r="AL1005" s="413"/>
      <c r="AM1005" s="291"/>
    </row>
    <row r="1006" spans="1:40"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774"/>
      <c r="Z1006" s="409"/>
      <c r="AA1006" s="409"/>
      <c r="AB1006" s="409"/>
      <c r="AC1006" s="409"/>
      <c r="AD1006" s="409"/>
      <c r="AE1006" s="409"/>
      <c r="AF1006" s="414"/>
      <c r="AG1006" s="414"/>
      <c r="AH1006" s="414"/>
      <c r="AI1006" s="414"/>
      <c r="AJ1006" s="414"/>
      <c r="AK1006" s="414"/>
      <c r="AL1006" s="414"/>
      <c r="AM1006" s="295">
        <f>SUM(Y1006:AL1006)</f>
        <v>0</v>
      </c>
    </row>
    <row r="1007" spans="1:40" outlineLevel="1">
      <c r="A1007" s="531"/>
      <c r="B1007" s="293" t="s">
        <v>346</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768">
        <f>Y1006</f>
        <v>0</v>
      </c>
      <c r="Z1007" s="410">
        <f t="shared" ref="Z1007:AL1007" si="3076">Z1006</f>
        <v>0</v>
      </c>
      <c r="AA1007" s="410">
        <f t="shared" si="3076"/>
        <v>0</v>
      </c>
      <c r="AB1007" s="410">
        <f t="shared" si="3076"/>
        <v>0</v>
      </c>
      <c r="AC1007" s="410">
        <f t="shared" si="3076"/>
        <v>0</v>
      </c>
      <c r="AD1007" s="410">
        <f t="shared" si="3076"/>
        <v>0</v>
      </c>
      <c r="AE1007" s="410">
        <f t="shared" si="3076"/>
        <v>0</v>
      </c>
      <c r="AF1007" s="410">
        <f t="shared" si="3076"/>
        <v>0</v>
      </c>
      <c r="AG1007" s="410">
        <f t="shared" si="3076"/>
        <v>0</v>
      </c>
      <c r="AH1007" s="410">
        <f t="shared" si="3076"/>
        <v>0</v>
      </c>
      <c r="AI1007" s="410">
        <f t="shared" si="3076"/>
        <v>0</v>
      </c>
      <c r="AJ1007" s="410">
        <f t="shared" si="3076"/>
        <v>0</v>
      </c>
      <c r="AK1007" s="410">
        <f t="shared" si="3076"/>
        <v>0</v>
      </c>
      <c r="AL1007" s="410">
        <f t="shared" si="3076"/>
        <v>0</v>
      </c>
      <c r="AM1007" s="305"/>
    </row>
    <row r="1008" spans="1:40"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770"/>
      <c r="Z1008" s="424"/>
      <c r="AA1008" s="424"/>
      <c r="AB1008" s="424"/>
      <c r="AC1008" s="424"/>
      <c r="AD1008" s="424"/>
      <c r="AE1008" s="424"/>
      <c r="AF1008" s="424"/>
      <c r="AG1008" s="424"/>
      <c r="AH1008" s="424"/>
      <c r="AI1008" s="424"/>
      <c r="AJ1008" s="424"/>
      <c r="AK1008" s="424"/>
      <c r="AL1008" s="424"/>
      <c r="AM1008" s="305"/>
    </row>
    <row r="1009" spans="1:39"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774"/>
      <c r="Z1009" s="409"/>
      <c r="AA1009" s="409"/>
      <c r="AB1009" s="409"/>
      <c r="AC1009" s="409"/>
      <c r="AD1009" s="409"/>
      <c r="AE1009" s="409"/>
      <c r="AF1009" s="414"/>
      <c r="AG1009" s="414"/>
      <c r="AH1009" s="414"/>
      <c r="AI1009" s="414"/>
      <c r="AJ1009" s="414"/>
      <c r="AK1009" s="414"/>
      <c r="AL1009" s="414"/>
      <c r="AM1009" s="295">
        <f>SUM(Y1009:AL1009)</f>
        <v>0</v>
      </c>
    </row>
    <row r="1010" spans="1:39" outlineLevel="1">
      <c r="A1010" s="531"/>
      <c r="B1010" s="293" t="s">
        <v>346</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768">
        <f>Y1009</f>
        <v>0</v>
      </c>
      <c r="Z1010" s="410">
        <f t="shared" ref="Z1010:AL1010" si="3077">Z1009</f>
        <v>0</v>
      </c>
      <c r="AA1010" s="410">
        <f t="shared" si="3077"/>
        <v>0</v>
      </c>
      <c r="AB1010" s="410">
        <f t="shared" si="3077"/>
        <v>0</v>
      </c>
      <c r="AC1010" s="410">
        <f t="shared" si="3077"/>
        <v>0</v>
      </c>
      <c r="AD1010" s="410">
        <f t="shared" si="3077"/>
        <v>0</v>
      </c>
      <c r="AE1010" s="410">
        <f t="shared" si="3077"/>
        <v>0</v>
      </c>
      <c r="AF1010" s="410">
        <f t="shared" si="3077"/>
        <v>0</v>
      </c>
      <c r="AG1010" s="410">
        <f t="shared" si="3077"/>
        <v>0</v>
      </c>
      <c r="AH1010" s="410">
        <f t="shared" si="3077"/>
        <v>0</v>
      </c>
      <c r="AI1010" s="410">
        <f t="shared" si="3077"/>
        <v>0</v>
      </c>
      <c r="AJ1010" s="410">
        <f t="shared" si="3077"/>
        <v>0</v>
      </c>
      <c r="AK1010" s="410">
        <f t="shared" si="3077"/>
        <v>0</v>
      </c>
      <c r="AL1010" s="410">
        <f t="shared" si="3077"/>
        <v>0</v>
      </c>
      <c r="AM1010" s="305"/>
    </row>
    <row r="1011" spans="1:39"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764"/>
      <c r="Z1011" s="423"/>
      <c r="AA1011" s="423"/>
      <c r="AB1011" s="423"/>
      <c r="AC1011" s="423"/>
      <c r="AD1011" s="423"/>
      <c r="AE1011" s="423"/>
      <c r="AF1011" s="423"/>
      <c r="AG1011" s="423"/>
      <c r="AH1011" s="423"/>
      <c r="AI1011" s="423"/>
      <c r="AJ1011" s="423"/>
      <c r="AK1011" s="423"/>
      <c r="AL1011" s="423"/>
      <c r="AM1011" s="296"/>
    </row>
    <row r="1012" spans="1:39"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774"/>
      <c r="Z1012" s="409"/>
      <c r="AA1012" s="409"/>
      <c r="AB1012" s="409"/>
      <c r="AC1012" s="409"/>
      <c r="AD1012" s="409"/>
      <c r="AE1012" s="409"/>
      <c r="AF1012" s="414"/>
      <c r="AG1012" s="414"/>
      <c r="AH1012" s="414"/>
      <c r="AI1012" s="414"/>
      <c r="AJ1012" s="414"/>
      <c r="AK1012" s="414"/>
      <c r="AL1012" s="414"/>
      <c r="AM1012" s="295">
        <f>SUM(Y1012:AL1012)</f>
        <v>0</v>
      </c>
    </row>
    <row r="1013" spans="1:39" outlineLevel="1">
      <c r="A1013" s="531"/>
      <c r="B1013" s="293" t="s">
        <v>346</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768">
        <f>Y1012</f>
        <v>0</v>
      </c>
      <c r="Z1013" s="410">
        <f t="shared" ref="Z1013:AL1013" si="3078">Z1012</f>
        <v>0</v>
      </c>
      <c r="AA1013" s="410">
        <f t="shared" si="3078"/>
        <v>0</v>
      </c>
      <c r="AB1013" s="410">
        <f t="shared" si="3078"/>
        <v>0</v>
      </c>
      <c r="AC1013" s="410">
        <f t="shared" si="3078"/>
        <v>0</v>
      </c>
      <c r="AD1013" s="410">
        <f t="shared" si="3078"/>
        <v>0</v>
      </c>
      <c r="AE1013" s="410">
        <f t="shared" si="3078"/>
        <v>0</v>
      </c>
      <c r="AF1013" s="410">
        <f t="shared" si="3078"/>
        <v>0</v>
      </c>
      <c r="AG1013" s="410">
        <f t="shared" si="3078"/>
        <v>0</v>
      </c>
      <c r="AH1013" s="410">
        <f t="shared" si="3078"/>
        <v>0</v>
      </c>
      <c r="AI1013" s="410">
        <f t="shared" si="3078"/>
        <v>0</v>
      </c>
      <c r="AJ1013" s="410">
        <f t="shared" si="3078"/>
        <v>0</v>
      </c>
      <c r="AK1013" s="410">
        <f t="shared" si="3078"/>
        <v>0</v>
      </c>
      <c r="AL1013" s="410">
        <f t="shared" si="3078"/>
        <v>0</v>
      </c>
      <c r="AM1013" s="296"/>
    </row>
    <row r="1014" spans="1:39"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769"/>
      <c r="Z1014" s="411"/>
      <c r="AA1014" s="411"/>
      <c r="AB1014" s="411"/>
      <c r="AC1014" s="411"/>
      <c r="AD1014" s="411"/>
      <c r="AE1014" s="411"/>
      <c r="AF1014" s="411"/>
      <c r="AG1014" s="411"/>
      <c r="AH1014" s="411"/>
      <c r="AI1014" s="411"/>
      <c r="AJ1014" s="411"/>
      <c r="AK1014" s="411"/>
      <c r="AL1014" s="411"/>
      <c r="AM1014" s="305"/>
    </row>
    <row r="1015" spans="1:39"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774"/>
      <c r="Z1015" s="409"/>
      <c r="AA1015" s="409"/>
      <c r="AB1015" s="409"/>
      <c r="AC1015" s="409"/>
      <c r="AD1015" s="409"/>
      <c r="AE1015" s="409"/>
      <c r="AF1015" s="414"/>
      <c r="AG1015" s="414"/>
      <c r="AH1015" s="414"/>
      <c r="AI1015" s="414"/>
      <c r="AJ1015" s="414"/>
      <c r="AK1015" s="414"/>
      <c r="AL1015" s="414"/>
      <c r="AM1015" s="295">
        <f>SUM(Y1015:AL1015)</f>
        <v>0</v>
      </c>
    </row>
    <row r="1016" spans="1:39" outlineLevel="1">
      <c r="A1016" s="531"/>
      <c r="B1016" s="293" t="s">
        <v>346</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768">
        <f t="shared" ref="Y1016:AL1016" si="3079">Y1015</f>
        <v>0</v>
      </c>
      <c r="Z1016" s="410">
        <f t="shared" si="3079"/>
        <v>0</v>
      </c>
      <c r="AA1016" s="410">
        <f t="shared" si="3079"/>
        <v>0</v>
      </c>
      <c r="AB1016" s="410">
        <f t="shared" si="3079"/>
        <v>0</v>
      </c>
      <c r="AC1016" s="410">
        <f t="shared" si="3079"/>
        <v>0</v>
      </c>
      <c r="AD1016" s="410">
        <f t="shared" si="3079"/>
        <v>0</v>
      </c>
      <c r="AE1016" s="410">
        <f t="shared" si="3079"/>
        <v>0</v>
      </c>
      <c r="AF1016" s="410">
        <f t="shared" si="3079"/>
        <v>0</v>
      </c>
      <c r="AG1016" s="410">
        <f t="shared" si="3079"/>
        <v>0</v>
      </c>
      <c r="AH1016" s="410">
        <f t="shared" si="3079"/>
        <v>0</v>
      </c>
      <c r="AI1016" s="410">
        <f t="shared" si="3079"/>
        <v>0</v>
      </c>
      <c r="AJ1016" s="410">
        <f t="shared" si="3079"/>
        <v>0</v>
      </c>
      <c r="AK1016" s="410">
        <f t="shared" si="3079"/>
        <v>0</v>
      </c>
      <c r="AL1016" s="410">
        <f t="shared" si="3079"/>
        <v>0</v>
      </c>
      <c r="AM1016" s="305"/>
    </row>
    <row r="1017" spans="1:39" ht="15.75"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769"/>
      <c r="Z1017" s="411"/>
      <c r="AA1017" s="411"/>
      <c r="AB1017" s="411"/>
      <c r="AC1017" s="411"/>
      <c r="AD1017" s="411"/>
      <c r="AE1017" s="411"/>
      <c r="AF1017" s="411"/>
      <c r="AG1017" s="411"/>
      <c r="AH1017" s="411"/>
      <c r="AI1017" s="411"/>
      <c r="AJ1017" s="411"/>
      <c r="AK1017" s="411"/>
      <c r="AL1017" s="411"/>
      <c r="AM1017" s="305"/>
    </row>
    <row r="1018" spans="1:39" ht="15.75" outlineLevel="1">
      <c r="A1018" s="531"/>
      <c r="B1018" s="517"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770"/>
      <c r="Z1018" s="424"/>
      <c r="AA1018" s="424"/>
      <c r="AB1018" s="424"/>
      <c r="AC1018" s="424"/>
      <c r="AD1018" s="424"/>
      <c r="AE1018" s="424"/>
      <c r="AF1018" s="424"/>
      <c r="AG1018" s="424"/>
      <c r="AH1018" s="424"/>
      <c r="AI1018" s="424"/>
      <c r="AJ1018" s="424"/>
      <c r="AK1018" s="424"/>
      <c r="AL1018" s="424"/>
      <c r="AM1018" s="305"/>
    </row>
    <row r="1019" spans="1:39" ht="15.75" outlineLevel="1">
      <c r="A1019" s="531"/>
      <c r="B1019" s="503"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770"/>
      <c r="Z1019" s="424"/>
      <c r="AA1019" s="424"/>
      <c r="AB1019" s="424"/>
      <c r="AC1019" s="424"/>
      <c r="AD1019" s="424"/>
      <c r="AE1019" s="424"/>
      <c r="AF1019" s="424"/>
      <c r="AG1019" s="424"/>
      <c r="AH1019" s="424"/>
      <c r="AI1019" s="424"/>
      <c r="AJ1019" s="424"/>
      <c r="AK1019" s="424"/>
      <c r="AL1019" s="424"/>
      <c r="AM1019" s="305"/>
    </row>
    <row r="1020" spans="1:39" ht="15"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767"/>
      <c r="Z1020" s="409"/>
      <c r="AA1020" s="409"/>
      <c r="AB1020" s="409"/>
      <c r="AC1020" s="409"/>
      <c r="AD1020" s="409"/>
      <c r="AE1020" s="409"/>
      <c r="AF1020" s="409"/>
      <c r="AG1020" s="409"/>
      <c r="AH1020" s="409"/>
      <c r="AI1020" s="409"/>
      <c r="AJ1020" s="409"/>
      <c r="AK1020" s="409"/>
      <c r="AL1020" s="409"/>
      <c r="AM1020" s="295">
        <f>SUM(Y1020:AL1020)</f>
        <v>0</v>
      </c>
    </row>
    <row r="1021" spans="1:39" ht="15"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768">
        <f>Y1020</f>
        <v>0</v>
      </c>
      <c r="Z1021" s="410">
        <f t="shared" ref="Z1021" si="3080">Z1020</f>
        <v>0</v>
      </c>
      <c r="AA1021" s="410">
        <f t="shared" ref="AA1021" si="3081">AA1020</f>
        <v>0</v>
      </c>
      <c r="AB1021" s="410">
        <f t="shared" ref="AB1021" si="3082">AB1020</f>
        <v>0</v>
      </c>
      <c r="AC1021" s="410">
        <f t="shared" ref="AC1021" si="3083">AC1020</f>
        <v>0</v>
      </c>
      <c r="AD1021" s="410">
        <f t="shared" ref="AD1021" si="3084">AD1020</f>
        <v>0</v>
      </c>
      <c r="AE1021" s="410">
        <f t="shared" ref="AE1021" si="3085">AE1020</f>
        <v>0</v>
      </c>
      <c r="AF1021" s="410">
        <f t="shared" ref="AF1021" si="3086">AF1020</f>
        <v>0</v>
      </c>
      <c r="AG1021" s="410">
        <f t="shared" ref="AG1021" si="3087">AG1020</f>
        <v>0</v>
      </c>
      <c r="AH1021" s="410">
        <f t="shared" ref="AH1021" si="3088">AH1020</f>
        <v>0</v>
      </c>
      <c r="AI1021" s="410">
        <f t="shared" ref="AI1021" si="3089">AI1020</f>
        <v>0</v>
      </c>
      <c r="AJ1021" s="410">
        <f t="shared" ref="AJ1021" si="3090">AJ1020</f>
        <v>0</v>
      </c>
      <c r="AK1021" s="410">
        <f t="shared" ref="AK1021" si="3091">AK1020</f>
        <v>0</v>
      </c>
      <c r="AL1021" s="410">
        <f t="shared" ref="AL1021" si="3092">AL1020</f>
        <v>0</v>
      </c>
      <c r="AM1021" s="305"/>
    </row>
    <row r="1022" spans="1:39" ht="15"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770"/>
      <c r="Z1022" s="424"/>
      <c r="AA1022" s="424"/>
      <c r="AB1022" s="424"/>
      <c r="AC1022" s="424"/>
      <c r="AD1022" s="424"/>
      <c r="AE1022" s="424"/>
      <c r="AF1022" s="424"/>
      <c r="AG1022" s="424"/>
      <c r="AH1022" s="424"/>
      <c r="AI1022" s="424"/>
      <c r="AJ1022" s="424"/>
      <c r="AK1022" s="424"/>
      <c r="AL1022" s="424"/>
      <c r="AM1022" s="305"/>
    </row>
    <row r="1023" spans="1:39" ht="15"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767"/>
      <c r="Z1023" s="409"/>
      <c r="AA1023" s="409"/>
      <c r="AB1023" s="409"/>
      <c r="AC1023" s="409"/>
      <c r="AD1023" s="409"/>
      <c r="AE1023" s="409"/>
      <c r="AF1023" s="409"/>
      <c r="AG1023" s="409"/>
      <c r="AH1023" s="409"/>
      <c r="AI1023" s="409"/>
      <c r="AJ1023" s="409"/>
      <c r="AK1023" s="409"/>
      <c r="AL1023" s="409"/>
      <c r="AM1023" s="295">
        <f>SUM(Y1023:AL1023)</f>
        <v>0</v>
      </c>
    </row>
    <row r="1024" spans="1:39" ht="15"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768">
        <f>Y1023</f>
        <v>0</v>
      </c>
      <c r="Z1024" s="410">
        <f t="shared" ref="Z1024" si="3093">Z1023</f>
        <v>0</v>
      </c>
      <c r="AA1024" s="410">
        <f t="shared" ref="AA1024" si="3094">AA1023</f>
        <v>0</v>
      </c>
      <c r="AB1024" s="410">
        <f t="shared" ref="AB1024" si="3095">AB1023</f>
        <v>0</v>
      </c>
      <c r="AC1024" s="410">
        <f t="shared" ref="AC1024" si="3096">AC1023</f>
        <v>0</v>
      </c>
      <c r="AD1024" s="410">
        <f t="shared" ref="AD1024" si="3097">AD1023</f>
        <v>0</v>
      </c>
      <c r="AE1024" s="410">
        <f t="shared" ref="AE1024" si="3098">AE1023</f>
        <v>0</v>
      </c>
      <c r="AF1024" s="410">
        <f t="shared" ref="AF1024" si="3099">AF1023</f>
        <v>0</v>
      </c>
      <c r="AG1024" s="410">
        <f t="shared" ref="AG1024" si="3100">AG1023</f>
        <v>0</v>
      </c>
      <c r="AH1024" s="410">
        <f t="shared" ref="AH1024" si="3101">AH1023</f>
        <v>0</v>
      </c>
      <c r="AI1024" s="410">
        <f t="shared" ref="AI1024" si="3102">AI1023</f>
        <v>0</v>
      </c>
      <c r="AJ1024" s="410">
        <f t="shared" ref="AJ1024" si="3103">AJ1023</f>
        <v>0</v>
      </c>
      <c r="AK1024" s="410">
        <f t="shared" ref="AK1024" si="3104">AK1023</f>
        <v>0</v>
      </c>
      <c r="AL1024" s="410">
        <f t="shared" ref="AL1024" si="3105">AL1023</f>
        <v>0</v>
      </c>
      <c r="AM1024" s="305"/>
    </row>
    <row r="1025" spans="1:39" ht="15"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770"/>
      <c r="Z1025" s="424"/>
      <c r="AA1025" s="424"/>
      <c r="AB1025" s="424"/>
      <c r="AC1025" s="424"/>
      <c r="AD1025" s="424"/>
      <c r="AE1025" s="424"/>
      <c r="AF1025" s="424"/>
      <c r="AG1025" s="424"/>
      <c r="AH1025" s="424"/>
      <c r="AI1025" s="424"/>
      <c r="AJ1025" s="424"/>
      <c r="AK1025" s="424"/>
      <c r="AL1025" s="424"/>
      <c r="AM1025" s="305"/>
    </row>
    <row r="1026" spans="1:39" ht="15"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767"/>
      <c r="Z1026" s="409"/>
      <c r="AA1026" s="409"/>
      <c r="AB1026" s="409"/>
      <c r="AC1026" s="409"/>
      <c r="AD1026" s="409"/>
      <c r="AE1026" s="409"/>
      <c r="AF1026" s="409"/>
      <c r="AG1026" s="409"/>
      <c r="AH1026" s="409"/>
      <c r="AI1026" s="409"/>
      <c r="AJ1026" s="409"/>
      <c r="AK1026" s="409"/>
      <c r="AL1026" s="409"/>
      <c r="AM1026" s="295">
        <f>SUM(Y1026:AL1026)</f>
        <v>0</v>
      </c>
    </row>
    <row r="1027" spans="1:39" ht="15"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768">
        <f>Y1026</f>
        <v>0</v>
      </c>
      <c r="Z1027" s="410">
        <f t="shared" ref="Z1027" si="3106">Z1026</f>
        <v>0</v>
      </c>
      <c r="AA1027" s="410">
        <f t="shared" ref="AA1027" si="3107">AA1026</f>
        <v>0</v>
      </c>
      <c r="AB1027" s="410">
        <f t="shared" ref="AB1027" si="3108">AB1026</f>
        <v>0</v>
      </c>
      <c r="AC1027" s="410">
        <f t="shared" ref="AC1027" si="3109">AC1026</f>
        <v>0</v>
      </c>
      <c r="AD1027" s="410">
        <f t="shared" ref="AD1027" si="3110">AD1026</f>
        <v>0</v>
      </c>
      <c r="AE1027" s="410">
        <f t="shared" ref="AE1027" si="3111">AE1026</f>
        <v>0</v>
      </c>
      <c r="AF1027" s="410">
        <f t="shared" ref="AF1027" si="3112">AF1026</f>
        <v>0</v>
      </c>
      <c r="AG1027" s="410">
        <f t="shared" ref="AG1027" si="3113">AG1026</f>
        <v>0</v>
      </c>
      <c r="AH1027" s="410">
        <f t="shared" ref="AH1027" si="3114">AH1026</f>
        <v>0</v>
      </c>
      <c r="AI1027" s="410">
        <f t="shared" ref="AI1027" si="3115">AI1026</f>
        <v>0</v>
      </c>
      <c r="AJ1027" s="410">
        <f t="shared" ref="AJ1027" si="3116">AJ1026</f>
        <v>0</v>
      </c>
      <c r="AK1027" s="410">
        <f t="shared" ref="AK1027" si="3117">AK1026</f>
        <v>0</v>
      </c>
      <c r="AL1027" s="410">
        <f t="shared" ref="AL1027" si="3118">AL1026</f>
        <v>0</v>
      </c>
      <c r="AM1027" s="305"/>
    </row>
    <row r="1028" spans="1:39" ht="15"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770"/>
      <c r="Z1028" s="424"/>
      <c r="AA1028" s="424"/>
      <c r="AB1028" s="424"/>
      <c r="AC1028" s="424"/>
      <c r="AD1028" s="424"/>
      <c r="AE1028" s="424"/>
      <c r="AF1028" s="424"/>
      <c r="AG1028" s="424"/>
      <c r="AH1028" s="424"/>
      <c r="AI1028" s="424"/>
      <c r="AJ1028" s="424"/>
      <c r="AK1028" s="424"/>
      <c r="AL1028" s="424"/>
      <c r="AM1028" s="305"/>
    </row>
    <row r="1029" spans="1:39" ht="15"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767"/>
      <c r="Z1029" s="409"/>
      <c r="AA1029" s="409"/>
      <c r="AB1029" s="409"/>
      <c r="AC1029" s="409"/>
      <c r="AD1029" s="409"/>
      <c r="AE1029" s="409"/>
      <c r="AF1029" s="409"/>
      <c r="AG1029" s="409"/>
      <c r="AH1029" s="409"/>
      <c r="AI1029" s="409"/>
      <c r="AJ1029" s="409"/>
      <c r="AK1029" s="409"/>
      <c r="AL1029" s="409"/>
      <c r="AM1029" s="295">
        <f>SUM(Y1029:AL1029)</f>
        <v>0</v>
      </c>
    </row>
    <row r="1030" spans="1:39" ht="15"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768">
        <f>Y1029</f>
        <v>0</v>
      </c>
      <c r="Z1030" s="410">
        <f t="shared" ref="Z1030" si="3119">Z1029</f>
        <v>0</v>
      </c>
      <c r="AA1030" s="410">
        <f t="shared" ref="AA1030" si="3120">AA1029</f>
        <v>0</v>
      </c>
      <c r="AB1030" s="410">
        <f t="shared" ref="AB1030" si="3121">AB1029</f>
        <v>0</v>
      </c>
      <c r="AC1030" s="410">
        <f t="shared" ref="AC1030" si="3122">AC1029</f>
        <v>0</v>
      </c>
      <c r="AD1030" s="410">
        <f t="shared" ref="AD1030" si="3123">AD1029</f>
        <v>0</v>
      </c>
      <c r="AE1030" s="410">
        <f t="shared" ref="AE1030" si="3124">AE1029</f>
        <v>0</v>
      </c>
      <c r="AF1030" s="410">
        <f t="shared" ref="AF1030" si="3125">AF1029</f>
        <v>0</v>
      </c>
      <c r="AG1030" s="410">
        <f t="shared" ref="AG1030" si="3126">AG1029</f>
        <v>0</v>
      </c>
      <c r="AH1030" s="410">
        <f t="shared" ref="AH1030" si="3127">AH1029</f>
        <v>0</v>
      </c>
      <c r="AI1030" s="410">
        <f t="shared" ref="AI1030" si="3128">AI1029</f>
        <v>0</v>
      </c>
      <c r="AJ1030" s="410">
        <f t="shared" ref="AJ1030" si="3129">AJ1029</f>
        <v>0</v>
      </c>
      <c r="AK1030" s="410">
        <f t="shared" ref="AK1030" si="3130">AK1029</f>
        <v>0</v>
      </c>
      <c r="AL1030" s="410">
        <f t="shared" ref="AL1030" si="3131">AL1029</f>
        <v>0</v>
      </c>
      <c r="AM1030" s="305"/>
    </row>
    <row r="1031" spans="1:39" ht="15"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769"/>
      <c r="Z1031" s="424"/>
      <c r="AA1031" s="424"/>
      <c r="AB1031" s="424"/>
      <c r="AC1031" s="424"/>
      <c r="AD1031" s="424"/>
      <c r="AE1031" s="424"/>
      <c r="AF1031" s="424"/>
      <c r="AG1031" s="424"/>
      <c r="AH1031" s="424"/>
      <c r="AI1031" s="424"/>
      <c r="AJ1031" s="424"/>
      <c r="AK1031" s="424"/>
      <c r="AL1031" s="424"/>
      <c r="AM1031" s="305"/>
    </row>
    <row r="1032" spans="1:39" ht="15" customHeight="1" outlineLevel="1">
      <c r="A1032" s="531"/>
      <c r="B1032" s="287"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769"/>
      <c r="Z1032" s="424"/>
      <c r="AA1032" s="424"/>
      <c r="AB1032" s="424"/>
      <c r="AC1032" s="424"/>
      <c r="AD1032" s="424"/>
      <c r="AE1032" s="424"/>
      <c r="AF1032" s="424"/>
      <c r="AG1032" s="424"/>
      <c r="AH1032" s="424"/>
      <c r="AI1032" s="424"/>
      <c r="AJ1032" s="424"/>
      <c r="AK1032" s="424"/>
      <c r="AL1032" s="424"/>
      <c r="AM1032" s="305"/>
    </row>
    <row r="1033" spans="1:39" ht="15"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774"/>
      <c r="Z1033" s="414"/>
      <c r="AA1033" s="414"/>
      <c r="AB1033" s="414"/>
      <c r="AC1033" s="414"/>
      <c r="AD1033" s="414"/>
      <c r="AE1033" s="414"/>
      <c r="AF1033" s="414"/>
      <c r="AG1033" s="414"/>
      <c r="AH1033" s="414"/>
      <c r="AI1033" s="414"/>
      <c r="AJ1033" s="414"/>
      <c r="AK1033" s="414"/>
      <c r="AL1033" s="414"/>
      <c r="AM1033" s="295">
        <f>SUM(Y1033:AL1033)</f>
        <v>0</v>
      </c>
    </row>
    <row r="1034" spans="1:39" ht="15"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768">
        <f>Y1033</f>
        <v>0</v>
      </c>
      <c r="Z1034" s="410">
        <f t="shared" ref="Z1034" si="3132">Z1033</f>
        <v>0</v>
      </c>
      <c r="AA1034" s="410">
        <f t="shared" ref="AA1034" si="3133">AA1033</f>
        <v>0</v>
      </c>
      <c r="AB1034" s="410">
        <f t="shared" ref="AB1034" si="3134">AB1033</f>
        <v>0</v>
      </c>
      <c r="AC1034" s="410">
        <f t="shared" ref="AC1034" si="3135">AC1033</f>
        <v>0</v>
      </c>
      <c r="AD1034" s="410">
        <f t="shared" ref="AD1034" si="3136">AD1033</f>
        <v>0</v>
      </c>
      <c r="AE1034" s="410">
        <f t="shared" ref="AE1034" si="3137">AE1033</f>
        <v>0</v>
      </c>
      <c r="AF1034" s="410">
        <f t="shared" ref="AF1034" si="3138">AF1033</f>
        <v>0</v>
      </c>
      <c r="AG1034" s="410">
        <f t="shared" ref="AG1034" si="3139">AG1033</f>
        <v>0</v>
      </c>
      <c r="AH1034" s="410">
        <f t="shared" ref="AH1034" si="3140">AH1033</f>
        <v>0</v>
      </c>
      <c r="AI1034" s="410">
        <f t="shared" ref="AI1034" si="3141">AI1033</f>
        <v>0</v>
      </c>
      <c r="AJ1034" s="410">
        <f t="shared" ref="AJ1034" si="3142">AJ1033</f>
        <v>0</v>
      </c>
      <c r="AK1034" s="410">
        <f t="shared" ref="AK1034" si="3143">AK1033</f>
        <v>0</v>
      </c>
      <c r="AL1034" s="410">
        <f t="shared" ref="AL1034" si="3144">AL1033</f>
        <v>0</v>
      </c>
      <c r="AM1034" s="305"/>
    </row>
    <row r="1035" spans="1:39" ht="15"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769"/>
      <c r="Z1035" s="424"/>
      <c r="AA1035" s="424"/>
      <c r="AB1035" s="424"/>
      <c r="AC1035" s="424"/>
      <c r="AD1035" s="424"/>
      <c r="AE1035" s="424"/>
      <c r="AF1035" s="424"/>
      <c r="AG1035" s="424"/>
      <c r="AH1035" s="424"/>
      <c r="AI1035" s="424"/>
      <c r="AJ1035" s="424"/>
      <c r="AK1035" s="424"/>
      <c r="AL1035" s="424"/>
      <c r="AM1035" s="305"/>
    </row>
    <row r="1036" spans="1:39" ht="15" customHeight="1" outlineLevel="1">
      <c r="A1036" s="531">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774"/>
      <c r="Z1036" s="414"/>
      <c r="AA1036" s="414"/>
      <c r="AB1036" s="414"/>
      <c r="AC1036" s="414"/>
      <c r="AD1036" s="414"/>
      <c r="AE1036" s="414"/>
      <c r="AF1036" s="414"/>
      <c r="AG1036" s="414"/>
      <c r="AH1036" s="414"/>
      <c r="AI1036" s="414"/>
      <c r="AJ1036" s="414"/>
      <c r="AK1036" s="414"/>
      <c r="AL1036" s="414"/>
      <c r="AM1036" s="295">
        <f>SUM(Y1036:AL1036)</f>
        <v>0</v>
      </c>
    </row>
    <row r="1037" spans="1:39" ht="15"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768">
        <f>Y1036</f>
        <v>0</v>
      </c>
      <c r="Z1037" s="410">
        <f t="shared" ref="Z1037" si="3145">Z1036</f>
        <v>0</v>
      </c>
      <c r="AA1037" s="410">
        <f t="shared" ref="AA1037" si="3146">AA1036</f>
        <v>0</v>
      </c>
      <c r="AB1037" s="410">
        <f t="shared" ref="AB1037" si="3147">AB1036</f>
        <v>0</v>
      </c>
      <c r="AC1037" s="410">
        <f t="shared" ref="AC1037" si="3148">AC1036</f>
        <v>0</v>
      </c>
      <c r="AD1037" s="410">
        <f t="shared" ref="AD1037" si="3149">AD1036</f>
        <v>0</v>
      </c>
      <c r="AE1037" s="410">
        <f t="shared" ref="AE1037" si="3150">AE1036</f>
        <v>0</v>
      </c>
      <c r="AF1037" s="410">
        <f t="shared" ref="AF1037" si="3151">AF1036</f>
        <v>0</v>
      </c>
      <c r="AG1037" s="410">
        <f t="shared" ref="AG1037" si="3152">AG1036</f>
        <v>0</v>
      </c>
      <c r="AH1037" s="410">
        <f t="shared" ref="AH1037" si="3153">AH1036</f>
        <v>0</v>
      </c>
      <c r="AI1037" s="410">
        <f t="shared" ref="AI1037" si="3154">AI1036</f>
        <v>0</v>
      </c>
      <c r="AJ1037" s="410">
        <f t="shared" ref="AJ1037" si="3155">AJ1036</f>
        <v>0</v>
      </c>
      <c r="AK1037" s="410">
        <f t="shared" ref="AK1037" si="3156">AK1036</f>
        <v>0</v>
      </c>
      <c r="AL1037" s="410">
        <f t="shared" ref="AL1037" si="3157">AL1036</f>
        <v>0</v>
      </c>
      <c r="AM1037" s="305"/>
    </row>
    <row r="1038" spans="1:39" ht="15"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769"/>
      <c r="Z1038" s="424"/>
      <c r="AA1038" s="424"/>
      <c r="AB1038" s="424"/>
      <c r="AC1038" s="424"/>
      <c r="AD1038" s="424"/>
      <c r="AE1038" s="424"/>
      <c r="AF1038" s="424"/>
      <c r="AG1038" s="424"/>
      <c r="AH1038" s="424"/>
      <c r="AI1038" s="424"/>
      <c r="AJ1038" s="424"/>
      <c r="AK1038" s="424"/>
      <c r="AL1038" s="424"/>
      <c r="AM1038" s="305"/>
    </row>
    <row r="1039" spans="1:39" ht="15"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774"/>
      <c r="Z1039" s="414"/>
      <c r="AA1039" s="414"/>
      <c r="AB1039" s="414"/>
      <c r="AC1039" s="414"/>
      <c r="AD1039" s="414"/>
      <c r="AE1039" s="414"/>
      <c r="AF1039" s="414"/>
      <c r="AG1039" s="414"/>
      <c r="AH1039" s="414"/>
      <c r="AI1039" s="414"/>
      <c r="AJ1039" s="414"/>
      <c r="AK1039" s="414"/>
      <c r="AL1039" s="414"/>
      <c r="AM1039" s="295">
        <f>SUM(Y1039:AL1039)</f>
        <v>0</v>
      </c>
    </row>
    <row r="1040" spans="1:39" ht="15"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768">
        <f>Y1039</f>
        <v>0</v>
      </c>
      <c r="Z1040" s="410">
        <f t="shared" ref="Z1040" si="3158">Z1039</f>
        <v>0</v>
      </c>
      <c r="AA1040" s="410">
        <f t="shared" ref="AA1040" si="3159">AA1039</f>
        <v>0</v>
      </c>
      <c r="AB1040" s="410">
        <f t="shared" ref="AB1040" si="3160">AB1039</f>
        <v>0</v>
      </c>
      <c r="AC1040" s="410">
        <f t="shared" ref="AC1040" si="3161">AC1039</f>
        <v>0</v>
      </c>
      <c r="AD1040" s="410">
        <f t="shared" ref="AD1040" si="3162">AD1039</f>
        <v>0</v>
      </c>
      <c r="AE1040" s="410">
        <f t="shared" ref="AE1040" si="3163">AE1039</f>
        <v>0</v>
      </c>
      <c r="AF1040" s="410">
        <f t="shared" ref="AF1040" si="3164">AF1039</f>
        <v>0</v>
      </c>
      <c r="AG1040" s="410">
        <f t="shared" ref="AG1040" si="3165">AG1039</f>
        <v>0</v>
      </c>
      <c r="AH1040" s="410">
        <f t="shared" ref="AH1040" si="3166">AH1039</f>
        <v>0</v>
      </c>
      <c r="AI1040" s="410">
        <f t="shared" ref="AI1040" si="3167">AI1039</f>
        <v>0</v>
      </c>
      <c r="AJ1040" s="410">
        <f t="shared" ref="AJ1040" si="3168">AJ1039</f>
        <v>0</v>
      </c>
      <c r="AK1040" s="410">
        <f t="shared" ref="AK1040" si="3169">AK1039</f>
        <v>0</v>
      </c>
      <c r="AL1040" s="410">
        <f t="shared" ref="AL1040" si="3170">AL1039</f>
        <v>0</v>
      </c>
      <c r="AM1040" s="305"/>
    </row>
    <row r="1041" spans="1:39" ht="15"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769"/>
      <c r="Z1041" s="424"/>
      <c r="AA1041" s="424"/>
      <c r="AB1041" s="424"/>
      <c r="AC1041" s="424"/>
      <c r="AD1041" s="424"/>
      <c r="AE1041" s="424"/>
      <c r="AF1041" s="424"/>
      <c r="AG1041" s="424"/>
      <c r="AH1041" s="424"/>
      <c r="AI1041" s="424"/>
      <c r="AJ1041" s="424"/>
      <c r="AK1041" s="424"/>
      <c r="AL1041" s="424"/>
      <c r="AM1041" s="305"/>
    </row>
    <row r="1042" spans="1:39" ht="15"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774"/>
      <c r="Z1042" s="414"/>
      <c r="AA1042" s="414"/>
      <c r="AB1042" s="414"/>
      <c r="AC1042" s="414"/>
      <c r="AD1042" s="414"/>
      <c r="AE1042" s="414"/>
      <c r="AF1042" s="414"/>
      <c r="AG1042" s="414"/>
      <c r="AH1042" s="414"/>
      <c r="AI1042" s="414"/>
      <c r="AJ1042" s="414"/>
      <c r="AK1042" s="414"/>
      <c r="AL1042" s="414"/>
      <c r="AM1042" s="295">
        <f>SUM(Y1042:AL1042)</f>
        <v>0</v>
      </c>
    </row>
    <row r="1043" spans="1:39" ht="15"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768">
        <f>Y1042</f>
        <v>0</v>
      </c>
      <c r="Z1043" s="410">
        <f>Z1042</f>
        <v>0</v>
      </c>
      <c r="AA1043" s="410">
        <f t="shared" ref="AA1043" si="3171">AA1042</f>
        <v>0</v>
      </c>
      <c r="AB1043" s="410">
        <f t="shared" ref="AB1043" si="3172">AB1042</f>
        <v>0</v>
      </c>
      <c r="AC1043" s="410">
        <f t="shared" ref="AC1043" si="3173">AC1042</f>
        <v>0</v>
      </c>
      <c r="AD1043" s="410">
        <f t="shared" ref="AD1043" si="3174">AD1042</f>
        <v>0</v>
      </c>
      <c r="AE1043" s="410">
        <f>AE1042</f>
        <v>0</v>
      </c>
      <c r="AF1043" s="410">
        <f t="shared" ref="AF1043" si="3175">AF1042</f>
        <v>0</v>
      </c>
      <c r="AG1043" s="410">
        <f t="shared" ref="AG1043" si="3176">AG1042</f>
        <v>0</v>
      </c>
      <c r="AH1043" s="410">
        <f t="shared" ref="AH1043" si="3177">AH1042</f>
        <v>0</v>
      </c>
      <c r="AI1043" s="410">
        <f t="shared" ref="AI1043" si="3178">AI1042</f>
        <v>0</v>
      </c>
      <c r="AJ1043" s="410">
        <f t="shared" ref="AJ1043" si="3179">AJ1042</f>
        <v>0</v>
      </c>
      <c r="AK1043" s="410">
        <f t="shared" ref="AK1043" si="3180">AK1042</f>
        <v>0</v>
      </c>
      <c r="AL1043" s="410">
        <f t="shared" ref="AL1043" si="3181">AL1042</f>
        <v>0</v>
      </c>
      <c r="AM1043" s="305"/>
    </row>
    <row r="1044" spans="1:39" ht="15"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769"/>
      <c r="Z1044" s="424"/>
      <c r="AA1044" s="424"/>
      <c r="AB1044" s="424"/>
      <c r="AC1044" s="424"/>
      <c r="AD1044" s="424"/>
      <c r="AE1044" s="424"/>
      <c r="AF1044" s="424"/>
      <c r="AG1044" s="424"/>
      <c r="AH1044" s="424"/>
      <c r="AI1044" s="424"/>
      <c r="AJ1044" s="424"/>
      <c r="AK1044" s="424"/>
      <c r="AL1044" s="424"/>
      <c r="AM1044" s="305"/>
    </row>
    <row r="1045" spans="1:39" ht="15"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774"/>
      <c r="Z1045" s="414"/>
      <c r="AA1045" s="414"/>
      <c r="AB1045" s="414"/>
      <c r="AC1045" s="414"/>
      <c r="AD1045" s="414"/>
      <c r="AE1045" s="414"/>
      <c r="AF1045" s="414"/>
      <c r="AG1045" s="414"/>
      <c r="AH1045" s="414"/>
      <c r="AI1045" s="414"/>
      <c r="AJ1045" s="414"/>
      <c r="AK1045" s="414"/>
      <c r="AL1045" s="414"/>
      <c r="AM1045" s="295">
        <f>SUM(Y1045:AL1045)</f>
        <v>0</v>
      </c>
    </row>
    <row r="1046" spans="1:39" ht="15"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768">
        <f>Y1045</f>
        <v>0</v>
      </c>
      <c r="Z1046" s="410">
        <f t="shared" ref="Z1046" si="3182">Z1045</f>
        <v>0</v>
      </c>
      <c r="AA1046" s="410">
        <f t="shared" ref="AA1046" si="3183">AA1045</f>
        <v>0</v>
      </c>
      <c r="AB1046" s="410">
        <f t="shared" ref="AB1046" si="3184">AB1045</f>
        <v>0</v>
      </c>
      <c r="AC1046" s="410">
        <f t="shared" ref="AC1046" si="3185">AC1045</f>
        <v>0</v>
      </c>
      <c r="AD1046" s="410">
        <f t="shared" ref="AD1046" si="3186">AD1045</f>
        <v>0</v>
      </c>
      <c r="AE1046" s="410">
        <f t="shared" ref="AE1046" si="3187">AE1045</f>
        <v>0</v>
      </c>
      <c r="AF1046" s="410">
        <f t="shared" ref="AF1046" si="3188">AF1045</f>
        <v>0</v>
      </c>
      <c r="AG1046" s="410">
        <f t="shared" ref="AG1046" si="3189">AG1045</f>
        <v>0</v>
      </c>
      <c r="AH1046" s="410">
        <f t="shared" ref="AH1046" si="3190">AH1045</f>
        <v>0</v>
      </c>
      <c r="AI1046" s="410">
        <f t="shared" ref="AI1046" si="3191">AI1045</f>
        <v>0</v>
      </c>
      <c r="AJ1046" s="410">
        <f t="shared" ref="AJ1046" si="3192">AJ1045</f>
        <v>0</v>
      </c>
      <c r="AK1046" s="410">
        <f t="shared" ref="AK1046" si="3193">AK1045</f>
        <v>0</v>
      </c>
      <c r="AL1046" s="410">
        <f t="shared" ref="AL1046" si="3194">AL1045</f>
        <v>0</v>
      </c>
      <c r="AM1046" s="305"/>
    </row>
    <row r="1047" spans="1:39" ht="15"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769"/>
      <c r="Z1047" s="424"/>
      <c r="AA1047" s="424"/>
      <c r="AB1047" s="424"/>
      <c r="AC1047" s="424"/>
      <c r="AD1047" s="424"/>
      <c r="AE1047" s="424"/>
      <c r="AF1047" s="424"/>
      <c r="AG1047" s="424"/>
      <c r="AH1047" s="424"/>
      <c r="AI1047" s="424"/>
      <c r="AJ1047" s="424"/>
      <c r="AK1047" s="424"/>
      <c r="AL1047" s="424"/>
      <c r="AM1047" s="305"/>
    </row>
    <row r="1048" spans="1:39" ht="15"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774"/>
      <c r="Z1048" s="414"/>
      <c r="AA1048" s="414"/>
      <c r="AB1048" s="414"/>
      <c r="AC1048" s="414"/>
      <c r="AD1048" s="414"/>
      <c r="AE1048" s="414"/>
      <c r="AF1048" s="414"/>
      <c r="AG1048" s="414"/>
      <c r="AH1048" s="414"/>
      <c r="AI1048" s="414"/>
      <c r="AJ1048" s="414"/>
      <c r="AK1048" s="414"/>
      <c r="AL1048" s="414"/>
      <c r="AM1048" s="295">
        <f>SUM(Y1048:AL1048)</f>
        <v>0</v>
      </c>
    </row>
    <row r="1049" spans="1:39" ht="15"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768">
        <f>Y1048</f>
        <v>0</v>
      </c>
      <c r="Z1049" s="410">
        <f t="shared" ref="Z1049" si="3195">Z1048</f>
        <v>0</v>
      </c>
      <c r="AA1049" s="410">
        <f t="shared" ref="AA1049" si="3196">AA1048</f>
        <v>0</v>
      </c>
      <c r="AB1049" s="410">
        <f t="shared" ref="AB1049" si="3197">AB1048</f>
        <v>0</v>
      </c>
      <c r="AC1049" s="410">
        <f t="shared" ref="AC1049" si="3198">AC1048</f>
        <v>0</v>
      </c>
      <c r="AD1049" s="410">
        <f t="shared" ref="AD1049" si="3199">AD1048</f>
        <v>0</v>
      </c>
      <c r="AE1049" s="410">
        <f t="shared" ref="AE1049" si="3200">AE1048</f>
        <v>0</v>
      </c>
      <c r="AF1049" s="410">
        <f t="shared" ref="AF1049" si="3201">AF1048</f>
        <v>0</v>
      </c>
      <c r="AG1049" s="410">
        <f t="shared" ref="AG1049" si="3202">AG1048</f>
        <v>0</v>
      </c>
      <c r="AH1049" s="410">
        <f t="shared" ref="AH1049" si="3203">AH1048</f>
        <v>0</v>
      </c>
      <c r="AI1049" s="410">
        <f t="shared" ref="AI1049" si="3204">AI1048</f>
        <v>0</v>
      </c>
      <c r="AJ1049" s="410">
        <f t="shared" ref="AJ1049" si="3205">AJ1048</f>
        <v>0</v>
      </c>
      <c r="AK1049" s="410">
        <f t="shared" ref="AK1049" si="3206">AK1048</f>
        <v>0</v>
      </c>
      <c r="AL1049" s="410">
        <f t="shared" ref="AL1049" si="3207">AL1048</f>
        <v>0</v>
      </c>
      <c r="AM1049" s="305"/>
    </row>
    <row r="1050" spans="1:39" ht="15"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769"/>
      <c r="Z1050" s="424"/>
      <c r="AA1050" s="424"/>
      <c r="AB1050" s="424"/>
      <c r="AC1050" s="424"/>
      <c r="AD1050" s="424"/>
      <c r="AE1050" s="424"/>
      <c r="AF1050" s="424"/>
      <c r="AG1050" s="424"/>
      <c r="AH1050" s="424"/>
      <c r="AI1050" s="424"/>
      <c r="AJ1050" s="424"/>
      <c r="AK1050" s="424"/>
      <c r="AL1050" s="424"/>
      <c r="AM1050" s="305"/>
    </row>
    <row r="1051" spans="1:39" ht="15"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774"/>
      <c r="Z1051" s="414"/>
      <c r="AA1051" s="414"/>
      <c r="AB1051" s="414"/>
      <c r="AC1051" s="414"/>
      <c r="AD1051" s="414"/>
      <c r="AE1051" s="414"/>
      <c r="AF1051" s="414"/>
      <c r="AG1051" s="414"/>
      <c r="AH1051" s="414"/>
      <c r="AI1051" s="414"/>
      <c r="AJ1051" s="414"/>
      <c r="AK1051" s="414"/>
      <c r="AL1051" s="414"/>
      <c r="AM1051" s="295">
        <f>SUM(Y1051:AL1051)</f>
        <v>0</v>
      </c>
    </row>
    <row r="1052" spans="1:39" ht="15"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768">
        <f>Y1051</f>
        <v>0</v>
      </c>
      <c r="Z1052" s="410">
        <f t="shared" ref="Z1052" si="3208">Z1051</f>
        <v>0</v>
      </c>
      <c r="AA1052" s="410">
        <f t="shared" ref="AA1052" si="3209">AA1051</f>
        <v>0</v>
      </c>
      <c r="AB1052" s="410">
        <f t="shared" ref="AB1052" si="3210">AB1051</f>
        <v>0</v>
      </c>
      <c r="AC1052" s="410">
        <f t="shared" ref="AC1052" si="3211">AC1051</f>
        <v>0</v>
      </c>
      <c r="AD1052" s="410">
        <f t="shared" ref="AD1052" si="3212">AD1051</f>
        <v>0</v>
      </c>
      <c r="AE1052" s="410">
        <f t="shared" ref="AE1052" si="3213">AE1051</f>
        <v>0</v>
      </c>
      <c r="AF1052" s="410">
        <f t="shared" ref="AF1052" si="3214">AF1051</f>
        <v>0</v>
      </c>
      <c r="AG1052" s="410">
        <f t="shared" ref="AG1052" si="3215">AG1051</f>
        <v>0</v>
      </c>
      <c r="AH1052" s="410">
        <f t="shared" ref="AH1052" si="3216">AH1051</f>
        <v>0</v>
      </c>
      <c r="AI1052" s="410">
        <f t="shared" ref="AI1052" si="3217">AI1051</f>
        <v>0</v>
      </c>
      <c r="AJ1052" s="410">
        <f t="shared" ref="AJ1052" si="3218">AJ1051</f>
        <v>0</v>
      </c>
      <c r="AK1052" s="410">
        <f t="shared" ref="AK1052" si="3219">AK1051</f>
        <v>0</v>
      </c>
      <c r="AL1052" s="410">
        <f t="shared" ref="AL1052" si="3220">AL1051</f>
        <v>0</v>
      </c>
      <c r="AM1052" s="305"/>
    </row>
    <row r="1053" spans="1:39" ht="15"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769"/>
      <c r="Z1053" s="424"/>
      <c r="AA1053" s="424"/>
      <c r="AB1053" s="424"/>
      <c r="AC1053" s="424"/>
      <c r="AD1053" s="424"/>
      <c r="AE1053" s="424"/>
      <c r="AF1053" s="424"/>
      <c r="AG1053" s="424"/>
      <c r="AH1053" s="424"/>
      <c r="AI1053" s="424"/>
      <c r="AJ1053" s="424"/>
      <c r="AK1053" s="424"/>
      <c r="AL1053" s="424"/>
      <c r="AM1053" s="305"/>
    </row>
    <row r="1054" spans="1:39" ht="15"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774"/>
      <c r="Z1054" s="414"/>
      <c r="AA1054" s="414"/>
      <c r="AB1054" s="414"/>
      <c r="AC1054" s="414"/>
      <c r="AD1054" s="414"/>
      <c r="AE1054" s="414"/>
      <c r="AF1054" s="414"/>
      <c r="AG1054" s="414"/>
      <c r="AH1054" s="414"/>
      <c r="AI1054" s="414"/>
      <c r="AJ1054" s="414"/>
      <c r="AK1054" s="414"/>
      <c r="AL1054" s="414"/>
      <c r="AM1054" s="295">
        <f>SUM(Y1054:AL1054)</f>
        <v>0</v>
      </c>
    </row>
    <row r="1055" spans="1:39" ht="15"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768">
        <f>Y1054</f>
        <v>0</v>
      </c>
      <c r="Z1055" s="410">
        <f t="shared" ref="Z1055" si="3221">Z1054</f>
        <v>0</v>
      </c>
      <c r="AA1055" s="410">
        <f t="shared" ref="AA1055" si="3222">AA1054</f>
        <v>0</v>
      </c>
      <c r="AB1055" s="410">
        <f t="shared" ref="AB1055" si="3223">AB1054</f>
        <v>0</v>
      </c>
      <c r="AC1055" s="410">
        <f t="shared" ref="AC1055" si="3224">AC1054</f>
        <v>0</v>
      </c>
      <c r="AD1055" s="410">
        <f t="shared" ref="AD1055" si="3225">AD1054</f>
        <v>0</v>
      </c>
      <c r="AE1055" s="410">
        <f t="shared" ref="AE1055" si="3226">AE1054</f>
        <v>0</v>
      </c>
      <c r="AF1055" s="410">
        <f t="shared" ref="AF1055" si="3227">AF1054</f>
        <v>0</v>
      </c>
      <c r="AG1055" s="410">
        <f t="shared" ref="AG1055" si="3228">AG1054</f>
        <v>0</v>
      </c>
      <c r="AH1055" s="410">
        <f t="shared" ref="AH1055" si="3229">AH1054</f>
        <v>0</v>
      </c>
      <c r="AI1055" s="410">
        <f t="shared" ref="AI1055" si="3230">AI1054</f>
        <v>0</v>
      </c>
      <c r="AJ1055" s="410">
        <f t="shared" ref="AJ1055" si="3231">AJ1054</f>
        <v>0</v>
      </c>
      <c r="AK1055" s="410">
        <f t="shared" ref="AK1055" si="3232">AK1054</f>
        <v>0</v>
      </c>
      <c r="AL1055" s="410">
        <f t="shared" ref="AL1055" si="3233">AL1054</f>
        <v>0</v>
      </c>
      <c r="AM1055" s="305"/>
    </row>
    <row r="1056" spans="1:39" ht="15"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769"/>
      <c r="Z1056" s="424"/>
      <c r="AA1056" s="424"/>
      <c r="AB1056" s="424"/>
      <c r="AC1056" s="424"/>
      <c r="AD1056" s="424"/>
      <c r="AE1056" s="424"/>
      <c r="AF1056" s="424"/>
      <c r="AG1056" s="424"/>
      <c r="AH1056" s="424"/>
      <c r="AI1056" s="424"/>
      <c r="AJ1056" s="424"/>
      <c r="AK1056" s="424"/>
      <c r="AL1056" s="424"/>
      <c r="AM1056" s="305"/>
    </row>
    <row r="1057" spans="1:39" ht="15" customHeight="1" outlineLevel="1">
      <c r="A1057" s="531"/>
      <c r="B1057" s="287"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769"/>
      <c r="Z1057" s="424"/>
      <c r="AA1057" s="424"/>
      <c r="AB1057" s="424"/>
      <c r="AC1057" s="424"/>
      <c r="AD1057" s="424"/>
      <c r="AE1057" s="424"/>
      <c r="AF1057" s="424"/>
      <c r="AG1057" s="424"/>
      <c r="AH1057" s="424"/>
      <c r="AI1057" s="424"/>
      <c r="AJ1057" s="424"/>
      <c r="AK1057" s="424"/>
      <c r="AL1057" s="424"/>
      <c r="AM1057" s="305"/>
    </row>
    <row r="1058" spans="1:39" ht="15"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774"/>
      <c r="Z1058" s="414"/>
      <c r="AA1058" s="414"/>
      <c r="AB1058" s="414"/>
      <c r="AC1058" s="414"/>
      <c r="AD1058" s="414"/>
      <c r="AE1058" s="414"/>
      <c r="AF1058" s="414"/>
      <c r="AG1058" s="414"/>
      <c r="AH1058" s="414"/>
      <c r="AI1058" s="414"/>
      <c r="AJ1058" s="414"/>
      <c r="AK1058" s="414"/>
      <c r="AL1058" s="414"/>
      <c r="AM1058" s="295">
        <f>SUM(Y1058:AL1058)</f>
        <v>0</v>
      </c>
    </row>
    <row r="1059" spans="1:39" ht="15"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768">
        <f>Y1058</f>
        <v>0</v>
      </c>
      <c r="Z1059" s="410">
        <f t="shared" ref="Z1059" si="3234">Z1058</f>
        <v>0</v>
      </c>
      <c r="AA1059" s="410">
        <f t="shared" ref="AA1059" si="3235">AA1058</f>
        <v>0</v>
      </c>
      <c r="AB1059" s="410">
        <f t="shared" ref="AB1059" si="3236">AB1058</f>
        <v>0</v>
      </c>
      <c r="AC1059" s="410">
        <f t="shared" ref="AC1059" si="3237">AC1058</f>
        <v>0</v>
      </c>
      <c r="AD1059" s="410">
        <f t="shared" ref="AD1059" si="3238">AD1058</f>
        <v>0</v>
      </c>
      <c r="AE1059" s="410">
        <f t="shared" ref="AE1059" si="3239">AE1058</f>
        <v>0</v>
      </c>
      <c r="AF1059" s="410">
        <f t="shared" ref="AF1059" si="3240">AF1058</f>
        <v>0</v>
      </c>
      <c r="AG1059" s="410">
        <f t="shared" ref="AG1059" si="3241">AG1058</f>
        <v>0</v>
      </c>
      <c r="AH1059" s="410">
        <f t="shared" ref="AH1059" si="3242">AH1058</f>
        <v>0</v>
      </c>
      <c r="AI1059" s="410">
        <f t="shared" ref="AI1059" si="3243">AI1058</f>
        <v>0</v>
      </c>
      <c r="AJ1059" s="410">
        <f t="shared" ref="AJ1059" si="3244">AJ1058</f>
        <v>0</v>
      </c>
      <c r="AK1059" s="410">
        <f t="shared" ref="AK1059" si="3245">AK1058</f>
        <v>0</v>
      </c>
      <c r="AL1059" s="410">
        <f t="shared" ref="AL1059" si="3246">AL1058</f>
        <v>0</v>
      </c>
      <c r="AM1059" s="305"/>
    </row>
    <row r="1060" spans="1:39" ht="15"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769"/>
      <c r="Z1060" s="424"/>
      <c r="AA1060" s="424"/>
      <c r="AB1060" s="424"/>
      <c r="AC1060" s="424"/>
      <c r="AD1060" s="424"/>
      <c r="AE1060" s="424"/>
      <c r="AF1060" s="424"/>
      <c r="AG1060" s="424"/>
      <c r="AH1060" s="424"/>
      <c r="AI1060" s="424"/>
      <c r="AJ1060" s="424"/>
      <c r="AK1060" s="424"/>
      <c r="AL1060" s="424"/>
      <c r="AM1060" s="305"/>
    </row>
    <row r="1061" spans="1:39" ht="15"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774"/>
      <c r="Z1061" s="414"/>
      <c r="AA1061" s="414"/>
      <c r="AB1061" s="414"/>
      <c r="AC1061" s="414"/>
      <c r="AD1061" s="414"/>
      <c r="AE1061" s="414"/>
      <c r="AF1061" s="414"/>
      <c r="AG1061" s="414"/>
      <c r="AH1061" s="414"/>
      <c r="AI1061" s="414"/>
      <c r="AJ1061" s="414"/>
      <c r="AK1061" s="414"/>
      <c r="AL1061" s="414"/>
      <c r="AM1061" s="295">
        <f>SUM(Y1061:AL1061)</f>
        <v>0</v>
      </c>
    </row>
    <row r="1062" spans="1:39" ht="15"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768">
        <f>Y1061</f>
        <v>0</v>
      </c>
      <c r="Z1062" s="410">
        <f t="shared" ref="Z1062" si="3247">Z1061</f>
        <v>0</v>
      </c>
      <c r="AA1062" s="410">
        <f t="shared" ref="AA1062" si="3248">AA1061</f>
        <v>0</v>
      </c>
      <c r="AB1062" s="410">
        <f t="shared" ref="AB1062" si="3249">AB1061</f>
        <v>0</v>
      </c>
      <c r="AC1062" s="410">
        <f t="shared" ref="AC1062" si="3250">AC1061</f>
        <v>0</v>
      </c>
      <c r="AD1062" s="410">
        <f t="shared" ref="AD1062" si="3251">AD1061</f>
        <v>0</v>
      </c>
      <c r="AE1062" s="410">
        <f t="shared" ref="AE1062" si="3252">AE1061</f>
        <v>0</v>
      </c>
      <c r="AF1062" s="410">
        <f t="shared" ref="AF1062" si="3253">AF1061</f>
        <v>0</v>
      </c>
      <c r="AG1062" s="410">
        <f t="shared" ref="AG1062" si="3254">AG1061</f>
        <v>0</v>
      </c>
      <c r="AH1062" s="410">
        <f t="shared" ref="AH1062" si="3255">AH1061</f>
        <v>0</v>
      </c>
      <c r="AI1062" s="410">
        <f t="shared" ref="AI1062" si="3256">AI1061</f>
        <v>0</v>
      </c>
      <c r="AJ1062" s="410">
        <f t="shared" ref="AJ1062" si="3257">AJ1061</f>
        <v>0</v>
      </c>
      <c r="AK1062" s="410">
        <f t="shared" ref="AK1062" si="3258">AK1061</f>
        <v>0</v>
      </c>
      <c r="AL1062" s="410">
        <f t="shared" ref="AL1062" si="3259">AL1061</f>
        <v>0</v>
      </c>
      <c r="AM1062" s="305"/>
    </row>
    <row r="1063" spans="1:39" ht="15"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769"/>
      <c r="Z1063" s="424"/>
      <c r="AA1063" s="424"/>
      <c r="AB1063" s="424"/>
      <c r="AC1063" s="424"/>
      <c r="AD1063" s="424"/>
      <c r="AE1063" s="424"/>
      <c r="AF1063" s="424"/>
      <c r="AG1063" s="424"/>
      <c r="AH1063" s="424"/>
      <c r="AI1063" s="424"/>
      <c r="AJ1063" s="424"/>
      <c r="AK1063" s="424"/>
      <c r="AL1063" s="424"/>
      <c r="AM1063" s="305"/>
    </row>
    <row r="1064" spans="1:39" ht="15"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774"/>
      <c r="Z1064" s="414"/>
      <c r="AA1064" s="414"/>
      <c r="AB1064" s="414"/>
      <c r="AC1064" s="414"/>
      <c r="AD1064" s="414"/>
      <c r="AE1064" s="414"/>
      <c r="AF1064" s="414"/>
      <c r="AG1064" s="414"/>
      <c r="AH1064" s="414"/>
      <c r="AI1064" s="414"/>
      <c r="AJ1064" s="414"/>
      <c r="AK1064" s="414"/>
      <c r="AL1064" s="414"/>
      <c r="AM1064" s="295">
        <f>SUM(Y1064:AL1064)</f>
        <v>0</v>
      </c>
    </row>
    <row r="1065" spans="1:39" ht="15"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768">
        <f>Y1064</f>
        <v>0</v>
      </c>
      <c r="Z1065" s="410">
        <f t="shared" ref="Z1065" si="3260">Z1064</f>
        <v>0</v>
      </c>
      <c r="AA1065" s="410">
        <f t="shared" ref="AA1065" si="3261">AA1064</f>
        <v>0</v>
      </c>
      <c r="AB1065" s="410">
        <f t="shared" ref="AB1065" si="3262">AB1064</f>
        <v>0</v>
      </c>
      <c r="AC1065" s="410">
        <f t="shared" ref="AC1065" si="3263">AC1064</f>
        <v>0</v>
      </c>
      <c r="AD1065" s="410">
        <f t="shared" ref="AD1065" si="3264">AD1064</f>
        <v>0</v>
      </c>
      <c r="AE1065" s="410">
        <f t="shared" ref="AE1065" si="3265">AE1064</f>
        <v>0</v>
      </c>
      <c r="AF1065" s="410">
        <f t="shared" ref="AF1065" si="3266">AF1064</f>
        <v>0</v>
      </c>
      <c r="AG1065" s="410">
        <f t="shared" ref="AG1065" si="3267">AG1064</f>
        <v>0</v>
      </c>
      <c r="AH1065" s="410">
        <f t="shared" ref="AH1065" si="3268">AH1064</f>
        <v>0</v>
      </c>
      <c r="AI1065" s="410">
        <f t="shared" ref="AI1065" si="3269">AI1064</f>
        <v>0</v>
      </c>
      <c r="AJ1065" s="410">
        <f t="shared" ref="AJ1065" si="3270">AJ1064</f>
        <v>0</v>
      </c>
      <c r="AK1065" s="410">
        <f t="shared" ref="AK1065" si="3271">AK1064</f>
        <v>0</v>
      </c>
      <c r="AL1065" s="410">
        <f t="shared" ref="AL1065" si="3272">AL1064</f>
        <v>0</v>
      </c>
      <c r="AM1065" s="305"/>
    </row>
    <row r="1066" spans="1:39" ht="15"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769"/>
      <c r="Z1066" s="424"/>
      <c r="AA1066" s="424"/>
      <c r="AB1066" s="424"/>
      <c r="AC1066" s="424"/>
      <c r="AD1066" s="424"/>
      <c r="AE1066" s="424"/>
      <c r="AF1066" s="424"/>
      <c r="AG1066" s="424"/>
      <c r="AH1066" s="424"/>
      <c r="AI1066" s="424"/>
      <c r="AJ1066" s="424"/>
      <c r="AK1066" s="424"/>
      <c r="AL1066" s="424"/>
      <c r="AM1066" s="305"/>
    </row>
    <row r="1067" spans="1:39" ht="15" customHeight="1" outlineLevel="1">
      <c r="A1067" s="531"/>
      <c r="B1067" s="287"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769"/>
      <c r="Z1067" s="424"/>
      <c r="AA1067" s="424"/>
      <c r="AB1067" s="424"/>
      <c r="AC1067" s="424"/>
      <c r="AD1067" s="424"/>
      <c r="AE1067" s="424"/>
      <c r="AF1067" s="424"/>
      <c r="AG1067" s="424"/>
      <c r="AH1067" s="424"/>
      <c r="AI1067" s="424"/>
      <c r="AJ1067" s="424"/>
      <c r="AK1067" s="424"/>
      <c r="AL1067" s="424"/>
      <c r="AM1067" s="305"/>
    </row>
    <row r="1068" spans="1:39" ht="28.5"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774"/>
      <c r="Z1068" s="414"/>
      <c r="AA1068" s="414"/>
      <c r="AB1068" s="414"/>
      <c r="AC1068" s="414"/>
      <c r="AD1068" s="414"/>
      <c r="AE1068" s="414"/>
      <c r="AF1068" s="414"/>
      <c r="AG1068" s="414"/>
      <c r="AH1068" s="414"/>
      <c r="AI1068" s="414"/>
      <c r="AJ1068" s="414"/>
      <c r="AK1068" s="414"/>
      <c r="AL1068" s="414"/>
      <c r="AM1068" s="295">
        <f>SUM(Y1068:AL1068)</f>
        <v>0</v>
      </c>
    </row>
    <row r="1069" spans="1:39" ht="15"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768">
        <f>Y1068</f>
        <v>0</v>
      </c>
      <c r="Z1069" s="410">
        <f t="shared" ref="Z1069" si="3273">Z1068</f>
        <v>0</v>
      </c>
      <c r="AA1069" s="410">
        <f t="shared" ref="AA1069" si="3274">AA1068</f>
        <v>0</v>
      </c>
      <c r="AB1069" s="410">
        <f t="shared" ref="AB1069" si="3275">AB1068</f>
        <v>0</v>
      </c>
      <c r="AC1069" s="410">
        <f t="shared" ref="AC1069" si="3276">AC1068</f>
        <v>0</v>
      </c>
      <c r="AD1069" s="410">
        <f t="shared" ref="AD1069" si="3277">AD1068</f>
        <v>0</v>
      </c>
      <c r="AE1069" s="410">
        <f t="shared" ref="AE1069" si="3278">AE1068</f>
        <v>0</v>
      </c>
      <c r="AF1069" s="410">
        <f t="shared" ref="AF1069" si="3279">AF1068</f>
        <v>0</v>
      </c>
      <c r="AG1069" s="410">
        <f t="shared" ref="AG1069" si="3280">AG1068</f>
        <v>0</v>
      </c>
      <c r="AH1069" s="410">
        <f t="shared" ref="AH1069" si="3281">AH1068</f>
        <v>0</v>
      </c>
      <c r="AI1069" s="410">
        <f t="shared" ref="AI1069" si="3282">AI1068</f>
        <v>0</v>
      </c>
      <c r="AJ1069" s="410">
        <f t="shared" ref="AJ1069" si="3283">AJ1068</f>
        <v>0</v>
      </c>
      <c r="AK1069" s="410">
        <f t="shared" ref="AK1069" si="3284">AK1068</f>
        <v>0</v>
      </c>
      <c r="AL1069" s="410">
        <f t="shared" ref="AL1069" si="3285">AL1068</f>
        <v>0</v>
      </c>
      <c r="AM1069" s="305"/>
    </row>
    <row r="1070" spans="1:39" ht="15"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769"/>
      <c r="Z1070" s="424"/>
      <c r="AA1070" s="424"/>
      <c r="AB1070" s="424"/>
      <c r="AC1070" s="424"/>
      <c r="AD1070" s="424"/>
      <c r="AE1070" s="424"/>
      <c r="AF1070" s="424"/>
      <c r="AG1070" s="424"/>
      <c r="AH1070" s="424"/>
      <c r="AI1070" s="424"/>
      <c r="AJ1070" s="424"/>
      <c r="AK1070" s="424"/>
      <c r="AL1070" s="424"/>
      <c r="AM1070" s="305"/>
    </row>
    <row r="1071" spans="1:39" ht="15"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774"/>
      <c r="Z1071" s="414"/>
      <c r="AA1071" s="414"/>
      <c r="AB1071" s="414"/>
      <c r="AC1071" s="414"/>
      <c r="AD1071" s="414"/>
      <c r="AE1071" s="414"/>
      <c r="AF1071" s="414"/>
      <c r="AG1071" s="414"/>
      <c r="AH1071" s="414"/>
      <c r="AI1071" s="414"/>
      <c r="AJ1071" s="414"/>
      <c r="AK1071" s="414"/>
      <c r="AL1071" s="414"/>
      <c r="AM1071" s="295">
        <f>SUM(Y1071:AL1071)</f>
        <v>0</v>
      </c>
    </row>
    <row r="1072" spans="1:39" ht="15"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768">
        <f>Y1071</f>
        <v>0</v>
      </c>
      <c r="Z1072" s="410">
        <f t="shared" ref="Z1072" si="3286">Z1071</f>
        <v>0</v>
      </c>
      <c r="AA1072" s="410">
        <f t="shared" ref="AA1072" si="3287">AA1071</f>
        <v>0</v>
      </c>
      <c r="AB1072" s="410">
        <f t="shared" ref="AB1072" si="3288">AB1071</f>
        <v>0</v>
      </c>
      <c r="AC1072" s="410">
        <f t="shared" ref="AC1072" si="3289">AC1071</f>
        <v>0</v>
      </c>
      <c r="AD1072" s="410">
        <f t="shared" ref="AD1072" si="3290">AD1071</f>
        <v>0</v>
      </c>
      <c r="AE1072" s="410">
        <f t="shared" ref="AE1072" si="3291">AE1071</f>
        <v>0</v>
      </c>
      <c r="AF1072" s="410">
        <f t="shared" ref="AF1072" si="3292">AF1071</f>
        <v>0</v>
      </c>
      <c r="AG1072" s="410">
        <f t="shared" ref="AG1072" si="3293">AG1071</f>
        <v>0</v>
      </c>
      <c r="AH1072" s="410">
        <f t="shared" ref="AH1072" si="3294">AH1071</f>
        <v>0</v>
      </c>
      <c r="AI1072" s="410">
        <f t="shared" ref="AI1072" si="3295">AI1071</f>
        <v>0</v>
      </c>
      <c r="AJ1072" s="410">
        <f t="shared" ref="AJ1072" si="3296">AJ1071</f>
        <v>0</v>
      </c>
      <c r="AK1072" s="410">
        <f t="shared" ref="AK1072" si="3297">AK1071</f>
        <v>0</v>
      </c>
      <c r="AL1072" s="410">
        <f t="shared" ref="AL1072" si="3298">AL1071</f>
        <v>0</v>
      </c>
      <c r="AM1072" s="305"/>
    </row>
    <row r="1073" spans="1:39" ht="15"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769"/>
      <c r="Z1073" s="424"/>
      <c r="AA1073" s="424"/>
      <c r="AB1073" s="424"/>
      <c r="AC1073" s="424"/>
      <c r="AD1073" s="424"/>
      <c r="AE1073" s="424"/>
      <c r="AF1073" s="424"/>
      <c r="AG1073" s="424"/>
      <c r="AH1073" s="424"/>
      <c r="AI1073" s="424"/>
      <c r="AJ1073" s="424"/>
      <c r="AK1073" s="424"/>
      <c r="AL1073" s="424"/>
      <c r="AM1073" s="305"/>
    </row>
    <row r="1074" spans="1:39" ht="15"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774"/>
      <c r="Z1074" s="414"/>
      <c r="AA1074" s="414"/>
      <c r="AB1074" s="414"/>
      <c r="AC1074" s="414"/>
      <c r="AD1074" s="414"/>
      <c r="AE1074" s="414"/>
      <c r="AF1074" s="414"/>
      <c r="AG1074" s="414"/>
      <c r="AH1074" s="414"/>
      <c r="AI1074" s="414"/>
      <c r="AJ1074" s="414"/>
      <c r="AK1074" s="414"/>
      <c r="AL1074" s="414"/>
      <c r="AM1074" s="295">
        <f>SUM(Y1074:AL1074)</f>
        <v>0</v>
      </c>
    </row>
    <row r="1075" spans="1:39" ht="15"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768">
        <f>Y1074</f>
        <v>0</v>
      </c>
      <c r="Z1075" s="410">
        <f t="shared" ref="Z1075" si="3299">Z1074</f>
        <v>0</v>
      </c>
      <c r="AA1075" s="410">
        <f t="shared" ref="AA1075" si="3300">AA1074</f>
        <v>0</v>
      </c>
      <c r="AB1075" s="410">
        <f t="shared" ref="AB1075" si="3301">AB1074</f>
        <v>0</v>
      </c>
      <c r="AC1075" s="410">
        <f t="shared" ref="AC1075" si="3302">AC1074</f>
        <v>0</v>
      </c>
      <c r="AD1075" s="410">
        <f t="shared" ref="AD1075" si="3303">AD1074</f>
        <v>0</v>
      </c>
      <c r="AE1075" s="410">
        <f t="shared" ref="AE1075" si="3304">AE1074</f>
        <v>0</v>
      </c>
      <c r="AF1075" s="410">
        <f t="shared" ref="AF1075" si="3305">AF1074</f>
        <v>0</v>
      </c>
      <c r="AG1075" s="410">
        <f t="shared" ref="AG1075" si="3306">AG1074</f>
        <v>0</v>
      </c>
      <c r="AH1075" s="410">
        <f t="shared" ref="AH1075" si="3307">AH1074</f>
        <v>0</v>
      </c>
      <c r="AI1075" s="410">
        <f t="shared" ref="AI1075" si="3308">AI1074</f>
        <v>0</v>
      </c>
      <c r="AJ1075" s="410">
        <f t="shared" ref="AJ1075" si="3309">AJ1074</f>
        <v>0</v>
      </c>
      <c r="AK1075" s="410">
        <f t="shared" ref="AK1075" si="3310">AK1074</f>
        <v>0</v>
      </c>
      <c r="AL1075" s="410">
        <f t="shared" ref="AL1075" si="3311">AL1074</f>
        <v>0</v>
      </c>
      <c r="AM1075" s="305"/>
    </row>
    <row r="1076" spans="1:39" ht="15"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769"/>
      <c r="Z1076" s="424"/>
      <c r="AA1076" s="424"/>
      <c r="AB1076" s="424"/>
      <c r="AC1076" s="424"/>
      <c r="AD1076" s="424"/>
      <c r="AE1076" s="424"/>
      <c r="AF1076" s="424"/>
      <c r="AG1076" s="424"/>
      <c r="AH1076" s="424"/>
      <c r="AI1076" s="424"/>
      <c r="AJ1076" s="424"/>
      <c r="AK1076" s="424"/>
      <c r="AL1076" s="424"/>
      <c r="AM1076" s="305"/>
    </row>
    <row r="1077" spans="1:39" ht="15"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774"/>
      <c r="Z1077" s="414"/>
      <c r="AA1077" s="414"/>
      <c r="AB1077" s="414"/>
      <c r="AC1077" s="414"/>
      <c r="AD1077" s="414"/>
      <c r="AE1077" s="414"/>
      <c r="AF1077" s="414"/>
      <c r="AG1077" s="414"/>
      <c r="AH1077" s="414"/>
      <c r="AI1077" s="414"/>
      <c r="AJ1077" s="414"/>
      <c r="AK1077" s="414"/>
      <c r="AL1077" s="414"/>
      <c r="AM1077" s="295">
        <f>SUM(Y1077:AL1077)</f>
        <v>0</v>
      </c>
    </row>
    <row r="1078" spans="1:39" ht="15"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768">
        <f>Y1077</f>
        <v>0</v>
      </c>
      <c r="Z1078" s="410">
        <f t="shared" ref="Z1078" si="3312">Z1077</f>
        <v>0</v>
      </c>
      <c r="AA1078" s="410">
        <f t="shared" ref="AA1078" si="3313">AA1077</f>
        <v>0</v>
      </c>
      <c r="AB1078" s="410">
        <f t="shared" ref="AB1078" si="3314">AB1077</f>
        <v>0</v>
      </c>
      <c r="AC1078" s="410">
        <f t="shared" ref="AC1078" si="3315">AC1077</f>
        <v>0</v>
      </c>
      <c r="AD1078" s="410">
        <f t="shared" ref="AD1078" si="3316">AD1077</f>
        <v>0</v>
      </c>
      <c r="AE1078" s="410">
        <f t="shared" ref="AE1078" si="3317">AE1077</f>
        <v>0</v>
      </c>
      <c r="AF1078" s="410">
        <f t="shared" ref="AF1078" si="3318">AF1077</f>
        <v>0</v>
      </c>
      <c r="AG1078" s="410">
        <f t="shared" ref="AG1078" si="3319">AG1077</f>
        <v>0</v>
      </c>
      <c r="AH1078" s="410">
        <f t="shared" ref="AH1078" si="3320">AH1077</f>
        <v>0</v>
      </c>
      <c r="AI1078" s="410">
        <f t="shared" ref="AI1078" si="3321">AI1077</f>
        <v>0</v>
      </c>
      <c r="AJ1078" s="410">
        <f t="shared" ref="AJ1078" si="3322">AJ1077</f>
        <v>0</v>
      </c>
      <c r="AK1078" s="410">
        <f t="shared" ref="AK1078" si="3323">AK1077</f>
        <v>0</v>
      </c>
      <c r="AL1078" s="410">
        <f t="shared" ref="AL1078" si="3324">AL1077</f>
        <v>0</v>
      </c>
      <c r="AM1078" s="305"/>
    </row>
    <row r="1079" spans="1:39" ht="15"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769"/>
      <c r="Z1079" s="424"/>
      <c r="AA1079" s="424"/>
      <c r="AB1079" s="424"/>
      <c r="AC1079" s="424"/>
      <c r="AD1079" s="424"/>
      <c r="AE1079" s="424"/>
      <c r="AF1079" s="424"/>
      <c r="AG1079" s="424"/>
      <c r="AH1079" s="424"/>
      <c r="AI1079" s="424"/>
      <c r="AJ1079" s="424"/>
      <c r="AK1079" s="424"/>
      <c r="AL1079" s="424"/>
      <c r="AM1079" s="305"/>
    </row>
    <row r="1080" spans="1:39" ht="15"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774"/>
      <c r="Z1080" s="414"/>
      <c r="AA1080" s="414"/>
      <c r="AB1080" s="414"/>
      <c r="AC1080" s="414"/>
      <c r="AD1080" s="414"/>
      <c r="AE1080" s="414"/>
      <c r="AF1080" s="414"/>
      <c r="AG1080" s="414"/>
      <c r="AH1080" s="414"/>
      <c r="AI1080" s="414"/>
      <c r="AJ1080" s="414"/>
      <c r="AK1080" s="414"/>
      <c r="AL1080" s="414"/>
      <c r="AM1080" s="295">
        <f>SUM(Y1080:AL1080)</f>
        <v>0</v>
      </c>
    </row>
    <row r="1081" spans="1:39" ht="15"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768">
        <f>Y1080</f>
        <v>0</v>
      </c>
      <c r="Z1081" s="410">
        <f t="shared" ref="Z1081" si="3325">Z1080</f>
        <v>0</v>
      </c>
      <c r="AA1081" s="410">
        <f t="shared" ref="AA1081" si="3326">AA1080</f>
        <v>0</v>
      </c>
      <c r="AB1081" s="410">
        <f t="shared" ref="AB1081" si="3327">AB1080</f>
        <v>0</v>
      </c>
      <c r="AC1081" s="410">
        <f t="shared" ref="AC1081" si="3328">AC1080</f>
        <v>0</v>
      </c>
      <c r="AD1081" s="410">
        <f t="shared" ref="AD1081" si="3329">AD1080</f>
        <v>0</v>
      </c>
      <c r="AE1081" s="410">
        <f t="shared" ref="AE1081" si="3330">AE1080</f>
        <v>0</v>
      </c>
      <c r="AF1081" s="410">
        <f t="shared" ref="AF1081" si="3331">AF1080</f>
        <v>0</v>
      </c>
      <c r="AG1081" s="410">
        <f t="shared" ref="AG1081" si="3332">AG1080</f>
        <v>0</v>
      </c>
      <c r="AH1081" s="410">
        <f t="shared" ref="AH1081" si="3333">AH1080</f>
        <v>0</v>
      </c>
      <c r="AI1081" s="410">
        <f t="shared" ref="AI1081" si="3334">AI1080</f>
        <v>0</v>
      </c>
      <c r="AJ1081" s="410">
        <f t="shared" ref="AJ1081" si="3335">AJ1080</f>
        <v>0</v>
      </c>
      <c r="AK1081" s="410">
        <f t="shared" ref="AK1081" si="3336">AK1080</f>
        <v>0</v>
      </c>
      <c r="AL1081" s="410">
        <f t="shared" ref="AL1081" si="3337">AL1080</f>
        <v>0</v>
      </c>
      <c r="AM1081" s="305"/>
    </row>
    <row r="1082" spans="1:39" ht="15"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769"/>
      <c r="Z1082" s="424"/>
      <c r="AA1082" s="424"/>
      <c r="AB1082" s="424"/>
      <c r="AC1082" s="424"/>
      <c r="AD1082" s="424"/>
      <c r="AE1082" s="424"/>
      <c r="AF1082" s="424"/>
      <c r="AG1082" s="424"/>
      <c r="AH1082" s="424"/>
      <c r="AI1082" s="424"/>
      <c r="AJ1082" s="424"/>
      <c r="AK1082" s="424"/>
      <c r="AL1082" s="424"/>
      <c r="AM1082" s="305"/>
    </row>
    <row r="1083" spans="1:39" ht="28.5"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774"/>
      <c r="Z1083" s="414"/>
      <c r="AA1083" s="414"/>
      <c r="AB1083" s="414"/>
      <c r="AC1083" s="414"/>
      <c r="AD1083" s="414"/>
      <c r="AE1083" s="414"/>
      <c r="AF1083" s="414"/>
      <c r="AG1083" s="414"/>
      <c r="AH1083" s="414"/>
      <c r="AI1083" s="414"/>
      <c r="AJ1083" s="414"/>
      <c r="AK1083" s="414"/>
      <c r="AL1083" s="414"/>
      <c r="AM1083" s="295">
        <f>SUM(Y1083:AL1083)</f>
        <v>0</v>
      </c>
    </row>
    <row r="1084" spans="1:39" ht="15"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768">
        <f>Y1083</f>
        <v>0</v>
      </c>
      <c r="Z1084" s="410">
        <f t="shared" ref="Z1084" si="3338">Z1083</f>
        <v>0</v>
      </c>
      <c r="AA1084" s="410">
        <f t="shared" ref="AA1084" si="3339">AA1083</f>
        <v>0</v>
      </c>
      <c r="AB1084" s="410">
        <f t="shared" ref="AB1084" si="3340">AB1083</f>
        <v>0</v>
      </c>
      <c r="AC1084" s="410">
        <f t="shared" ref="AC1084" si="3341">AC1083</f>
        <v>0</v>
      </c>
      <c r="AD1084" s="410">
        <f t="shared" ref="AD1084" si="3342">AD1083</f>
        <v>0</v>
      </c>
      <c r="AE1084" s="410">
        <f t="shared" ref="AE1084" si="3343">AE1083</f>
        <v>0</v>
      </c>
      <c r="AF1084" s="410">
        <f t="shared" ref="AF1084" si="3344">AF1083</f>
        <v>0</v>
      </c>
      <c r="AG1084" s="410">
        <f t="shared" ref="AG1084" si="3345">AG1083</f>
        <v>0</v>
      </c>
      <c r="AH1084" s="410">
        <f t="shared" ref="AH1084" si="3346">AH1083</f>
        <v>0</v>
      </c>
      <c r="AI1084" s="410">
        <f t="shared" ref="AI1084" si="3347">AI1083</f>
        <v>0</v>
      </c>
      <c r="AJ1084" s="410">
        <f t="shared" ref="AJ1084" si="3348">AJ1083</f>
        <v>0</v>
      </c>
      <c r="AK1084" s="410">
        <f t="shared" ref="AK1084" si="3349">AK1083</f>
        <v>0</v>
      </c>
      <c r="AL1084" s="410">
        <f t="shared" ref="AL1084" si="3350">AL1083</f>
        <v>0</v>
      </c>
      <c r="AM1084" s="305"/>
    </row>
    <row r="1085" spans="1:39" ht="15"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769"/>
      <c r="Z1085" s="424"/>
      <c r="AA1085" s="424"/>
      <c r="AB1085" s="424"/>
      <c r="AC1085" s="424"/>
      <c r="AD1085" s="424"/>
      <c r="AE1085" s="424"/>
      <c r="AF1085" s="424"/>
      <c r="AG1085" s="424"/>
      <c r="AH1085" s="424"/>
      <c r="AI1085" s="424"/>
      <c r="AJ1085" s="424"/>
      <c r="AK1085" s="424"/>
      <c r="AL1085" s="424"/>
      <c r="AM1085" s="305"/>
    </row>
    <row r="1086" spans="1:39" ht="28.5"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774"/>
      <c r="Z1086" s="414"/>
      <c r="AA1086" s="414"/>
      <c r="AB1086" s="414"/>
      <c r="AC1086" s="414"/>
      <c r="AD1086" s="414"/>
      <c r="AE1086" s="414"/>
      <c r="AF1086" s="414"/>
      <c r="AG1086" s="414"/>
      <c r="AH1086" s="414"/>
      <c r="AI1086" s="414"/>
      <c r="AJ1086" s="414"/>
      <c r="AK1086" s="414"/>
      <c r="AL1086" s="414"/>
      <c r="AM1086" s="295">
        <f>SUM(Y1086:AL1086)</f>
        <v>0</v>
      </c>
    </row>
    <row r="1087" spans="1:39" ht="15"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768">
        <f>Y1086</f>
        <v>0</v>
      </c>
      <c r="Z1087" s="410">
        <f t="shared" ref="Z1087" si="3351">Z1086</f>
        <v>0</v>
      </c>
      <c r="AA1087" s="410">
        <f t="shared" ref="AA1087" si="3352">AA1086</f>
        <v>0</v>
      </c>
      <c r="AB1087" s="410">
        <f t="shared" ref="AB1087" si="3353">AB1086</f>
        <v>0</v>
      </c>
      <c r="AC1087" s="410">
        <f t="shared" ref="AC1087" si="3354">AC1086</f>
        <v>0</v>
      </c>
      <c r="AD1087" s="410">
        <f t="shared" ref="AD1087" si="3355">AD1086</f>
        <v>0</v>
      </c>
      <c r="AE1087" s="410">
        <f t="shared" ref="AE1087" si="3356">AE1086</f>
        <v>0</v>
      </c>
      <c r="AF1087" s="410">
        <f t="shared" ref="AF1087" si="3357">AF1086</f>
        <v>0</v>
      </c>
      <c r="AG1087" s="410">
        <f t="shared" ref="AG1087" si="3358">AG1086</f>
        <v>0</v>
      </c>
      <c r="AH1087" s="410">
        <f t="shared" ref="AH1087" si="3359">AH1086</f>
        <v>0</v>
      </c>
      <c r="AI1087" s="410">
        <f t="shared" ref="AI1087" si="3360">AI1086</f>
        <v>0</v>
      </c>
      <c r="AJ1087" s="410">
        <f t="shared" ref="AJ1087" si="3361">AJ1086</f>
        <v>0</v>
      </c>
      <c r="AK1087" s="410">
        <f t="shared" ref="AK1087" si="3362">AK1086</f>
        <v>0</v>
      </c>
      <c r="AL1087" s="410">
        <f t="shared" ref="AL1087" si="3363">AL1086</f>
        <v>0</v>
      </c>
      <c r="AM1087" s="305"/>
    </row>
    <row r="1088" spans="1:39" ht="15"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769"/>
      <c r="Z1088" s="424"/>
      <c r="AA1088" s="424"/>
      <c r="AB1088" s="424"/>
      <c r="AC1088" s="424"/>
      <c r="AD1088" s="424"/>
      <c r="AE1088" s="424"/>
      <c r="AF1088" s="424"/>
      <c r="AG1088" s="424"/>
      <c r="AH1088" s="424"/>
      <c r="AI1088" s="424"/>
      <c r="AJ1088" s="424"/>
      <c r="AK1088" s="424"/>
      <c r="AL1088" s="424"/>
      <c r="AM1088" s="305"/>
    </row>
    <row r="1089" spans="1:39" ht="15"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774"/>
      <c r="Z1089" s="414"/>
      <c r="AA1089" s="414"/>
      <c r="AB1089" s="414"/>
      <c r="AC1089" s="414"/>
      <c r="AD1089" s="414"/>
      <c r="AE1089" s="414"/>
      <c r="AF1089" s="414"/>
      <c r="AG1089" s="414"/>
      <c r="AH1089" s="414"/>
      <c r="AI1089" s="414"/>
      <c r="AJ1089" s="414"/>
      <c r="AK1089" s="414"/>
      <c r="AL1089" s="414"/>
      <c r="AM1089" s="295">
        <f>SUM(Y1089:AL1089)</f>
        <v>0</v>
      </c>
    </row>
    <row r="1090" spans="1:39" ht="15"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768">
        <f>Y1089</f>
        <v>0</v>
      </c>
      <c r="Z1090" s="410">
        <f t="shared" ref="Z1090" si="3364">Z1089</f>
        <v>0</v>
      </c>
      <c r="AA1090" s="410">
        <f t="shared" ref="AA1090" si="3365">AA1089</f>
        <v>0</v>
      </c>
      <c r="AB1090" s="410">
        <f t="shared" ref="AB1090" si="3366">AB1089</f>
        <v>0</v>
      </c>
      <c r="AC1090" s="410">
        <f t="shared" ref="AC1090" si="3367">AC1089</f>
        <v>0</v>
      </c>
      <c r="AD1090" s="410">
        <f t="shared" ref="AD1090" si="3368">AD1089</f>
        <v>0</v>
      </c>
      <c r="AE1090" s="410">
        <f t="shared" ref="AE1090" si="3369">AE1089</f>
        <v>0</v>
      </c>
      <c r="AF1090" s="410">
        <f t="shared" ref="AF1090" si="3370">AF1089</f>
        <v>0</v>
      </c>
      <c r="AG1090" s="410">
        <f t="shared" ref="AG1090" si="3371">AG1089</f>
        <v>0</v>
      </c>
      <c r="AH1090" s="410">
        <f t="shared" ref="AH1090" si="3372">AH1089</f>
        <v>0</v>
      </c>
      <c r="AI1090" s="410">
        <f t="shared" ref="AI1090" si="3373">AI1089</f>
        <v>0</v>
      </c>
      <c r="AJ1090" s="410">
        <f t="shared" ref="AJ1090" si="3374">AJ1089</f>
        <v>0</v>
      </c>
      <c r="AK1090" s="410">
        <f t="shared" ref="AK1090" si="3375">AK1089</f>
        <v>0</v>
      </c>
      <c r="AL1090" s="410">
        <f t="shared" ref="AL1090" si="3376">AL1089</f>
        <v>0</v>
      </c>
      <c r="AM1090" s="305"/>
    </row>
    <row r="1091" spans="1:39" ht="15"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769"/>
      <c r="Z1091" s="424"/>
      <c r="AA1091" s="424"/>
      <c r="AB1091" s="424"/>
      <c r="AC1091" s="424"/>
      <c r="AD1091" s="424"/>
      <c r="AE1091" s="424"/>
      <c r="AF1091" s="424"/>
      <c r="AG1091" s="424"/>
      <c r="AH1091" s="424"/>
      <c r="AI1091" s="424"/>
      <c r="AJ1091" s="424"/>
      <c r="AK1091" s="424"/>
      <c r="AL1091" s="424"/>
      <c r="AM1091" s="305"/>
    </row>
    <row r="1092" spans="1:39" ht="28.5"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774"/>
      <c r="Z1092" s="414"/>
      <c r="AA1092" s="414"/>
      <c r="AB1092" s="414"/>
      <c r="AC1092" s="414"/>
      <c r="AD1092" s="414"/>
      <c r="AE1092" s="414"/>
      <c r="AF1092" s="414"/>
      <c r="AG1092" s="414"/>
      <c r="AH1092" s="414"/>
      <c r="AI1092" s="414"/>
      <c r="AJ1092" s="414"/>
      <c r="AK1092" s="414"/>
      <c r="AL1092" s="414"/>
      <c r="AM1092" s="295">
        <f>SUM(Y1092:AL1092)</f>
        <v>0</v>
      </c>
    </row>
    <row r="1093" spans="1:39" ht="15"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768">
        <f>Y1092</f>
        <v>0</v>
      </c>
      <c r="Z1093" s="410">
        <f t="shared" ref="Z1093" si="3377">Z1092</f>
        <v>0</v>
      </c>
      <c r="AA1093" s="410">
        <f t="shared" ref="AA1093" si="3378">AA1092</f>
        <v>0</v>
      </c>
      <c r="AB1093" s="410">
        <f t="shared" ref="AB1093" si="3379">AB1092</f>
        <v>0</v>
      </c>
      <c r="AC1093" s="410">
        <f t="shared" ref="AC1093" si="3380">AC1092</f>
        <v>0</v>
      </c>
      <c r="AD1093" s="410">
        <f t="shared" ref="AD1093" si="3381">AD1092</f>
        <v>0</v>
      </c>
      <c r="AE1093" s="410">
        <f t="shared" ref="AE1093" si="3382">AE1092</f>
        <v>0</v>
      </c>
      <c r="AF1093" s="410">
        <f t="shared" ref="AF1093" si="3383">AF1092</f>
        <v>0</v>
      </c>
      <c r="AG1093" s="410">
        <f t="shared" ref="AG1093" si="3384">AG1092</f>
        <v>0</v>
      </c>
      <c r="AH1093" s="410">
        <f t="shared" ref="AH1093" si="3385">AH1092</f>
        <v>0</v>
      </c>
      <c r="AI1093" s="410">
        <f t="shared" ref="AI1093" si="3386">AI1092</f>
        <v>0</v>
      </c>
      <c r="AJ1093" s="410">
        <f t="shared" ref="AJ1093" si="3387">AJ1092</f>
        <v>0</v>
      </c>
      <c r="AK1093" s="410">
        <f t="shared" ref="AK1093" si="3388">AK1092</f>
        <v>0</v>
      </c>
      <c r="AL1093" s="410">
        <f t="shared" ref="AL1093" si="3389">AL1092</f>
        <v>0</v>
      </c>
      <c r="AM1093" s="305"/>
    </row>
    <row r="1094" spans="1:39" ht="15"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769"/>
      <c r="Z1094" s="424"/>
      <c r="AA1094" s="424"/>
      <c r="AB1094" s="424"/>
      <c r="AC1094" s="424"/>
      <c r="AD1094" s="424"/>
      <c r="AE1094" s="424"/>
      <c r="AF1094" s="424"/>
      <c r="AG1094" s="424"/>
      <c r="AH1094" s="424"/>
      <c r="AI1094" s="424"/>
      <c r="AJ1094" s="424"/>
      <c r="AK1094" s="424"/>
      <c r="AL1094" s="424"/>
      <c r="AM1094" s="305"/>
    </row>
    <row r="1095" spans="1:39" ht="32.450000000000003"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774"/>
      <c r="Z1095" s="414"/>
      <c r="AA1095" s="414"/>
      <c r="AB1095" s="414"/>
      <c r="AC1095" s="414"/>
      <c r="AD1095" s="414"/>
      <c r="AE1095" s="414"/>
      <c r="AF1095" s="414"/>
      <c r="AG1095" s="414"/>
      <c r="AH1095" s="414"/>
      <c r="AI1095" s="414"/>
      <c r="AJ1095" s="414"/>
      <c r="AK1095" s="414"/>
      <c r="AL1095" s="414"/>
      <c r="AM1095" s="295">
        <f>SUM(Y1095:AL1095)</f>
        <v>0</v>
      </c>
    </row>
    <row r="1096" spans="1:39" ht="15"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768">
        <f>Y1095</f>
        <v>0</v>
      </c>
      <c r="Z1096" s="410">
        <f t="shared" ref="Z1096" si="3390">Z1095</f>
        <v>0</v>
      </c>
      <c r="AA1096" s="410">
        <f t="shared" ref="AA1096" si="3391">AA1095</f>
        <v>0</v>
      </c>
      <c r="AB1096" s="410">
        <f t="shared" ref="AB1096" si="3392">AB1095</f>
        <v>0</v>
      </c>
      <c r="AC1096" s="410">
        <f t="shared" ref="AC1096" si="3393">AC1095</f>
        <v>0</v>
      </c>
      <c r="AD1096" s="410">
        <f t="shared" ref="AD1096" si="3394">AD1095</f>
        <v>0</v>
      </c>
      <c r="AE1096" s="410">
        <f t="shared" ref="AE1096" si="3395">AE1095</f>
        <v>0</v>
      </c>
      <c r="AF1096" s="410">
        <f t="shared" ref="AF1096" si="3396">AF1095</f>
        <v>0</v>
      </c>
      <c r="AG1096" s="410">
        <f t="shared" ref="AG1096" si="3397">AG1095</f>
        <v>0</v>
      </c>
      <c r="AH1096" s="410">
        <f t="shared" ref="AH1096" si="3398">AH1095</f>
        <v>0</v>
      </c>
      <c r="AI1096" s="410">
        <f t="shared" ref="AI1096" si="3399">AI1095</f>
        <v>0</v>
      </c>
      <c r="AJ1096" s="410">
        <f t="shared" ref="AJ1096" si="3400">AJ1095</f>
        <v>0</v>
      </c>
      <c r="AK1096" s="410">
        <f t="shared" ref="AK1096" si="3401">AK1095</f>
        <v>0</v>
      </c>
      <c r="AL1096" s="410">
        <f t="shared" ref="AL1096" si="3402">AL1095</f>
        <v>0</v>
      </c>
      <c r="AM1096" s="305"/>
    </row>
    <row r="1097" spans="1:39" ht="15"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769"/>
      <c r="Z1097" s="424"/>
      <c r="AA1097" s="424"/>
      <c r="AB1097" s="424"/>
      <c r="AC1097" s="424"/>
      <c r="AD1097" s="424"/>
      <c r="AE1097" s="424"/>
      <c r="AF1097" s="424"/>
      <c r="AG1097" s="424"/>
      <c r="AH1097" s="424"/>
      <c r="AI1097" s="424"/>
      <c r="AJ1097" s="424"/>
      <c r="AK1097" s="424"/>
      <c r="AL1097" s="424"/>
      <c r="AM1097" s="305"/>
    </row>
    <row r="1098" spans="1:39" ht="32.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774"/>
      <c r="Z1098" s="414"/>
      <c r="AA1098" s="414"/>
      <c r="AB1098" s="414"/>
      <c r="AC1098" s="414"/>
      <c r="AD1098" s="414"/>
      <c r="AE1098" s="414"/>
      <c r="AF1098" s="414"/>
      <c r="AG1098" s="414"/>
      <c r="AH1098" s="414"/>
      <c r="AI1098" s="414"/>
      <c r="AJ1098" s="414"/>
      <c r="AK1098" s="414"/>
      <c r="AL1098" s="414"/>
      <c r="AM1098" s="295">
        <f>SUM(Y1098:AL1098)</f>
        <v>0</v>
      </c>
    </row>
    <row r="1099" spans="1:39" ht="15"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768">
        <f>Y1098</f>
        <v>0</v>
      </c>
      <c r="Z1099" s="410">
        <f t="shared" ref="Z1099" si="3403">Z1098</f>
        <v>0</v>
      </c>
      <c r="AA1099" s="410">
        <f t="shared" ref="AA1099" si="3404">AA1098</f>
        <v>0</v>
      </c>
      <c r="AB1099" s="410">
        <f t="shared" ref="AB1099" si="3405">AB1098</f>
        <v>0</v>
      </c>
      <c r="AC1099" s="410">
        <f t="shared" ref="AC1099" si="3406">AC1098</f>
        <v>0</v>
      </c>
      <c r="AD1099" s="410">
        <f t="shared" ref="AD1099" si="3407">AD1098</f>
        <v>0</v>
      </c>
      <c r="AE1099" s="410">
        <f t="shared" ref="AE1099" si="3408">AE1098</f>
        <v>0</v>
      </c>
      <c r="AF1099" s="410">
        <f t="shared" ref="AF1099" si="3409">AF1098</f>
        <v>0</v>
      </c>
      <c r="AG1099" s="410">
        <f t="shared" ref="AG1099" si="3410">AG1098</f>
        <v>0</v>
      </c>
      <c r="AH1099" s="410">
        <f t="shared" ref="AH1099" si="3411">AH1098</f>
        <v>0</v>
      </c>
      <c r="AI1099" s="410">
        <f t="shared" ref="AI1099" si="3412">AI1098</f>
        <v>0</v>
      </c>
      <c r="AJ1099" s="410">
        <f t="shared" ref="AJ1099" si="3413">AJ1098</f>
        <v>0</v>
      </c>
      <c r="AK1099" s="410">
        <f t="shared" ref="AK1099" si="3414">AK1098</f>
        <v>0</v>
      </c>
      <c r="AL1099" s="410">
        <f t="shared" ref="AL1099" si="3415">AL1098</f>
        <v>0</v>
      </c>
      <c r="AM1099" s="305"/>
    </row>
    <row r="1100" spans="1:39" ht="15"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769"/>
      <c r="Z1100" s="424"/>
      <c r="AA1100" s="424"/>
      <c r="AB1100" s="424"/>
      <c r="AC1100" s="424"/>
      <c r="AD1100" s="424"/>
      <c r="AE1100" s="424"/>
      <c r="AF1100" s="424"/>
      <c r="AG1100" s="424"/>
      <c r="AH1100" s="424"/>
      <c r="AI1100" s="424"/>
      <c r="AJ1100" s="424"/>
      <c r="AK1100" s="424"/>
      <c r="AL1100" s="424"/>
      <c r="AM1100" s="305"/>
    </row>
    <row r="1101" spans="1:39" ht="35.450000000000003"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774"/>
      <c r="Z1101" s="414"/>
      <c r="AA1101" s="414"/>
      <c r="AB1101" s="414"/>
      <c r="AC1101" s="414"/>
      <c r="AD1101" s="414"/>
      <c r="AE1101" s="414"/>
      <c r="AF1101" s="414"/>
      <c r="AG1101" s="414"/>
      <c r="AH1101" s="414"/>
      <c r="AI1101" s="414"/>
      <c r="AJ1101" s="414"/>
      <c r="AK1101" s="414"/>
      <c r="AL1101" s="414"/>
      <c r="AM1101" s="295">
        <f>SUM(Y1101:AL1101)</f>
        <v>0</v>
      </c>
    </row>
    <row r="1102" spans="1:39" ht="15"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768">
        <f>Y1101</f>
        <v>0</v>
      </c>
      <c r="Z1102" s="410">
        <f t="shared" ref="Z1102" si="3416">Z1101</f>
        <v>0</v>
      </c>
      <c r="AA1102" s="410">
        <f t="shared" ref="AA1102" si="3417">AA1101</f>
        <v>0</v>
      </c>
      <c r="AB1102" s="410">
        <f t="shared" ref="AB1102" si="3418">AB1101</f>
        <v>0</v>
      </c>
      <c r="AC1102" s="410">
        <f t="shared" ref="AC1102" si="3419">AC1101</f>
        <v>0</v>
      </c>
      <c r="AD1102" s="410">
        <f t="shared" ref="AD1102" si="3420">AD1101</f>
        <v>0</v>
      </c>
      <c r="AE1102" s="410">
        <f t="shared" ref="AE1102" si="3421">AE1101</f>
        <v>0</v>
      </c>
      <c r="AF1102" s="410">
        <f t="shared" ref="AF1102" si="3422">AF1101</f>
        <v>0</v>
      </c>
      <c r="AG1102" s="410">
        <f t="shared" ref="AG1102" si="3423">AG1101</f>
        <v>0</v>
      </c>
      <c r="AH1102" s="410">
        <f t="shared" ref="AH1102" si="3424">AH1101</f>
        <v>0</v>
      </c>
      <c r="AI1102" s="410">
        <f t="shared" ref="AI1102" si="3425">AI1101</f>
        <v>0</v>
      </c>
      <c r="AJ1102" s="410">
        <f t="shared" ref="AJ1102" si="3426">AJ1101</f>
        <v>0</v>
      </c>
      <c r="AK1102" s="410">
        <f t="shared" ref="AK1102" si="3427">AK1101</f>
        <v>0</v>
      </c>
      <c r="AL1102" s="410">
        <f t="shared" ref="AL1102" si="3428">AL1101</f>
        <v>0</v>
      </c>
      <c r="AM1102" s="305"/>
    </row>
    <row r="1103" spans="1:39" ht="15"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769"/>
      <c r="Z1103" s="424"/>
      <c r="AA1103" s="424"/>
      <c r="AB1103" s="424"/>
      <c r="AC1103" s="424"/>
      <c r="AD1103" s="424"/>
      <c r="AE1103" s="424"/>
      <c r="AF1103" s="424"/>
      <c r="AG1103" s="424"/>
      <c r="AH1103" s="424"/>
      <c r="AI1103" s="424"/>
      <c r="AJ1103" s="424"/>
      <c r="AK1103" s="424"/>
      <c r="AL1103" s="424"/>
      <c r="AM1103" s="305"/>
    </row>
    <row r="1104" spans="1:39" ht="39.75"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774"/>
      <c r="Z1104" s="414"/>
      <c r="AA1104" s="414"/>
      <c r="AB1104" s="414"/>
      <c r="AC1104" s="414"/>
      <c r="AD1104" s="414"/>
      <c r="AE1104" s="414"/>
      <c r="AF1104" s="414"/>
      <c r="AG1104" s="414"/>
      <c r="AH1104" s="414"/>
      <c r="AI1104" s="414"/>
      <c r="AJ1104" s="414"/>
      <c r="AK1104" s="414"/>
      <c r="AL1104" s="414"/>
      <c r="AM1104" s="295">
        <f>SUM(Y1104:AL1104)</f>
        <v>0</v>
      </c>
    </row>
    <row r="1105" spans="1:39" ht="15"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768">
        <f>Y1104</f>
        <v>0</v>
      </c>
      <c r="Z1105" s="410">
        <f t="shared" ref="Z1105" si="3429">Z1104</f>
        <v>0</v>
      </c>
      <c r="AA1105" s="410">
        <f t="shared" ref="AA1105" si="3430">AA1104</f>
        <v>0</v>
      </c>
      <c r="AB1105" s="410">
        <f t="shared" ref="AB1105" si="3431">AB1104</f>
        <v>0</v>
      </c>
      <c r="AC1105" s="410">
        <f t="shared" ref="AC1105" si="3432">AC1104</f>
        <v>0</v>
      </c>
      <c r="AD1105" s="410">
        <f t="shared" ref="AD1105" si="3433">AD1104</f>
        <v>0</v>
      </c>
      <c r="AE1105" s="410">
        <f t="shared" ref="AE1105" si="3434">AE1104</f>
        <v>0</v>
      </c>
      <c r="AF1105" s="410">
        <f t="shared" ref="AF1105" si="3435">AF1104</f>
        <v>0</v>
      </c>
      <c r="AG1105" s="410">
        <f t="shared" ref="AG1105" si="3436">AG1104</f>
        <v>0</v>
      </c>
      <c r="AH1105" s="410">
        <f t="shared" ref="AH1105" si="3437">AH1104</f>
        <v>0</v>
      </c>
      <c r="AI1105" s="410">
        <f t="shared" ref="AI1105" si="3438">AI1104</f>
        <v>0</v>
      </c>
      <c r="AJ1105" s="410">
        <f t="shared" ref="AJ1105" si="3439">AJ1104</f>
        <v>0</v>
      </c>
      <c r="AK1105" s="410">
        <f t="shared" ref="AK1105" si="3440">AK1104</f>
        <v>0</v>
      </c>
      <c r="AL1105" s="410">
        <f t="shared" ref="AL1105" si="3441">AL1104</f>
        <v>0</v>
      </c>
      <c r="AM1105" s="305"/>
    </row>
    <row r="1106" spans="1:39" ht="15"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769"/>
      <c r="Z1106" s="424"/>
      <c r="AA1106" s="424"/>
      <c r="AB1106" s="424"/>
      <c r="AC1106" s="424"/>
      <c r="AD1106" s="424"/>
      <c r="AE1106" s="424"/>
      <c r="AF1106" s="424"/>
      <c r="AG1106" s="424"/>
      <c r="AH1106" s="424"/>
      <c r="AI1106" s="424"/>
      <c r="AJ1106" s="424"/>
      <c r="AK1106" s="424"/>
      <c r="AL1106" s="424"/>
      <c r="AM1106" s="305"/>
    </row>
    <row r="1107" spans="1:39" ht="33"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774"/>
      <c r="Z1107" s="414"/>
      <c r="AA1107" s="414"/>
      <c r="AB1107" s="414"/>
      <c r="AC1107" s="414"/>
      <c r="AD1107" s="414"/>
      <c r="AE1107" s="414"/>
      <c r="AF1107" s="414"/>
      <c r="AG1107" s="414"/>
      <c r="AH1107" s="414"/>
      <c r="AI1107" s="414"/>
      <c r="AJ1107" s="414"/>
      <c r="AK1107" s="414"/>
      <c r="AL1107" s="414"/>
      <c r="AM1107" s="295">
        <f>SUM(Y1107:AL1107)</f>
        <v>0</v>
      </c>
    </row>
    <row r="1108" spans="1:39" ht="15"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768">
        <f>Y1107</f>
        <v>0</v>
      </c>
      <c r="Z1108" s="410">
        <f t="shared" ref="Z1108" si="3442">Z1107</f>
        <v>0</v>
      </c>
      <c r="AA1108" s="410">
        <f t="shared" ref="AA1108" si="3443">AA1107</f>
        <v>0</v>
      </c>
      <c r="AB1108" s="410">
        <f t="shared" ref="AB1108" si="3444">AB1107</f>
        <v>0</v>
      </c>
      <c r="AC1108" s="410">
        <f t="shared" ref="AC1108" si="3445">AC1107</f>
        <v>0</v>
      </c>
      <c r="AD1108" s="410">
        <f t="shared" ref="AD1108" si="3446">AD1107</f>
        <v>0</v>
      </c>
      <c r="AE1108" s="410">
        <f t="shared" ref="AE1108" si="3447">AE1107</f>
        <v>0</v>
      </c>
      <c r="AF1108" s="410">
        <f t="shared" ref="AF1108" si="3448">AF1107</f>
        <v>0</v>
      </c>
      <c r="AG1108" s="410">
        <f t="shared" ref="AG1108" si="3449">AG1107</f>
        <v>0</v>
      </c>
      <c r="AH1108" s="410">
        <f t="shared" ref="AH1108" si="3450">AH1107</f>
        <v>0</v>
      </c>
      <c r="AI1108" s="410">
        <f t="shared" ref="AI1108" si="3451">AI1107</f>
        <v>0</v>
      </c>
      <c r="AJ1108" s="410">
        <f t="shared" ref="AJ1108" si="3452">AJ1107</f>
        <v>0</v>
      </c>
      <c r="AK1108" s="410">
        <f t="shared" ref="AK1108" si="3453">AK1107</f>
        <v>0</v>
      </c>
      <c r="AL1108" s="410">
        <f t="shared" ref="AL1108" si="3454">AL1107</f>
        <v>0</v>
      </c>
      <c r="AM1108" s="305"/>
    </row>
    <row r="1109" spans="1:39" ht="15"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775"/>
      <c r="Z1109" s="300"/>
      <c r="AA1109" s="300"/>
      <c r="AB1109" s="300"/>
      <c r="AC1109" s="300"/>
      <c r="AD1109" s="300"/>
      <c r="AE1109" s="300"/>
      <c r="AF1109" s="300"/>
      <c r="AG1109" s="300"/>
      <c r="AH1109" s="300"/>
      <c r="AI1109" s="300"/>
      <c r="AJ1109" s="300"/>
      <c r="AK1109" s="300"/>
      <c r="AL1109" s="300"/>
      <c r="AM1109" s="305"/>
    </row>
    <row r="1110" spans="1:39" ht="15.75">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776">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777">
        <f>HLOOKUP(Y767,'2. LRAMVA Threshold'!$B$42:$Q$53,12,FALSE)</f>
        <v>1378906</v>
      </c>
      <c r="Z1111" s="391">
        <f>HLOOKUP(Z767,'2. LRAMVA Threshold'!$B$42:$Q$53,12,FALSE)</f>
        <v>614466</v>
      </c>
      <c r="AA1111" s="391">
        <f>HLOOKUP(AA767,'2. LRAMVA Threshold'!$B$42:$Q$53,12,FALSE)</f>
        <v>3777.5747121891995</v>
      </c>
      <c r="AB1111" s="391">
        <f>HLOOKUP(AB767,'2. LRAMVA Threshold'!$B$42:$Q$53,12,FALSE)</f>
        <v>3.4029975684617533</v>
      </c>
      <c r="AC1111" s="391">
        <f>HLOOKUP(AC767,'2. LRAMVA Threshold'!$B$42:$Q$53,12,FALSE)</f>
        <v>0</v>
      </c>
      <c r="AD1111" s="391">
        <f>HLOOKUP(AD767,'2. LRAMVA Threshold'!$B$42:$Q$53,12,FALSE)</f>
        <v>8317</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778"/>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779">
        <f>HLOOKUP(Y$35,'3.  Distribution Rates'!$C$122:$P$133,12,FALSE)</f>
        <v>0</v>
      </c>
      <c r="Z1113" s="340">
        <f>HLOOKUP(Z$35,'3.  Distribution Rates'!$C$122:$P$133,12,FALSE)</f>
        <v>1.32E-2</v>
      </c>
      <c r="AA1113" s="340">
        <f>HLOOKUP(AA$35,'3.  Distribution Rates'!$C$122:$P$133,12,FALSE)</f>
        <v>3.6259999999999999</v>
      </c>
      <c r="AB1113" s="340">
        <f>HLOOKUP(AB$35,'3.  Distribution Rates'!$C$122:$P$133,12,FALSE)</f>
        <v>9.4097000000000008</v>
      </c>
      <c r="AC1113" s="340">
        <f>HLOOKUP(AC$35,'3.  Distribution Rates'!$C$122:$P$133,12,FALSE)</f>
        <v>13.497199999999999</v>
      </c>
      <c r="AD1113" s="340">
        <f>HLOOKUP(AD$35,'3.  Distribution Rates'!$C$122:$P$133,12,FALSE)</f>
        <v>3.5999999999999999E-3</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780">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7">
        <f t="shared" ref="AM1114:AM1123" si="3455">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780">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7">
        <f t="shared" si="3455"/>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780">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7">
        <f t="shared" si="3455"/>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780">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7">
        <f t="shared" si="3455"/>
        <v>0</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780">
        <f t="shared" ref="Y1118:AL1118" si="3456">Y212*Y1113</f>
        <v>0</v>
      </c>
      <c r="Z1118" s="377">
        <f t="shared" si="3456"/>
        <v>16096.8984</v>
      </c>
      <c r="AA1118" s="377">
        <f t="shared" si="3456"/>
        <v>3676.7639999999997</v>
      </c>
      <c r="AB1118" s="377">
        <f t="shared" si="3456"/>
        <v>0</v>
      </c>
      <c r="AC1118" s="377">
        <f t="shared" si="3456"/>
        <v>0</v>
      </c>
      <c r="AD1118" s="377">
        <f t="shared" si="3456"/>
        <v>0</v>
      </c>
      <c r="AE1118" s="377">
        <f t="shared" si="3456"/>
        <v>0</v>
      </c>
      <c r="AF1118" s="377">
        <f t="shared" si="3456"/>
        <v>0</v>
      </c>
      <c r="AG1118" s="377">
        <f t="shared" si="3456"/>
        <v>0</v>
      </c>
      <c r="AH1118" s="377">
        <f t="shared" si="3456"/>
        <v>0</v>
      </c>
      <c r="AI1118" s="377">
        <f t="shared" si="3456"/>
        <v>0</v>
      </c>
      <c r="AJ1118" s="377">
        <f t="shared" si="3456"/>
        <v>0</v>
      </c>
      <c r="AK1118" s="377">
        <f t="shared" si="3456"/>
        <v>0</v>
      </c>
      <c r="AL1118" s="377">
        <f t="shared" si="3456"/>
        <v>0</v>
      </c>
      <c r="AM1118" s="627">
        <f t="shared" si="3455"/>
        <v>19773.662400000001</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780">
        <f>Y395*Y1113</f>
        <v>0</v>
      </c>
      <c r="Z1119" s="377">
        <f t="shared" ref="Z1119:AL1119" si="3457">Z395*Z1113</f>
        <v>9263.7731999999996</v>
      </c>
      <c r="AA1119" s="377">
        <f t="shared" si="3457"/>
        <v>2425.7939999999999</v>
      </c>
      <c r="AB1119" s="377">
        <f t="shared" si="3457"/>
        <v>0</v>
      </c>
      <c r="AC1119" s="377">
        <f t="shared" si="3457"/>
        <v>0</v>
      </c>
      <c r="AD1119" s="377">
        <f t="shared" si="3457"/>
        <v>0</v>
      </c>
      <c r="AE1119" s="377">
        <f t="shared" si="3457"/>
        <v>0</v>
      </c>
      <c r="AF1119" s="377">
        <f t="shared" si="3457"/>
        <v>0</v>
      </c>
      <c r="AG1119" s="377">
        <f t="shared" si="3457"/>
        <v>0</v>
      </c>
      <c r="AH1119" s="377">
        <f t="shared" si="3457"/>
        <v>0</v>
      </c>
      <c r="AI1119" s="377">
        <f t="shared" si="3457"/>
        <v>0</v>
      </c>
      <c r="AJ1119" s="377">
        <f t="shared" si="3457"/>
        <v>0</v>
      </c>
      <c r="AK1119" s="377">
        <f t="shared" si="3457"/>
        <v>0</v>
      </c>
      <c r="AL1119" s="377">
        <f t="shared" si="3457"/>
        <v>0</v>
      </c>
      <c r="AM1119" s="627">
        <f t="shared" si="3455"/>
        <v>11689.5672</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780">
        <f t="shared" ref="Y1120:AL1120" si="3458">Y578*Y1113</f>
        <v>0</v>
      </c>
      <c r="Z1120" s="377">
        <f t="shared" si="3458"/>
        <v>7984.5150000000003</v>
      </c>
      <c r="AA1120" s="377">
        <f t="shared" si="3458"/>
        <v>7114.2119999999995</v>
      </c>
      <c r="AB1120" s="377">
        <f t="shared" si="3458"/>
        <v>0</v>
      </c>
      <c r="AC1120" s="377">
        <f t="shared" si="3458"/>
        <v>0</v>
      </c>
      <c r="AD1120" s="377">
        <f t="shared" si="3458"/>
        <v>0</v>
      </c>
      <c r="AE1120" s="377">
        <f t="shared" si="3458"/>
        <v>0</v>
      </c>
      <c r="AF1120" s="377">
        <f t="shared" si="3458"/>
        <v>0</v>
      </c>
      <c r="AG1120" s="377">
        <f t="shared" si="3458"/>
        <v>0</v>
      </c>
      <c r="AH1120" s="377">
        <f t="shared" si="3458"/>
        <v>0</v>
      </c>
      <c r="AI1120" s="377">
        <f t="shared" si="3458"/>
        <v>0</v>
      </c>
      <c r="AJ1120" s="377">
        <f t="shared" si="3458"/>
        <v>0</v>
      </c>
      <c r="AK1120" s="377">
        <f t="shared" si="3458"/>
        <v>0</v>
      </c>
      <c r="AL1120" s="377">
        <f t="shared" si="3458"/>
        <v>0</v>
      </c>
      <c r="AM1120" s="627">
        <f t="shared" si="3455"/>
        <v>15098.726999999999</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780">
        <f t="shared" ref="Y1121:AL1121" si="3459">Y761*Y1113</f>
        <v>0</v>
      </c>
      <c r="Z1121" s="377">
        <f t="shared" si="3459"/>
        <v>7463.6516913490559</v>
      </c>
      <c r="AA1121" s="377">
        <f t="shared" si="3459"/>
        <v>6692.9793151691583</v>
      </c>
      <c r="AB1121" s="377">
        <f t="shared" si="3459"/>
        <v>0</v>
      </c>
      <c r="AC1121" s="377">
        <f t="shared" si="3459"/>
        <v>0</v>
      </c>
      <c r="AD1121" s="377">
        <f t="shared" si="3459"/>
        <v>0</v>
      </c>
      <c r="AE1121" s="377">
        <f t="shared" si="3459"/>
        <v>0</v>
      </c>
      <c r="AF1121" s="377">
        <f t="shared" si="3459"/>
        <v>0</v>
      </c>
      <c r="AG1121" s="377">
        <f t="shared" si="3459"/>
        <v>0</v>
      </c>
      <c r="AH1121" s="377">
        <f t="shared" si="3459"/>
        <v>0</v>
      </c>
      <c r="AI1121" s="377">
        <f t="shared" si="3459"/>
        <v>0</v>
      </c>
      <c r="AJ1121" s="377">
        <f t="shared" si="3459"/>
        <v>0</v>
      </c>
      <c r="AK1121" s="377">
        <f t="shared" si="3459"/>
        <v>0</v>
      </c>
      <c r="AL1121" s="377">
        <f t="shared" si="3459"/>
        <v>0</v>
      </c>
      <c r="AM1121" s="627">
        <f t="shared" si="3455"/>
        <v>14156.631006518215</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780">
        <f t="shared" ref="Y1122:AL1122" si="3460">Y944*Y1113</f>
        <v>0</v>
      </c>
      <c r="Z1122" s="377">
        <f t="shared" si="3460"/>
        <v>50.143500000000003</v>
      </c>
      <c r="AA1122" s="377">
        <f t="shared" si="3460"/>
        <v>10.381769771892618</v>
      </c>
      <c r="AB1122" s="377">
        <f t="shared" si="3460"/>
        <v>0</v>
      </c>
      <c r="AC1122" s="377">
        <f t="shared" si="3460"/>
        <v>0</v>
      </c>
      <c r="AD1122" s="377">
        <f t="shared" si="3460"/>
        <v>0</v>
      </c>
      <c r="AE1122" s="377">
        <f t="shared" si="3460"/>
        <v>0</v>
      </c>
      <c r="AF1122" s="377">
        <f t="shared" si="3460"/>
        <v>0</v>
      </c>
      <c r="AG1122" s="377">
        <f t="shared" si="3460"/>
        <v>0</v>
      </c>
      <c r="AH1122" s="377">
        <f t="shared" si="3460"/>
        <v>0</v>
      </c>
      <c r="AI1122" s="377">
        <f t="shared" si="3460"/>
        <v>0</v>
      </c>
      <c r="AJ1122" s="377">
        <f t="shared" si="3460"/>
        <v>0</v>
      </c>
      <c r="AK1122" s="377">
        <f t="shared" si="3460"/>
        <v>0</v>
      </c>
      <c r="AL1122" s="377">
        <f t="shared" si="3460"/>
        <v>0</v>
      </c>
      <c r="AM1122" s="627">
        <f t="shared" si="3455"/>
        <v>60.525269771892624</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780">
        <f>Y1110*Y1113</f>
        <v>0</v>
      </c>
      <c r="Z1123" s="377">
        <f>Z1110*Z1113</f>
        <v>0</v>
      </c>
      <c r="AA1123" s="377">
        <f t="shared" ref="AA1123:AL1123" si="3461">AA1110*AA1113</f>
        <v>0</v>
      </c>
      <c r="AB1123" s="377">
        <f t="shared" si="3461"/>
        <v>0</v>
      </c>
      <c r="AC1123" s="377">
        <f t="shared" si="3461"/>
        <v>0</v>
      </c>
      <c r="AD1123" s="377">
        <f t="shared" si="3461"/>
        <v>0</v>
      </c>
      <c r="AE1123" s="377">
        <f t="shared" si="3461"/>
        <v>0</v>
      </c>
      <c r="AF1123" s="377">
        <f t="shared" si="3461"/>
        <v>0</v>
      </c>
      <c r="AG1123" s="377">
        <f t="shared" si="3461"/>
        <v>0</v>
      </c>
      <c r="AH1123" s="377">
        <f t="shared" si="3461"/>
        <v>0</v>
      </c>
      <c r="AI1123" s="377">
        <f t="shared" si="3461"/>
        <v>0</v>
      </c>
      <c r="AJ1123" s="377">
        <f t="shared" si="3461"/>
        <v>0</v>
      </c>
      <c r="AK1123" s="377">
        <f t="shared" si="3461"/>
        <v>0</v>
      </c>
      <c r="AL1123" s="377">
        <f t="shared" si="3461"/>
        <v>0</v>
      </c>
      <c r="AM1123" s="627">
        <f t="shared" si="3455"/>
        <v>0</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781">
        <f>SUM(Y1114:Y1123)</f>
        <v>0</v>
      </c>
      <c r="Z1124" s="345">
        <f t="shared" ref="Z1124:AE1124" si="3462">SUM(Z1114:Z1123)</f>
        <v>40858.981791349055</v>
      </c>
      <c r="AA1124" s="345">
        <f t="shared" si="3462"/>
        <v>19920.131084941047</v>
      </c>
      <c r="AB1124" s="345">
        <f t="shared" si="3462"/>
        <v>0</v>
      </c>
      <c r="AC1124" s="345">
        <f t="shared" si="3462"/>
        <v>0</v>
      </c>
      <c r="AD1124" s="345">
        <f t="shared" si="3462"/>
        <v>0</v>
      </c>
      <c r="AE1124" s="345">
        <f t="shared" si="3462"/>
        <v>0</v>
      </c>
      <c r="AF1124" s="345">
        <f>SUM(AF1114:AF1123)</f>
        <v>0</v>
      </c>
      <c r="AG1124" s="345">
        <f t="shared" ref="AG1124:AL1124" si="3463">SUM(AG1114:AG1123)</f>
        <v>0</v>
      </c>
      <c r="AH1124" s="345">
        <f t="shared" si="3463"/>
        <v>0</v>
      </c>
      <c r="AI1124" s="345">
        <f t="shared" si="3463"/>
        <v>0</v>
      </c>
      <c r="AJ1124" s="345">
        <f t="shared" si="3463"/>
        <v>0</v>
      </c>
      <c r="AK1124" s="345">
        <f t="shared" si="3463"/>
        <v>0</v>
      </c>
      <c r="AL1124" s="345">
        <f t="shared" si="3463"/>
        <v>0</v>
      </c>
      <c r="AM1124" s="406">
        <f>SUM(AM1114:AM1123)</f>
        <v>60779.112876290099</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782">
        <f>Y1111*Y1113</f>
        <v>0</v>
      </c>
      <c r="Z1125" s="346">
        <f t="shared" ref="Z1125:AE1125" si="3464">Z1111*Z1113</f>
        <v>8110.9511999999995</v>
      </c>
      <c r="AA1125" s="346">
        <f>AA1111*AA1113</f>
        <v>13697.485906398037</v>
      </c>
      <c r="AB1125" s="346">
        <f t="shared" si="3464"/>
        <v>32.021186219954565</v>
      </c>
      <c r="AC1125" s="346">
        <f t="shared" si="3464"/>
        <v>0</v>
      </c>
      <c r="AD1125" s="346">
        <f t="shared" si="3464"/>
        <v>29.941199999999998</v>
      </c>
      <c r="AE1125" s="346">
        <f t="shared" si="3464"/>
        <v>0</v>
      </c>
      <c r="AF1125" s="346">
        <f t="shared" ref="AF1125:AL1125" si="3465">AF1111*AF1113</f>
        <v>0</v>
      </c>
      <c r="AG1125" s="346">
        <f t="shared" si="3465"/>
        <v>0</v>
      </c>
      <c r="AH1125" s="346">
        <f t="shared" si="3465"/>
        <v>0</v>
      </c>
      <c r="AI1125" s="346">
        <f t="shared" si="3465"/>
        <v>0</v>
      </c>
      <c r="AJ1125" s="346">
        <f t="shared" si="3465"/>
        <v>0</v>
      </c>
      <c r="AK1125" s="346">
        <f t="shared" si="3465"/>
        <v>0</v>
      </c>
      <c r="AL1125" s="346">
        <f t="shared" si="3465"/>
        <v>0</v>
      </c>
      <c r="AM1125" s="406">
        <f>SUM(Y1125:AL1125)</f>
        <v>21870.399492617991</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783"/>
      <c r="Z1126" s="350"/>
      <c r="AA1126" s="350"/>
      <c r="AB1126" s="350"/>
      <c r="AC1126" s="350"/>
      <c r="AD1126" s="350"/>
      <c r="AE1126" s="350"/>
      <c r="AF1126" s="350"/>
      <c r="AG1126" s="350"/>
      <c r="AH1126" s="350"/>
      <c r="AI1126" s="350"/>
      <c r="AJ1126" s="350"/>
      <c r="AK1126" s="350"/>
      <c r="AL1126" s="350"/>
      <c r="AM1126" s="406">
        <f>AM1124-AM1125</f>
        <v>38908.713383672104</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787"/>
      <c r="Z1127" s="448"/>
      <c r="AA1127" s="448"/>
      <c r="AB1127" s="448"/>
      <c r="AC1127" s="448"/>
      <c r="AD1127" s="448"/>
      <c r="AE1127" s="448"/>
      <c r="AF1127" s="448"/>
      <c r="AG1127" s="448"/>
      <c r="AH1127" s="448"/>
      <c r="AI1127" s="448"/>
      <c r="AJ1127" s="448"/>
      <c r="AK1127" s="448"/>
      <c r="AL1127" s="448"/>
      <c r="AM1127" s="385"/>
    </row>
    <row r="1128" spans="2:39" ht="19.5" customHeight="1">
      <c r="B1128" s="367" t="s">
        <v>588</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786"/>
      <c r="Z1128" s="408"/>
      <c r="AA1128" s="408"/>
      <c r="AB1128" s="408"/>
      <c r="AC1128" s="408"/>
      <c r="AD1128" s="408"/>
      <c r="AE1128" s="408"/>
      <c r="AF1128" s="408"/>
      <c r="AG1128" s="408"/>
      <c r="AH1128" s="408"/>
      <c r="AI1128" s="408"/>
      <c r="AJ1128" s="408"/>
      <c r="AK1128" s="408"/>
      <c r="AL1128" s="408"/>
      <c r="AM1128" s="388"/>
    </row>
    <row r="1130" spans="2:39">
      <c r="B1130" s="588"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582"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16" location="'5.  2015-2020 LRAM'!A1" display="Return to top" xr:uid="{00000000-0004-0000-0900-000007000000}"/>
    <hyperlink ref="D399" location="'5.  2015-2020 LRAM'!A1" display="Return to top" xr:uid="{00000000-0004-0000-0900-000008000000}"/>
    <hyperlink ref="D765" location="'5.  2015-2020 LRAM'!A1" display="Return to top" xr:uid="{00000000-0004-0000-0900-000009000000}"/>
    <hyperlink ref="D948" location="'5.  2015-2020 LRAM'!A1" display="Return to top" xr:uid="{00000000-0004-0000-0900-00000A000000}"/>
    <hyperlink ref="B1130" location="'5.  2015-2020 LRAM'!A1" display="Return to top" xr:uid="{00000000-0004-0000-09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238"/>
  <sheetViews>
    <sheetView topLeftCell="B163" zoomScaleNormal="100" workbookViewId="0">
      <selection activeCell="H176" sqref="H169:H17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7"/>
      <c r="C6" s="608" t="s">
        <v>551</v>
      </c>
      <c r="D6" s="176"/>
      <c r="E6" s="176"/>
      <c r="F6" s="17"/>
      <c r="G6" s="176"/>
      <c r="H6" s="177"/>
      <c r="I6" s="178"/>
      <c r="J6" s="178"/>
      <c r="K6" s="178"/>
      <c r="L6" s="178"/>
      <c r="M6" s="178"/>
      <c r="N6" s="176"/>
      <c r="O6" s="176"/>
      <c r="P6" s="176"/>
      <c r="Q6" s="176"/>
      <c r="R6" s="176"/>
      <c r="S6" s="176"/>
      <c r="T6" s="176"/>
      <c r="U6" s="176"/>
      <c r="V6" s="176"/>
      <c r="W6" s="17"/>
    </row>
    <row r="7" spans="1:28" s="9" customFormat="1" ht="25.35" customHeight="1">
      <c r="B7" s="87"/>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5" t="s">
        <v>505</v>
      </c>
      <c r="C8" s="859" t="s">
        <v>659</v>
      </c>
      <c r="D8" s="859"/>
      <c r="E8" s="859"/>
      <c r="F8" s="859"/>
      <c r="G8" s="859"/>
      <c r="H8" s="859"/>
      <c r="I8" s="859"/>
      <c r="J8" s="859"/>
      <c r="K8" s="859"/>
      <c r="L8" s="859"/>
      <c r="M8" s="859"/>
      <c r="N8" s="859"/>
      <c r="O8" s="859"/>
      <c r="P8" s="859"/>
      <c r="Q8" s="859"/>
      <c r="R8" s="859"/>
      <c r="S8" s="859"/>
      <c r="T8" s="104"/>
      <c r="U8" s="104"/>
      <c r="V8" s="104"/>
      <c r="W8" s="104"/>
    </row>
    <row r="9" spans="1:28" s="9" customFormat="1" ht="47.1" customHeight="1">
      <c r="B9" s="55"/>
      <c r="C9" s="819" t="s">
        <v>670</v>
      </c>
      <c r="D9" s="819"/>
      <c r="E9" s="819"/>
      <c r="F9" s="819"/>
      <c r="G9" s="819"/>
      <c r="H9" s="819"/>
      <c r="I9" s="819"/>
      <c r="J9" s="819"/>
      <c r="K9" s="819"/>
      <c r="L9" s="819"/>
      <c r="M9" s="819"/>
      <c r="N9" s="819"/>
      <c r="O9" s="819"/>
      <c r="P9" s="819"/>
      <c r="Q9" s="819"/>
      <c r="R9" s="819"/>
      <c r="S9" s="819"/>
      <c r="T9" s="104"/>
      <c r="U9" s="104"/>
      <c r="V9" s="104"/>
      <c r="W9" s="104"/>
    </row>
    <row r="10" spans="1:28" s="9" customFormat="1" ht="38.1" customHeight="1">
      <c r="B10" s="87"/>
      <c r="C10" s="835" t="s">
        <v>671</v>
      </c>
      <c r="D10" s="819"/>
      <c r="E10" s="819"/>
      <c r="F10" s="819"/>
      <c r="G10" s="819"/>
      <c r="H10" s="819"/>
      <c r="I10" s="819"/>
      <c r="J10" s="819"/>
      <c r="K10" s="819"/>
      <c r="L10" s="819"/>
      <c r="M10" s="819"/>
      <c r="N10" s="819"/>
      <c r="O10" s="819"/>
      <c r="P10" s="819"/>
      <c r="Q10" s="819"/>
      <c r="R10" s="819"/>
      <c r="S10" s="819"/>
      <c r="T10" s="87"/>
      <c r="U10" s="87"/>
      <c r="V10" s="87"/>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8" t="s">
        <v>235</v>
      </c>
      <c r="C12" s="858"/>
      <c r="D12" s="180"/>
      <c r="E12" s="181"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GS&lt;50 kW</v>
      </c>
      <c r="K14" s="203" t="str">
        <f>'1.  LRAMVA Summary'!F52</f>
        <v>GS 50-4999</v>
      </c>
      <c r="L14" s="203" t="str">
        <f>'1.  LRAMVA Summary'!G52</f>
        <v>Sentinel Lights</v>
      </c>
      <c r="M14" s="203" t="str">
        <f>'1.  LRAMVA Summary'!H52</f>
        <v>Street Lighting</v>
      </c>
      <c r="N14" s="203" t="str">
        <f>'1.  LRAMVA Summary'!I52</f>
        <v>USL</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8">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8">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8">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8">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8">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8">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8">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45">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45">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45">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45">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745">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745">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745">
        <v>5.7000000000000002E-3</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745">
        <v>5.7000000000000002E-3</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B55" s="212" t="s">
        <v>714</v>
      </c>
      <c r="C55" s="745">
        <v>5.7000000000000002E-3</v>
      </c>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c r="B56" s="212" t="s">
        <v>715</v>
      </c>
      <c r="C56" s="745">
        <v>5.7000000000000002E-3</v>
      </c>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12" t="s">
        <v>716</v>
      </c>
      <c r="C57" s="232">
        <v>5.7000000000000002E-3</v>
      </c>
      <c r="D57" s="205"/>
      <c r="E57" s="215" t="s">
        <v>463</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75" thickTop="1">
      <c r="B58" s="234" t="s">
        <v>717</v>
      </c>
      <c r="C58" s="235">
        <v>5.7000000000000002E-3</v>
      </c>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718</v>
      </c>
      <c r="C59" s="232"/>
      <c r="D59" s="205"/>
      <c r="E59" s="224" t="s">
        <v>427</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B60" s="212" t="s">
        <v>719</v>
      </c>
      <c r="C60" s="232"/>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B61" s="212" t="s">
        <v>720</v>
      </c>
      <c r="C61" s="232"/>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c r="B62" s="234" t="s">
        <v>721</v>
      </c>
      <c r="C62" s="235"/>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c r="B63" s="212" t="s">
        <v>732</v>
      </c>
      <c r="C63" s="232"/>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c r="B64" s="212" t="s">
        <v>733</v>
      </c>
      <c r="C64" s="232"/>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c r="B65" s="212" t="s">
        <v>734</v>
      </c>
      <c r="C65" s="232"/>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c r="B66" s="234" t="s">
        <v>735</v>
      </c>
      <c r="C66" s="235"/>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c r="B67" s="212" t="s">
        <v>737</v>
      </c>
      <c r="C67" s="232"/>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c r="B68" s="212" t="s">
        <v>738</v>
      </c>
      <c r="C68" s="232"/>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c r="B69" s="212" t="s">
        <v>739</v>
      </c>
      <c r="C69" s="232"/>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c r="B70" s="234" t="s">
        <v>740</v>
      </c>
      <c r="C70" s="235"/>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c r="B71" s="212" t="s">
        <v>741</v>
      </c>
      <c r="C71" s="232"/>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5.75" thickBot="1">
      <c r="B72" s="212" t="s">
        <v>742</v>
      </c>
      <c r="C72" s="232"/>
      <c r="E72" s="215" t="s">
        <v>464</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75" thickTop="1">
      <c r="B73" s="212" t="s">
        <v>743</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744</v>
      </c>
      <c r="C74" s="235"/>
      <c r="E74" s="224" t="s">
        <v>428</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19">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t="15.75">
      <c r="B77" s="182" t="s">
        <v>182</v>
      </c>
      <c r="E77" s="213">
        <v>42064</v>
      </c>
      <c r="F77" s="213" t="s">
        <v>181</v>
      </c>
      <c r="G77" s="214" t="s">
        <v>65</v>
      </c>
      <c r="H77" s="228">
        <f t="shared" si="19"/>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v>
      </c>
    </row>
    <row r="79" spans="2:23" s="9" customFormat="1">
      <c r="B79" s="66"/>
      <c r="E79" s="213">
        <v>42125</v>
      </c>
      <c r="F79" s="213" t="s">
        <v>181</v>
      </c>
      <c r="G79" s="214" t="s">
        <v>66</v>
      </c>
      <c r="H79" s="228">
        <f t="shared" ref="H79:H80" si="21">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v>
      </c>
    </row>
    <row r="80" spans="2:23" s="9" customFormat="1">
      <c r="B80" s="66"/>
      <c r="E80" s="213">
        <v>42156</v>
      </c>
      <c r="F80" s="213" t="s">
        <v>181</v>
      </c>
      <c r="G80" s="214" t="s">
        <v>66</v>
      </c>
      <c r="H80" s="228">
        <f t="shared" si="21"/>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v>
      </c>
    </row>
    <row r="82" spans="2:23" s="9" customFormat="1">
      <c r="B82" s="66"/>
      <c r="E82" s="213">
        <v>42217</v>
      </c>
      <c r="F82" s="213" t="s">
        <v>181</v>
      </c>
      <c r="G82" s="214" t="s">
        <v>68</v>
      </c>
      <c r="H82" s="228">
        <f t="shared" ref="H82:H83" si="22">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v>
      </c>
    </row>
    <row r="83" spans="2:23" s="9" customFormat="1">
      <c r="B83" s="66"/>
      <c r="E83" s="213">
        <v>42248</v>
      </c>
      <c r="F83" s="213" t="s">
        <v>181</v>
      </c>
      <c r="G83" s="214" t="s">
        <v>68</v>
      </c>
      <c r="H83" s="228">
        <f t="shared" si="22"/>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0</v>
      </c>
    </row>
    <row r="85" spans="2:23" s="9" customFormat="1">
      <c r="B85" s="66"/>
      <c r="E85" s="213">
        <v>42309</v>
      </c>
      <c r="F85" s="213" t="s">
        <v>181</v>
      </c>
      <c r="G85" s="214" t="s">
        <v>69</v>
      </c>
      <c r="H85" s="228">
        <f t="shared" ref="H85:H86" si="23">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0</v>
      </c>
    </row>
    <row r="86" spans="2:23" s="9" customFormat="1">
      <c r="B86" s="66"/>
      <c r="E86" s="213">
        <v>42339</v>
      </c>
      <c r="F86" s="213" t="s">
        <v>181</v>
      </c>
      <c r="G86" s="214" t="s">
        <v>69</v>
      </c>
      <c r="H86" s="228">
        <f t="shared" si="23"/>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0</v>
      </c>
    </row>
    <row r="87" spans="2:23" s="9" customFormat="1" ht="15.75" thickBot="1">
      <c r="B87" s="66"/>
      <c r="E87" s="215" t="s">
        <v>465</v>
      </c>
      <c r="F87" s="215"/>
      <c r="G87" s="216"/>
      <c r="H87" s="217"/>
      <c r="I87" s="218">
        <f>SUM(I74:I86)</f>
        <v>0</v>
      </c>
      <c r="J87" s="218">
        <f>SUM(J74:J86)</f>
        <v>0</v>
      </c>
      <c r="K87" s="218">
        <f t="shared" ref="K87:O87" si="24">SUM(K74:K86)</f>
        <v>0</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0</v>
      </c>
    </row>
    <row r="88" spans="2:23" s="9" customFormat="1" ht="15.75"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0</v>
      </c>
      <c r="J89" s="227">
        <f t="shared" ref="J89" si="26">J87+J88</f>
        <v>0</v>
      </c>
      <c r="K89" s="227">
        <f t="shared" ref="K89" si="27">K87+K88</f>
        <v>0</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4">$C$35/12</f>
        <v>9.1666666666666665E-4</v>
      </c>
      <c r="I91" s="229">
        <f>(SUM('1.  LRAMVA Summary'!D$54:D$68)+SUM('1.  LRAMVA Summary'!D$69:D$70)*(MONTH($E91)-1)/12)*$H91</f>
        <v>-2.6535934027777708E-2</v>
      </c>
      <c r="J91" s="229">
        <f>(SUM('1.  LRAMVA Summary'!E$54:E$68)+SUM('1.  LRAMVA Summary'!E$69:E$70)*(MONTH($E91)-1)/12)*$H91</f>
        <v>0.63695218125000008</v>
      </c>
      <c r="K91" s="229">
        <f>(SUM('1.  LRAMVA Summary'!F$54:F$68)+SUM('1.  LRAMVA Summary'!F$69:F$70)*(MONTH($E91)-1)/12)*$H91</f>
        <v>-0.27689105974247574</v>
      </c>
      <c r="L91" s="229">
        <f>(SUM('1.  LRAMVA Summary'!G$54:G$68)+SUM('1.  LRAMVA Summary'!G$69:G$70)*(MONTH($E91)-1)/12)*$H91</f>
        <v>-1.1574847222499038E-3</v>
      </c>
      <c r="M91" s="229">
        <f>(SUM('1.  LRAMVA Summary'!H$54:H$68)+SUM('1.  LRAMVA Summary'!H$69:H$70)*(MONTH($E91)-1)/12)*$H91</f>
        <v>0</v>
      </c>
      <c r="N91" s="229">
        <f>(SUM('1.  LRAMVA Summary'!I$54:I$68)+SUM('1.  LRAMVA Summary'!I$69:I$70)*(MONTH($E91)-1)/12)*$H91</f>
        <v>-1.080054861111111E-3</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0.33128764789638554</v>
      </c>
    </row>
    <row r="92" spans="2:23" s="9" customFormat="1" ht="14.25" customHeight="1">
      <c r="B92" s="66"/>
      <c r="E92" s="213">
        <v>42430</v>
      </c>
      <c r="F92" s="213" t="s">
        <v>183</v>
      </c>
      <c r="G92" s="214" t="s">
        <v>65</v>
      </c>
      <c r="H92" s="228">
        <f t="shared" si="34"/>
        <v>9.1666666666666665E-4</v>
      </c>
      <c r="I92" s="229">
        <f>(SUM('1.  LRAMVA Summary'!D$54:D$68)+SUM('1.  LRAMVA Summary'!D$69:D$70)*(MONTH($E92)-1)/12)*$H92</f>
        <v>-5.3071868055555416E-2</v>
      </c>
      <c r="J92" s="229">
        <f>(SUM('1.  LRAMVA Summary'!E$54:E$68)+SUM('1.  LRAMVA Summary'!E$69:E$70)*(MONTH($E92)-1)/12)*$H92</f>
        <v>1.2739043625000002</v>
      </c>
      <c r="K92" s="229">
        <f>(SUM('1.  LRAMVA Summary'!F$54:F$68)+SUM('1.  LRAMVA Summary'!F$69:F$70)*(MONTH($E92)-1)/12)*$H92</f>
        <v>-0.55378211948495148</v>
      </c>
      <c r="L92" s="229">
        <f>(SUM('1.  LRAMVA Summary'!G$54:G$68)+SUM('1.  LRAMVA Summary'!G$69:G$70)*(MONTH($E92)-1)/12)*$H92</f>
        <v>-2.3149694444998077E-3</v>
      </c>
      <c r="M92" s="229">
        <f>(SUM('1.  LRAMVA Summary'!H$54:H$68)+SUM('1.  LRAMVA Summary'!H$69:H$70)*(MONTH($E92)-1)/12)*$H92</f>
        <v>0</v>
      </c>
      <c r="N92" s="229">
        <f>(SUM('1.  LRAMVA Summary'!I$54:I$68)+SUM('1.  LRAMVA Summary'!I$69:I$70)*(MONTH($E92)-1)/12)*$H92</f>
        <v>-2.160109722222222E-3</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0.66257529579277108</v>
      </c>
    </row>
    <row r="93" spans="2:23" s="8" customFormat="1">
      <c r="B93" s="238"/>
      <c r="D93" s="9"/>
      <c r="E93" s="213">
        <v>42461</v>
      </c>
      <c r="F93" s="213" t="s">
        <v>183</v>
      </c>
      <c r="G93" s="214" t="s">
        <v>66</v>
      </c>
      <c r="H93" s="228">
        <f>$C$36/12</f>
        <v>9.1666666666666665E-4</v>
      </c>
      <c r="I93" s="229">
        <f>(SUM('1.  LRAMVA Summary'!D$54:D$68)+SUM('1.  LRAMVA Summary'!D$69:D$70)*(MONTH($E93)-1)/12)*$H93</f>
        <v>-7.9607802083333123E-2</v>
      </c>
      <c r="J93" s="229">
        <f>(SUM('1.  LRAMVA Summary'!E$54:E$68)+SUM('1.  LRAMVA Summary'!E$69:E$70)*(MONTH($E93)-1)/12)*$H93</f>
        <v>1.91085654375</v>
      </c>
      <c r="K93" s="229">
        <f>(SUM('1.  LRAMVA Summary'!F$54:F$68)+SUM('1.  LRAMVA Summary'!F$69:F$70)*(MONTH($E93)-1)/12)*$H93</f>
        <v>-0.83067317922742734</v>
      </c>
      <c r="L93" s="229">
        <f>(SUM('1.  LRAMVA Summary'!G$54:G$68)+SUM('1.  LRAMVA Summary'!G$69:G$70)*(MONTH($E93)-1)/12)*$H93</f>
        <v>-3.4724541667497115E-3</v>
      </c>
      <c r="M93" s="229">
        <f>(SUM('1.  LRAMVA Summary'!H$54:H$68)+SUM('1.  LRAMVA Summary'!H$69:H$70)*(MONTH($E93)-1)/12)*$H93</f>
        <v>0</v>
      </c>
      <c r="N93" s="229">
        <f>(SUM('1.  LRAMVA Summary'!I$54:I$68)+SUM('1.  LRAMVA Summary'!I$69:I$70)*(MONTH($E93)-1)/12)*$H93</f>
        <v>-3.2401645833333333E-3</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0.99386294368915662</v>
      </c>
    </row>
    <row r="94" spans="2:23" s="9" customFormat="1">
      <c r="B94" s="66"/>
      <c r="E94" s="213">
        <v>42491</v>
      </c>
      <c r="F94" s="213" t="s">
        <v>183</v>
      </c>
      <c r="G94" s="214" t="s">
        <v>66</v>
      </c>
      <c r="H94" s="228">
        <f t="shared" ref="H94:H95" si="36">$C$36/12</f>
        <v>9.1666666666666665E-4</v>
      </c>
      <c r="I94" s="229">
        <f>(SUM('1.  LRAMVA Summary'!D$54:D$68)+SUM('1.  LRAMVA Summary'!D$69:D$70)*(MONTH($E94)-1)/12)*$H94</f>
        <v>-0.10614373611111083</v>
      </c>
      <c r="J94" s="229">
        <f>(SUM('1.  LRAMVA Summary'!E$54:E$68)+SUM('1.  LRAMVA Summary'!E$69:E$70)*(MONTH($E94)-1)/12)*$H94</f>
        <v>2.5478087250000003</v>
      </c>
      <c r="K94" s="229">
        <f>(SUM('1.  LRAMVA Summary'!F$54:F$68)+SUM('1.  LRAMVA Summary'!F$69:F$70)*(MONTH($E94)-1)/12)*$H94</f>
        <v>-1.107564238969903</v>
      </c>
      <c r="L94" s="229">
        <f>(SUM('1.  LRAMVA Summary'!G$54:G$68)+SUM('1.  LRAMVA Summary'!G$69:G$70)*(MONTH($E94)-1)/12)*$H94</f>
        <v>-4.6299388889996154E-3</v>
      </c>
      <c r="M94" s="229">
        <f>(SUM('1.  LRAMVA Summary'!H$54:H$68)+SUM('1.  LRAMVA Summary'!H$69:H$70)*(MONTH($E94)-1)/12)*$H94</f>
        <v>0</v>
      </c>
      <c r="N94" s="229">
        <f>(SUM('1.  LRAMVA Summary'!I$54:I$68)+SUM('1.  LRAMVA Summary'!I$69:I$70)*(MONTH($E94)-1)/12)*$H94</f>
        <v>-4.3202194444444441E-3</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1.3251505915855422</v>
      </c>
    </row>
    <row r="95" spans="2:23" s="237" customFormat="1">
      <c r="B95" s="236"/>
      <c r="D95" s="9"/>
      <c r="E95" s="213">
        <v>42522</v>
      </c>
      <c r="F95" s="213" t="s">
        <v>183</v>
      </c>
      <c r="G95" s="214" t="s">
        <v>66</v>
      </c>
      <c r="H95" s="228">
        <f t="shared" si="36"/>
        <v>9.1666666666666665E-4</v>
      </c>
      <c r="I95" s="229">
        <f>(SUM('1.  LRAMVA Summary'!D$54:D$68)+SUM('1.  LRAMVA Summary'!D$69:D$70)*(MONTH($E95)-1)/12)*$H95</f>
        <v>-0.13267967013888854</v>
      </c>
      <c r="J95" s="229">
        <f>(SUM('1.  LRAMVA Summary'!E$54:E$68)+SUM('1.  LRAMVA Summary'!E$69:E$70)*(MONTH($E95)-1)/12)*$H95</f>
        <v>3.1847609062500002</v>
      </c>
      <c r="K95" s="229">
        <f>(SUM('1.  LRAMVA Summary'!F$54:F$68)+SUM('1.  LRAMVA Summary'!F$69:F$70)*(MONTH($E95)-1)/12)*$H95</f>
        <v>-1.384455298712379</v>
      </c>
      <c r="L95" s="229">
        <f>(SUM('1.  LRAMVA Summary'!G$54:G$68)+SUM('1.  LRAMVA Summary'!G$69:G$70)*(MONTH($E95)-1)/12)*$H95</f>
        <v>-5.7874236112495188E-3</v>
      </c>
      <c r="M95" s="229">
        <f>(SUM('1.  LRAMVA Summary'!H$54:H$68)+SUM('1.  LRAMVA Summary'!H$69:H$70)*(MONTH($E95)-1)/12)*$H95</f>
        <v>0</v>
      </c>
      <c r="N95" s="229">
        <f>(SUM('1.  LRAMVA Summary'!I$54:I$68)+SUM('1.  LRAMVA Summary'!I$69:I$70)*(MONTH($E95)-1)/12)*$H95</f>
        <v>-5.4002743055555557E-3</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1.6564382394819277</v>
      </c>
    </row>
    <row r="96" spans="2:23" s="9" customFormat="1">
      <c r="B96" s="66"/>
      <c r="E96" s="213">
        <v>42552</v>
      </c>
      <c r="F96" s="213" t="s">
        <v>183</v>
      </c>
      <c r="G96" s="214" t="s">
        <v>68</v>
      </c>
      <c r="H96" s="228">
        <f>$C$37/12</f>
        <v>9.1666666666666665E-4</v>
      </c>
      <c r="I96" s="229">
        <f>(SUM('1.  LRAMVA Summary'!D$54:D$68)+SUM('1.  LRAMVA Summary'!D$69:D$70)*(MONTH($E96)-1)/12)*$H96</f>
        <v>-0.15921560416666625</v>
      </c>
      <c r="J96" s="229">
        <f>(SUM('1.  LRAMVA Summary'!E$54:E$68)+SUM('1.  LRAMVA Summary'!E$69:E$70)*(MONTH($E96)-1)/12)*$H96</f>
        <v>3.8217130875000001</v>
      </c>
      <c r="K96" s="229">
        <f>(SUM('1.  LRAMVA Summary'!F$54:F$68)+SUM('1.  LRAMVA Summary'!F$69:F$70)*(MONTH($E96)-1)/12)*$H96</f>
        <v>-1.6613463584548547</v>
      </c>
      <c r="L96" s="229">
        <f>(SUM('1.  LRAMVA Summary'!G$54:G$68)+SUM('1.  LRAMVA Summary'!G$69:G$70)*(MONTH($E96)-1)/12)*$H96</f>
        <v>-6.944908333499423E-3</v>
      </c>
      <c r="M96" s="229">
        <f>(SUM('1.  LRAMVA Summary'!H$54:H$68)+SUM('1.  LRAMVA Summary'!H$69:H$70)*(MONTH($E96)-1)/12)*$H96</f>
        <v>0</v>
      </c>
      <c r="N96" s="229">
        <f>(SUM('1.  LRAMVA Summary'!I$54:I$68)+SUM('1.  LRAMVA Summary'!I$69:I$70)*(MONTH($E96)-1)/12)*$H96</f>
        <v>-6.4803291666666665E-3</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1.9877258873783132</v>
      </c>
    </row>
    <row r="97" spans="2:23" s="9" customFormat="1">
      <c r="B97" s="66"/>
      <c r="E97" s="213">
        <v>42583</v>
      </c>
      <c r="F97" s="213" t="s">
        <v>183</v>
      </c>
      <c r="G97" s="214" t="s">
        <v>68</v>
      </c>
      <c r="H97" s="228">
        <f t="shared" ref="H97:H98" si="37">$C$37/12</f>
        <v>9.1666666666666665E-4</v>
      </c>
      <c r="I97" s="229">
        <f>(SUM('1.  LRAMVA Summary'!D$54:D$68)+SUM('1.  LRAMVA Summary'!D$69:D$70)*(MONTH($E97)-1)/12)*$H97</f>
        <v>-0.18575153819444395</v>
      </c>
      <c r="J97" s="229">
        <f>(SUM('1.  LRAMVA Summary'!E$54:E$68)+SUM('1.  LRAMVA Summary'!E$69:E$70)*(MONTH($E97)-1)/12)*$H97</f>
        <v>4.4586652687499999</v>
      </c>
      <c r="K97" s="229">
        <f>(SUM('1.  LRAMVA Summary'!F$54:F$68)+SUM('1.  LRAMVA Summary'!F$69:F$70)*(MONTH($E97)-1)/12)*$H97</f>
        <v>-1.9382374181973308</v>
      </c>
      <c r="L97" s="229">
        <f>(SUM('1.  LRAMVA Summary'!G$54:G$68)+SUM('1.  LRAMVA Summary'!G$69:G$70)*(MONTH($E97)-1)/12)*$H97</f>
        <v>-8.1023930557493264E-3</v>
      </c>
      <c r="M97" s="229">
        <f>(SUM('1.  LRAMVA Summary'!H$54:H$68)+SUM('1.  LRAMVA Summary'!H$69:H$70)*(MONTH($E97)-1)/12)*$H97</f>
        <v>0</v>
      </c>
      <c r="N97" s="229">
        <f>(SUM('1.  LRAMVA Summary'!I$54:I$68)+SUM('1.  LRAMVA Summary'!I$69:I$70)*(MONTH($E97)-1)/12)*$H97</f>
        <v>-7.5603840277777773E-3</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2.3190135352746974</v>
      </c>
    </row>
    <row r="98" spans="2:23" s="9" customFormat="1">
      <c r="B98" s="66"/>
      <c r="E98" s="213">
        <v>42614</v>
      </c>
      <c r="F98" s="213" t="s">
        <v>183</v>
      </c>
      <c r="G98" s="214" t="s">
        <v>68</v>
      </c>
      <c r="H98" s="228">
        <f t="shared" si="37"/>
        <v>9.1666666666666665E-4</v>
      </c>
      <c r="I98" s="229">
        <f>(SUM('1.  LRAMVA Summary'!D$54:D$68)+SUM('1.  LRAMVA Summary'!D$69:D$70)*(MONTH($E98)-1)/12)*$H98</f>
        <v>-0.21228747222222166</v>
      </c>
      <c r="J98" s="229">
        <f>(SUM('1.  LRAMVA Summary'!E$54:E$68)+SUM('1.  LRAMVA Summary'!E$69:E$70)*(MONTH($E98)-1)/12)*$H98</f>
        <v>5.0956174500000007</v>
      </c>
      <c r="K98" s="229">
        <f>(SUM('1.  LRAMVA Summary'!F$54:F$68)+SUM('1.  LRAMVA Summary'!F$69:F$70)*(MONTH($E98)-1)/12)*$H98</f>
        <v>-2.2151284779398059</v>
      </c>
      <c r="L98" s="229">
        <f>(SUM('1.  LRAMVA Summary'!G$54:G$68)+SUM('1.  LRAMVA Summary'!G$69:G$70)*(MONTH($E98)-1)/12)*$H98</f>
        <v>-9.2598777779992307E-3</v>
      </c>
      <c r="M98" s="229">
        <f>(SUM('1.  LRAMVA Summary'!H$54:H$68)+SUM('1.  LRAMVA Summary'!H$69:H$70)*(MONTH($E98)-1)/12)*$H98</f>
        <v>0</v>
      </c>
      <c r="N98" s="229">
        <f>(SUM('1.  LRAMVA Summary'!I$54:I$68)+SUM('1.  LRAMVA Summary'!I$69:I$70)*(MONTH($E98)-1)/12)*$H98</f>
        <v>-8.6404388888888881E-3</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2.6503011831710843</v>
      </c>
    </row>
    <row r="99" spans="2:23" s="9" customFormat="1">
      <c r="B99" s="66"/>
      <c r="E99" s="213">
        <v>42644</v>
      </c>
      <c r="F99" s="213" t="s">
        <v>183</v>
      </c>
      <c r="G99" s="214" t="s">
        <v>69</v>
      </c>
      <c r="H99" s="209">
        <f>$C$38/12</f>
        <v>9.1666666666666665E-4</v>
      </c>
      <c r="I99" s="229">
        <f>(SUM('1.  LRAMVA Summary'!D$54:D$68)+SUM('1.  LRAMVA Summary'!D$69:D$70)*(MONTH($E99)-1)/12)*$H99</f>
        <v>-0.23882340624999937</v>
      </c>
      <c r="J99" s="229">
        <f>(SUM('1.  LRAMVA Summary'!E$54:E$68)+SUM('1.  LRAMVA Summary'!E$69:E$70)*(MONTH($E99)-1)/12)*$H99</f>
        <v>5.7325696312500005</v>
      </c>
      <c r="K99" s="229">
        <f>(SUM('1.  LRAMVA Summary'!F$54:F$68)+SUM('1.  LRAMVA Summary'!F$69:F$70)*(MONTH($E99)-1)/12)*$H99</f>
        <v>-2.4920195376822822</v>
      </c>
      <c r="L99" s="229">
        <f>(SUM('1.  LRAMVA Summary'!G$54:G$68)+SUM('1.  LRAMVA Summary'!G$69:G$70)*(MONTH($E99)-1)/12)*$H99</f>
        <v>-1.0417362500249133E-2</v>
      </c>
      <c r="M99" s="229">
        <f>(SUM('1.  LRAMVA Summary'!H$54:H$68)+SUM('1.  LRAMVA Summary'!H$69:H$70)*(MONTH($E99)-1)/12)*$H99</f>
        <v>0</v>
      </c>
      <c r="N99" s="229">
        <f>(SUM('1.  LRAMVA Summary'!I$54:I$68)+SUM('1.  LRAMVA Summary'!I$69:I$70)*(MONTH($E99)-1)/12)*$H99</f>
        <v>-9.7204937499999998E-3</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2.9815888310674699</v>
      </c>
    </row>
    <row r="100" spans="2:23" s="9" customFormat="1">
      <c r="B100" s="66"/>
      <c r="E100" s="213">
        <v>42675</v>
      </c>
      <c r="F100" s="213" t="s">
        <v>183</v>
      </c>
      <c r="G100" s="214" t="s">
        <v>69</v>
      </c>
      <c r="H100" s="209">
        <f t="shared" ref="H100:H101" si="38">$C$38/12</f>
        <v>9.1666666666666665E-4</v>
      </c>
      <c r="I100" s="229">
        <f>(SUM('1.  LRAMVA Summary'!D$54:D$68)+SUM('1.  LRAMVA Summary'!D$69:D$70)*(MONTH($E100)-1)/12)*$H100</f>
        <v>-0.26535934027777708</v>
      </c>
      <c r="J100" s="229">
        <f>(SUM('1.  LRAMVA Summary'!E$54:E$68)+SUM('1.  LRAMVA Summary'!E$69:E$70)*(MONTH($E100)-1)/12)*$H100</f>
        <v>6.3695218125000004</v>
      </c>
      <c r="K100" s="229">
        <f>(SUM('1.  LRAMVA Summary'!F$54:F$68)+SUM('1.  LRAMVA Summary'!F$69:F$70)*(MONTH($E100)-1)/12)*$H100</f>
        <v>-2.7689105974247581</v>
      </c>
      <c r="L100" s="229">
        <f>(SUM('1.  LRAMVA Summary'!G$54:G$68)+SUM('1.  LRAMVA Summary'!G$69:G$70)*(MONTH($E100)-1)/12)*$H100</f>
        <v>-1.1574847222499038E-2</v>
      </c>
      <c r="M100" s="229">
        <f>(SUM('1.  LRAMVA Summary'!H$54:H$68)+SUM('1.  LRAMVA Summary'!H$69:H$70)*(MONTH($E100)-1)/12)*$H100</f>
        <v>0</v>
      </c>
      <c r="N100" s="229">
        <f>(SUM('1.  LRAMVA Summary'!I$54:I$68)+SUM('1.  LRAMVA Summary'!I$69:I$70)*(MONTH($E100)-1)/12)*$H100</f>
        <v>-1.0800548611111111E-2</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3.3128764789638554</v>
      </c>
    </row>
    <row r="101" spans="2:23" s="9" customFormat="1">
      <c r="B101" s="66"/>
      <c r="E101" s="213">
        <v>42705</v>
      </c>
      <c r="F101" s="213" t="s">
        <v>183</v>
      </c>
      <c r="G101" s="214" t="s">
        <v>69</v>
      </c>
      <c r="H101" s="209">
        <f t="shared" si="38"/>
        <v>9.1666666666666665E-4</v>
      </c>
      <c r="I101" s="229">
        <f>(SUM('1.  LRAMVA Summary'!D$54:D$68)+SUM('1.  LRAMVA Summary'!D$69:D$70)*(MONTH($E101)-1)/12)*$H101</f>
        <v>-0.29189527430555479</v>
      </c>
      <c r="J101" s="229">
        <f>(SUM('1.  LRAMVA Summary'!E$54:E$68)+SUM('1.  LRAMVA Summary'!E$69:E$70)*(MONTH($E101)-1)/12)*$H101</f>
        <v>7.0064739937500002</v>
      </c>
      <c r="K101" s="229">
        <f>(SUM('1.  LRAMVA Summary'!F$54:F$68)+SUM('1.  LRAMVA Summary'!F$69:F$70)*(MONTH($E101)-1)/12)*$H101</f>
        <v>-3.0458016571672335</v>
      </c>
      <c r="L101" s="229">
        <f>(SUM('1.  LRAMVA Summary'!G$54:G$68)+SUM('1.  LRAMVA Summary'!G$69:G$70)*(MONTH($E101)-1)/12)*$H101</f>
        <v>-1.2732331944748942E-2</v>
      </c>
      <c r="M101" s="229">
        <f>(SUM('1.  LRAMVA Summary'!H$54:H$68)+SUM('1.  LRAMVA Summary'!H$69:H$70)*(MONTH($E101)-1)/12)*$H101</f>
        <v>0</v>
      </c>
      <c r="N101" s="229">
        <f>(SUM('1.  LRAMVA Summary'!I$54:I$68)+SUM('1.  LRAMVA Summary'!I$69:I$70)*(MONTH($E101)-1)/12)*$H101</f>
        <v>-1.1880603472222221E-2</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3.6441641268602414</v>
      </c>
    </row>
    <row r="102" spans="2:23" s="9" customFormat="1" ht="15.75" thickBot="1">
      <c r="B102" s="66"/>
      <c r="E102" s="215" t="s">
        <v>466</v>
      </c>
      <c r="F102" s="215"/>
      <c r="G102" s="216"/>
      <c r="H102" s="217"/>
      <c r="I102" s="218">
        <f>SUM(I89:I101)</f>
        <v>-1.7513716458333286</v>
      </c>
      <c r="J102" s="218">
        <f>SUM(J89:J101)</f>
        <v>42.038843962500003</v>
      </c>
      <c r="K102" s="218">
        <f t="shared" ref="K102:O102" si="39">SUM(K89:K101)</f>
        <v>-18.274809943003405</v>
      </c>
      <c r="L102" s="218">
        <f t="shared" si="39"/>
        <v>-7.6393991668493644E-2</v>
      </c>
      <c r="M102" s="218">
        <f t="shared" si="39"/>
        <v>0</v>
      </c>
      <c r="N102" s="218">
        <f t="shared" si="39"/>
        <v>-7.1283620833333339E-2</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21.864984761161445</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-1.7513716458333286</v>
      </c>
      <c r="J104" s="227">
        <f t="shared" ref="J104" si="41">J102+J103</f>
        <v>42.038843962500003</v>
      </c>
      <c r="K104" s="227">
        <f t="shared" ref="K104" si="42">K102+K103</f>
        <v>-18.274809943003405</v>
      </c>
      <c r="L104" s="227">
        <f t="shared" ref="L104" si="43">L102+L103</f>
        <v>-7.6393991668493644E-2</v>
      </c>
      <c r="M104" s="227">
        <f t="shared" ref="M104" si="44">M102+M103</f>
        <v>0</v>
      </c>
      <c r="N104" s="227">
        <f t="shared" ref="N104" si="45">N102+N103</f>
        <v>-7.1283620833333339E-2</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21.864984761161445</v>
      </c>
    </row>
    <row r="105" spans="2:23" s="9" customFormat="1">
      <c r="B105" s="66"/>
      <c r="E105" s="213">
        <v>42736</v>
      </c>
      <c r="F105" s="213" t="s">
        <v>184</v>
      </c>
      <c r="G105" s="214" t="s">
        <v>65</v>
      </c>
      <c r="H105" s="239">
        <f>$C$39/12</f>
        <v>9.1666666666666665E-4</v>
      </c>
      <c r="I105" s="229">
        <f>(SUM('1.  LRAMVA Summary'!D$54:D$71)+SUM('1.  LRAMVA Summary'!D$72:D$73)*(MONTH($E105)-1)/12)*$H105</f>
        <v>-0.31843120833333249</v>
      </c>
      <c r="J105" s="229">
        <f>(SUM('1.  LRAMVA Summary'!E$54:E$71)+SUM('1.  LRAMVA Summary'!E$72:E$73)*(MONTH($E105)-1)/12)*$H105</f>
        <v>7.6434261750000001</v>
      </c>
      <c r="K105" s="229">
        <f>(SUM('1.  LRAMVA Summary'!F$54:F$71)+SUM('1.  LRAMVA Summary'!F$72:F$73)*(MONTH($E105)-1)/12)*$H105</f>
        <v>-3.3226927169097094</v>
      </c>
      <c r="L105" s="229">
        <f>(SUM('1.  LRAMVA Summary'!G$54:G$71)+SUM('1.  LRAMVA Summary'!G$72:G$73)*(MONTH($E105)-1)/12)*$H105</f>
        <v>-1.3889816666998846E-2</v>
      </c>
      <c r="M105" s="229">
        <f>(SUM('1.  LRAMVA Summary'!H$54:H$71)+SUM('1.  LRAMVA Summary'!H$72:H$73)*(MONTH($E105)-1)/12)*$H105</f>
        <v>0</v>
      </c>
      <c r="N105" s="229">
        <f>(SUM('1.  LRAMVA Summary'!I$54:I$71)+SUM('1.  LRAMVA Summary'!I$72:I$73)*(MONTH($E105)-1)/12)*$H105</f>
        <v>-1.2960658333333333E-2</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3.9754517747566265</v>
      </c>
    </row>
    <row r="106" spans="2:23" s="9" customFormat="1">
      <c r="B106" s="66"/>
      <c r="E106" s="213">
        <v>42767</v>
      </c>
      <c r="F106" s="213" t="s">
        <v>184</v>
      </c>
      <c r="G106" s="214" t="s">
        <v>65</v>
      </c>
      <c r="H106" s="239">
        <f t="shared" ref="H106:H107" si="48">$C$39/12</f>
        <v>9.1666666666666665E-4</v>
      </c>
      <c r="I106" s="229">
        <f>(SUM('1.  LRAMVA Summary'!D$54:D$71)+SUM('1.  LRAMVA Summary'!D$72:D$73)*(MONTH($E106)-1)/12)*$H106</f>
        <v>0.63519760486111199</v>
      </c>
      <c r="J106" s="229">
        <f>(SUM('1.  LRAMVA Summary'!E$54:E$71)+SUM('1.  LRAMVA Summary'!E$72:E$73)*(MONTH($E106)-1)/12)*$H106</f>
        <v>9.5362011937500011</v>
      </c>
      <c r="K106" s="229">
        <f>(SUM('1.  LRAMVA Summary'!F$54:F$71)+SUM('1.  LRAMVA Summary'!F$72:F$73)*(MONTH($E106)-1)/12)*$H106</f>
        <v>-3.3554316056941564</v>
      </c>
      <c r="L106" s="229">
        <f>(SUM('1.  LRAMVA Summary'!G$54:G$71)+SUM('1.  LRAMVA Summary'!G$72:G$73)*(MONTH($E106)-1)/12)*$H106</f>
        <v>-1.6229455480677241E-2</v>
      </c>
      <c r="M106" s="229">
        <f>(SUM('1.  LRAMVA Summary'!H$54:H$71)+SUM('1.  LRAMVA Summary'!H$72:H$73)*(MONTH($E106)-1)/12)*$H106</f>
        <v>0</v>
      </c>
      <c r="N106" s="229">
        <f>(SUM('1.  LRAMVA Summary'!I$54:I$71)+SUM('1.  LRAMVA Summary'!I$72:I$73)*(MONTH($E106)-1)/12)*$H106</f>
        <v>-1.5184300694444442E-2</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49">SUM(I106:V106)</f>
        <v>6.7845534367418354</v>
      </c>
    </row>
    <row r="107" spans="2:23" s="9" customFormat="1">
      <c r="B107" s="66"/>
      <c r="E107" s="213">
        <v>42795</v>
      </c>
      <c r="F107" s="213" t="s">
        <v>184</v>
      </c>
      <c r="G107" s="214" t="s">
        <v>65</v>
      </c>
      <c r="H107" s="239">
        <f t="shared" si="48"/>
        <v>9.1666666666666665E-4</v>
      </c>
      <c r="I107" s="229">
        <f>(SUM('1.  LRAMVA Summary'!D$54:D$71)+SUM('1.  LRAMVA Summary'!D$72:D$73)*(MONTH($E107)-1)/12)*$H107</f>
        <v>1.5888264180555565</v>
      </c>
      <c r="J107" s="229">
        <f>(SUM('1.  LRAMVA Summary'!E$54:E$71)+SUM('1.  LRAMVA Summary'!E$72:E$73)*(MONTH($E107)-1)/12)*$H107</f>
        <v>11.4289762125</v>
      </c>
      <c r="K107" s="229">
        <f>(SUM('1.  LRAMVA Summary'!F$54:F$71)+SUM('1.  LRAMVA Summary'!F$72:F$73)*(MONTH($E107)-1)/12)*$H107</f>
        <v>-3.3881704944786035</v>
      </c>
      <c r="L107" s="229">
        <f>(SUM('1.  LRAMVA Summary'!G$54:G$71)+SUM('1.  LRAMVA Summary'!G$72:G$73)*(MONTH($E107)-1)/12)*$H107</f>
        <v>-1.8569094294355645E-2</v>
      </c>
      <c r="M107" s="229">
        <f>(SUM('1.  LRAMVA Summary'!H$54:H$71)+SUM('1.  LRAMVA Summary'!H$72:H$73)*(MONTH($E107)-1)/12)*$H107</f>
        <v>0</v>
      </c>
      <c r="N107" s="229">
        <f>(SUM('1.  LRAMVA Summary'!I$54:I$71)+SUM('1.  LRAMVA Summary'!I$72:I$73)*(MONTH($E107)-1)/12)*$H107</f>
        <v>-1.7407943055555555E-2</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49"/>
        <v>9.5936550987270426</v>
      </c>
    </row>
    <row r="108" spans="2:23" s="8" customFormat="1">
      <c r="B108" s="238"/>
      <c r="E108" s="213">
        <v>42826</v>
      </c>
      <c r="F108" s="213" t="s">
        <v>184</v>
      </c>
      <c r="G108" s="214" t="s">
        <v>66</v>
      </c>
      <c r="H108" s="239">
        <f>$C$40/12</f>
        <v>9.1666666666666665E-4</v>
      </c>
      <c r="I108" s="229">
        <f>(SUM('1.  LRAMVA Summary'!D$54:D$71)+SUM('1.  LRAMVA Summary'!D$72:D$73)*(MONTH($E108)-1)/12)*$H108</f>
        <v>2.5424552312500013</v>
      </c>
      <c r="J108" s="229">
        <f>(SUM('1.  LRAMVA Summary'!E$54:E$71)+SUM('1.  LRAMVA Summary'!E$72:E$73)*(MONTH($E108)-1)/12)*$H108</f>
        <v>13.321751231250001</v>
      </c>
      <c r="K108" s="229">
        <f>(SUM('1.  LRAMVA Summary'!F$54:F$71)+SUM('1.  LRAMVA Summary'!F$72:F$73)*(MONTH($E108)-1)/12)*$H108</f>
        <v>-3.4209093832630506</v>
      </c>
      <c r="L108" s="229">
        <f>(SUM('1.  LRAMVA Summary'!G$54:G$71)+SUM('1.  LRAMVA Summary'!G$72:G$73)*(MONTH($E108)-1)/12)*$H108</f>
        <v>-2.0908733108034042E-2</v>
      </c>
      <c r="M108" s="229">
        <f>(SUM('1.  LRAMVA Summary'!H$54:H$71)+SUM('1.  LRAMVA Summary'!H$72:H$73)*(MONTH($E108)-1)/12)*$H108</f>
        <v>0</v>
      </c>
      <c r="N108" s="229">
        <f>(SUM('1.  LRAMVA Summary'!I$54:I$71)+SUM('1.  LRAMVA Summary'!I$72:I$73)*(MONTH($E108)-1)/12)*$H108</f>
        <v>-1.9631585416666666E-2</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49"/>
        <v>12.402756760712252</v>
      </c>
    </row>
    <row r="109" spans="2:23" s="9" customFormat="1">
      <c r="B109" s="66"/>
      <c r="E109" s="213">
        <v>42856</v>
      </c>
      <c r="F109" s="213" t="s">
        <v>184</v>
      </c>
      <c r="G109" s="214" t="s">
        <v>66</v>
      </c>
      <c r="H109" s="239">
        <f t="shared" ref="H109:H110" si="50">$C$40/12</f>
        <v>9.1666666666666665E-4</v>
      </c>
      <c r="I109" s="229">
        <f>(SUM('1.  LRAMVA Summary'!D$54:D$71)+SUM('1.  LRAMVA Summary'!D$72:D$73)*(MONTH($E109)-1)/12)*$H109</f>
        <v>3.4960840444444452</v>
      </c>
      <c r="J109" s="229">
        <f>(SUM('1.  LRAMVA Summary'!E$54:E$71)+SUM('1.  LRAMVA Summary'!E$72:E$73)*(MONTH($E109)-1)/12)*$H109</f>
        <v>15.21452625</v>
      </c>
      <c r="K109" s="229">
        <f>(SUM('1.  LRAMVA Summary'!F$54:F$71)+SUM('1.  LRAMVA Summary'!F$72:F$73)*(MONTH($E109)-1)/12)*$H109</f>
        <v>-3.4536482720474977</v>
      </c>
      <c r="L109" s="229">
        <f>(SUM('1.  LRAMVA Summary'!G$54:G$71)+SUM('1.  LRAMVA Summary'!G$72:G$73)*(MONTH($E109)-1)/12)*$H109</f>
        <v>-2.3248371921712439E-2</v>
      </c>
      <c r="M109" s="229">
        <f>(SUM('1.  LRAMVA Summary'!H$54:H$71)+SUM('1.  LRAMVA Summary'!H$72:H$73)*(MONTH($E109)-1)/12)*$H109</f>
        <v>0</v>
      </c>
      <c r="N109" s="229">
        <f>(SUM('1.  LRAMVA Summary'!I$54:I$71)+SUM('1.  LRAMVA Summary'!I$72:I$73)*(MONTH($E109)-1)/12)*$H109</f>
        <v>-2.1855227777777778E-2</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49"/>
        <v>15.211858422697459</v>
      </c>
    </row>
    <row r="110" spans="2:23" s="237" customFormat="1">
      <c r="B110" s="236"/>
      <c r="E110" s="213">
        <v>42887</v>
      </c>
      <c r="F110" s="213" t="s">
        <v>184</v>
      </c>
      <c r="G110" s="214" t="s">
        <v>66</v>
      </c>
      <c r="H110" s="239">
        <f t="shared" si="50"/>
        <v>9.1666666666666665E-4</v>
      </c>
      <c r="I110" s="229">
        <f>(SUM('1.  LRAMVA Summary'!D$54:D$71)+SUM('1.  LRAMVA Summary'!D$72:D$73)*(MONTH($E110)-1)/12)*$H110</f>
        <v>4.4497128576388905</v>
      </c>
      <c r="J110" s="229">
        <f>(SUM('1.  LRAMVA Summary'!E$54:E$71)+SUM('1.  LRAMVA Summary'!E$72:E$73)*(MONTH($E110)-1)/12)*$H110</f>
        <v>17.107301268750003</v>
      </c>
      <c r="K110" s="229">
        <f>(SUM('1.  LRAMVA Summary'!F$54:F$71)+SUM('1.  LRAMVA Summary'!F$72:F$73)*(MONTH($E110)-1)/12)*$H110</f>
        <v>-3.4863871608319448</v>
      </c>
      <c r="L110" s="229">
        <f>(SUM('1.  LRAMVA Summary'!G$54:G$71)+SUM('1.  LRAMVA Summary'!G$72:G$73)*(MONTH($E110)-1)/12)*$H110</f>
        <v>-2.558801073539084E-2</v>
      </c>
      <c r="M110" s="229">
        <f>(SUM('1.  LRAMVA Summary'!H$54:H$71)+SUM('1.  LRAMVA Summary'!H$72:H$73)*(MONTH($E110)-1)/12)*$H110</f>
        <v>0</v>
      </c>
      <c r="N110" s="229">
        <f>(SUM('1.  LRAMVA Summary'!I$54:I$71)+SUM('1.  LRAMVA Summary'!I$72:I$73)*(MONTH($E110)-1)/12)*$H110</f>
        <v>-2.4078870138888892E-2</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49"/>
        <v>18.020960084682667</v>
      </c>
    </row>
    <row r="111" spans="2:23" s="9" customFormat="1">
      <c r="B111" s="66"/>
      <c r="E111" s="213">
        <v>42917</v>
      </c>
      <c r="F111" s="213" t="s">
        <v>184</v>
      </c>
      <c r="G111" s="214" t="s">
        <v>68</v>
      </c>
      <c r="H111" s="239">
        <f>$C$41/12</f>
        <v>9.1666666666666665E-4</v>
      </c>
      <c r="I111" s="229">
        <f>(SUM('1.  LRAMVA Summary'!D$54:D$71)+SUM('1.  LRAMVA Summary'!D$72:D$73)*(MONTH($E111)-1)/12)*$H111</f>
        <v>5.4033416708333348</v>
      </c>
      <c r="J111" s="229">
        <f>(SUM('1.  LRAMVA Summary'!E$54:E$71)+SUM('1.  LRAMVA Summary'!E$72:E$73)*(MONTH($E111)-1)/12)*$H111</f>
        <v>19.000076287500004</v>
      </c>
      <c r="K111" s="229">
        <f>(SUM('1.  LRAMVA Summary'!F$54:F$71)+SUM('1.  LRAMVA Summary'!F$72:F$73)*(MONTH($E111)-1)/12)*$H111</f>
        <v>-3.5191260496163919</v>
      </c>
      <c r="L111" s="229">
        <f>(SUM('1.  LRAMVA Summary'!G$54:G$71)+SUM('1.  LRAMVA Summary'!G$72:G$73)*(MONTH($E111)-1)/12)*$H111</f>
        <v>-2.792764954906924E-2</v>
      </c>
      <c r="M111" s="229">
        <f>(SUM('1.  LRAMVA Summary'!H$54:H$71)+SUM('1.  LRAMVA Summary'!H$72:H$73)*(MONTH($E111)-1)/12)*$H111</f>
        <v>0</v>
      </c>
      <c r="N111" s="229">
        <f>(SUM('1.  LRAMVA Summary'!I$54:I$71)+SUM('1.  LRAMVA Summary'!I$72:I$73)*(MONTH($E111)-1)/12)*$H111</f>
        <v>-2.6302512499999996E-2</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49"/>
        <v>20.830061746667877</v>
      </c>
    </row>
    <row r="112" spans="2:23" s="9" customFormat="1">
      <c r="B112" s="66"/>
      <c r="E112" s="213">
        <v>42948</v>
      </c>
      <c r="F112" s="213" t="s">
        <v>184</v>
      </c>
      <c r="G112" s="214" t="s">
        <v>68</v>
      </c>
      <c r="H112" s="239">
        <f t="shared" ref="H112:H113" si="51">$C$41/12</f>
        <v>9.1666666666666665E-4</v>
      </c>
      <c r="I112" s="229">
        <f>(SUM('1.  LRAMVA Summary'!D$54:D$71)+SUM('1.  LRAMVA Summary'!D$72:D$73)*(MONTH($E112)-1)/12)*$H112</f>
        <v>6.3569704840277783</v>
      </c>
      <c r="J112" s="229">
        <f>(SUM('1.  LRAMVA Summary'!E$54:E$71)+SUM('1.  LRAMVA Summary'!E$72:E$73)*(MONTH($E112)-1)/12)*$H112</f>
        <v>20.892851306249998</v>
      </c>
      <c r="K112" s="229">
        <f>(SUM('1.  LRAMVA Summary'!F$54:F$71)+SUM('1.  LRAMVA Summary'!F$72:F$73)*(MONTH($E112)-1)/12)*$H112</f>
        <v>-3.5518649384008389</v>
      </c>
      <c r="L112" s="229">
        <f>(SUM('1.  LRAMVA Summary'!G$54:G$71)+SUM('1.  LRAMVA Summary'!G$72:G$73)*(MONTH($E112)-1)/12)*$H112</f>
        <v>-3.0267288362747637E-2</v>
      </c>
      <c r="M112" s="229">
        <f>(SUM('1.  LRAMVA Summary'!H$54:H$71)+SUM('1.  LRAMVA Summary'!H$72:H$73)*(MONTH($E112)-1)/12)*$H112</f>
        <v>0</v>
      </c>
      <c r="N112" s="229">
        <f>(SUM('1.  LRAMVA Summary'!I$54:I$71)+SUM('1.  LRAMVA Summary'!I$72:I$73)*(MONTH($E112)-1)/12)*$H112</f>
        <v>-2.8526154861111111E-2</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49"/>
        <v>23.639163408653079</v>
      </c>
    </row>
    <row r="113" spans="2:23" s="9" customFormat="1">
      <c r="B113" s="66"/>
      <c r="E113" s="213">
        <v>42979</v>
      </c>
      <c r="F113" s="213" t="s">
        <v>184</v>
      </c>
      <c r="G113" s="214" t="s">
        <v>68</v>
      </c>
      <c r="H113" s="239">
        <f t="shared" si="51"/>
        <v>9.1666666666666665E-4</v>
      </c>
      <c r="I113" s="229">
        <f>(SUM('1.  LRAMVA Summary'!D$54:D$71)+SUM('1.  LRAMVA Summary'!D$72:D$73)*(MONTH($E113)-1)/12)*$H113</f>
        <v>7.3105992972222236</v>
      </c>
      <c r="J113" s="229">
        <f>(SUM('1.  LRAMVA Summary'!E$54:E$71)+SUM('1.  LRAMVA Summary'!E$72:E$73)*(MONTH($E113)-1)/12)*$H113</f>
        <v>22.785626324999999</v>
      </c>
      <c r="K113" s="229">
        <f>(SUM('1.  LRAMVA Summary'!F$54:F$71)+SUM('1.  LRAMVA Summary'!F$72:F$73)*(MONTH($E113)-1)/12)*$H113</f>
        <v>-3.584603827185286</v>
      </c>
      <c r="L113" s="229">
        <f>(SUM('1.  LRAMVA Summary'!G$54:G$71)+SUM('1.  LRAMVA Summary'!G$72:G$73)*(MONTH($E113)-1)/12)*$H113</f>
        <v>-3.2606927176426034E-2</v>
      </c>
      <c r="M113" s="229">
        <f>(SUM('1.  LRAMVA Summary'!H$54:H$71)+SUM('1.  LRAMVA Summary'!H$72:H$73)*(MONTH($E113)-1)/12)*$H113</f>
        <v>0</v>
      </c>
      <c r="N113" s="229">
        <f>(SUM('1.  LRAMVA Summary'!I$54:I$71)+SUM('1.  LRAMVA Summary'!I$72:I$73)*(MONTH($E113)-1)/12)*$H113</f>
        <v>-3.0749797222222219E-2</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49"/>
        <v>26.448265070638286</v>
      </c>
    </row>
    <row r="114" spans="2:23" s="9" customFormat="1">
      <c r="B114" s="66"/>
      <c r="E114" s="213">
        <v>43009</v>
      </c>
      <c r="F114" s="213" t="s">
        <v>184</v>
      </c>
      <c r="G114" s="214" t="s">
        <v>69</v>
      </c>
      <c r="H114" s="239">
        <f>$C$42/12</f>
        <v>1.25E-3</v>
      </c>
      <c r="I114" s="229">
        <f>(SUM('1.  LRAMVA Summary'!D$54:D$71)+SUM('1.  LRAMVA Summary'!D$72:D$73)*(MONTH($E114)-1)/12)*$H114</f>
        <v>11.269401968750003</v>
      </c>
      <c r="J114" s="229">
        <f>(SUM('1.  LRAMVA Summary'!E$54:E$71)+SUM('1.  LRAMVA Summary'!E$72:E$73)*(MONTH($E114)-1)/12)*$H114</f>
        <v>33.652365468749998</v>
      </c>
      <c r="K114" s="229">
        <f>(SUM('1.  LRAMVA Summary'!F$54:F$71)+SUM('1.  LRAMVA Summary'!F$72:F$73)*(MONTH($E114)-1)/12)*$H114</f>
        <v>-4.9327400672314541</v>
      </c>
      <c r="L114" s="229">
        <f>(SUM('1.  LRAMVA Summary'!G$54:G$71)+SUM('1.  LRAMVA Summary'!G$72:G$73)*(MONTH($E114)-1)/12)*$H114</f>
        <v>-4.7654408168324232E-2</v>
      </c>
      <c r="M114" s="229">
        <f>(SUM('1.  LRAMVA Summary'!H$54:H$71)+SUM('1.  LRAMVA Summary'!H$72:H$73)*(MONTH($E114)-1)/12)*$H114</f>
        <v>0</v>
      </c>
      <c r="N114" s="229">
        <f>(SUM('1.  LRAMVA Summary'!I$54:I$71)+SUM('1.  LRAMVA Summary'!I$72:I$73)*(MONTH($E114)-1)/12)*$H114</f>
        <v>-4.4963781249999994E-2</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49"/>
        <v>39.89640918085022</v>
      </c>
    </row>
    <row r="115" spans="2:23" s="9" customFormat="1">
      <c r="B115" s="66"/>
      <c r="E115" s="213">
        <v>43040</v>
      </c>
      <c r="F115" s="213" t="s">
        <v>184</v>
      </c>
      <c r="G115" s="214" t="s">
        <v>69</v>
      </c>
      <c r="H115" s="239">
        <f t="shared" ref="H115:H116" si="52">$C$42/12</f>
        <v>1.25E-3</v>
      </c>
      <c r="I115" s="229">
        <f>(SUM('1.  LRAMVA Summary'!D$54:D$71)+SUM('1.  LRAMVA Summary'!D$72:D$73)*(MONTH($E115)-1)/12)*$H115</f>
        <v>12.569804895833336</v>
      </c>
      <c r="J115" s="229">
        <f>(SUM('1.  LRAMVA Summary'!E$54:E$71)+SUM('1.  LRAMVA Summary'!E$72:E$73)*(MONTH($E115)-1)/12)*$H115</f>
        <v>36.233422312500004</v>
      </c>
      <c r="K115" s="229">
        <f>(SUM('1.  LRAMVA Summary'!F$54:F$71)+SUM('1.  LRAMVA Summary'!F$72:F$73)*(MONTH($E115)-1)/12)*$H115</f>
        <v>-4.9773840064829731</v>
      </c>
      <c r="L115" s="229">
        <f>(SUM('1.  LRAMVA Summary'!G$54:G$71)+SUM('1.  LRAMVA Summary'!G$72:G$73)*(MONTH($E115)-1)/12)*$H115</f>
        <v>-5.0844824732431133E-2</v>
      </c>
      <c r="M115" s="229">
        <f>(SUM('1.  LRAMVA Summary'!H$54:H$71)+SUM('1.  LRAMVA Summary'!H$72:H$73)*(MONTH($E115)-1)/12)*$H115</f>
        <v>0</v>
      </c>
      <c r="N115" s="229">
        <f>(SUM('1.  LRAMVA Summary'!I$54:I$71)+SUM('1.  LRAMVA Summary'!I$72:I$73)*(MONTH($E115)-1)/12)*$H115</f>
        <v>-4.7996020833333333E-2</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49"/>
        <v>43.727002356284608</v>
      </c>
    </row>
    <row r="116" spans="2:23" s="9" customFormat="1">
      <c r="B116" s="66"/>
      <c r="E116" s="213">
        <v>43070</v>
      </c>
      <c r="F116" s="213" t="s">
        <v>184</v>
      </c>
      <c r="G116" s="214" t="s">
        <v>69</v>
      </c>
      <c r="H116" s="239">
        <f t="shared" si="52"/>
        <v>1.25E-3</v>
      </c>
      <c r="I116" s="229">
        <f>(SUM('1.  LRAMVA Summary'!D$54:D$71)+SUM('1.  LRAMVA Summary'!D$72:D$73)*(MONTH($E116)-1)/12)*$H116</f>
        <v>13.870207822916669</v>
      </c>
      <c r="J116" s="229">
        <f>(SUM('1.  LRAMVA Summary'!E$54:E$71)+SUM('1.  LRAMVA Summary'!E$72:E$73)*(MONTH($E116)-1)/12)*$H116</f>
        <v>38.814479156250002</v>
      </c>
      <c r="K116" s="229">
        <f>(SUM('1.  LRAMVA Summary'!F$54:F$71)+SUM('1.  LRAMVA Summary'!F$72:F$73)*(MONTH($E116)-1)/12)*$H116</f>
        <v>-5.0220279457344921</v>
      </c>
      <c r="L116" s="229">
        <f>(SUM('1.  LRAMVA Summary'!G$54:G$71)+SUM('1.  LRAMVA Summary'!G$72:G$73)*(MONTH($E116)-1)/12)*$H116</f>
        <v>-5.4035241296538049E-2</v>
      </c>
      <c r="M116" s="229">
        <f>(SUM('1.  LRAMVA Summary'!H$54:H$71)+SUM('1.  LRAMVA Summary'!H$72:H$73)*(MONTH($E116)-1)/12)*$H116</f>
        <v>0</v>
      </c>
      <c r="N116" s="229">
        <f>(SUM('1.  LRAMVA Summary'!I$54:I$71)+SUM('1.  LRAMVA Summary'!I$72:I$73)*(MONTH($E116)-1)/12)*$H116</f>
        <v>-5.1028260416666672E-2</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49"/>
        <v>47.557595531718974</v>
      </c>
    </row>
    <row r="117" spans="2:23" s="9" customFormat="1" ht="15.75" thickBot="1">
      <c r="B117" s="66"/>
      <c r="E117" s="215" t="s">
        <v>467</v>
      </c>
      <c r="F117" s="215"/>
      <c r="G117" s="216"/>
      <c r="H117" s="217"/>
      <c r="I117" s="218">
        <f>SUM(I104:I116)</f>
        <v>67.422799441666683</v>
      </c>
      <c r="J117" s="218">
        <f>SUM(J104:J116)</f>
        <v>287.66984715000001</v>
      </c>
      <c r="K117" s="218">
        <f t="shared" ref="K117:O117" si="53">SUM(K104:K116)</f>
        <v>-64.289796410879802</v>
      </c>
      <c r="L117" s="218">
        <f t="shared" si="53"/>
        <v>-0.43816381316119896</v>
      </c>
      <c r="M117" s="218">
        <f t="shared" si="53"/>
        <v>0</v>
      </c>
      <c r="N117" s="218">
        <f t="shared" si="53"/>
        <v>-0.41196873333333334</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289.95271763429236</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67.422799441666683</v>
      </c>
      <c r="J119" s="227">
        <f t="shared" ref="J119" si="55">J117+J118</f>
        <v>287.66984715000001</v>
      </c>
      <c r="K119" s="227">
        <f t="shared" ref="K119" si="56">K117+K118</f>
        <v>-64.289796410879802</v>
      </c>
      <c r="L119" s="227">
        <f t="shared" ref="L119" si="57">L117+L118</f>
        <v>-0.43816381316119896</v>
      </c>
      <c r="M119" s="227">
        <f t="shared" ref="M119" si="58">M117+M118</f>
        <v>0</v>
      </c>
      <c r="N119" s="227">
        <f t="shared" ref="N119" si="59">N117+N118</f>
        <v>-0.41196873333333334</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289.95271763429236</v>
      </c>
    </row>
    <row r="120" spans="2:23" s="9" customFormat="1">
      <c r="B120" s="66"/>
      <c r="E120" s="213">
        <v>43101</v>
      </c>
      <c r="F120" s="213" t="s">
        <v>185</v>
      </c>
      <c r="G120" s="214" t="s">
        <v>65</v>
      </c>
      <c r="H120" s="239">
        <f>$C$43/12</f>
        <v>1.25E-3</v>
      </c>
      <c r="I120" s="229">
        <f>(SUM('1.  LRAMVA Summary'!D$54:D$74)+SUM('1.  LRAMVA Summary'!D$75:D$76)*(MONTH($E120)-1)/12)*$H120</f>
        <v>15.170610750000003</v>
      </c>
      <c r="J120" s="229">
        <f>(SUM('1.  LRAMVA Summary'!E$54:E$74)+SUM('1.  LRAMVA Summary'!E$75:E$76)*(MONTH($E120)-1)/12)*$H120</f>
        <v>41.395536</v>
      </c>
      <c r="K120" s="229">
        <f>(SUM('1.  LRAMVA Summary'!F$54:F$74)+SUM('1.  LRAMVA Summary'!F$75:F$76)*(MONTH($E120)-1)/12)*$H120</f>
        <v>-5.0666718849860102</v>
      </c>
      <c r="L120" s="229">
        <f>(SUM('1.  LRAMVA Summary'!G$54:G$74)+SUM('1.  LRAMVA Summary'!G$75:G$76)*(MONTH($E120)-1)/12)*$H120</f>
        <v>-5.7225657860644957E-2</v>
      </c>
      <c r="M120" s="229">
        <f>(SUM('1.  LRAMVA Summary'!H$54:H$74)+SUM('1.  LRAMVA Summary'!H$75:H$76)*(MONTH($E120)-1)/12)*$H120</f>
        <v>0</v>
      </c>
      <c r="N120" s="229">
        <f>(SUM('1.  LRAMVA Summary'!I$54:I$74)+SUM('1.  LRAMVA Summary'!I$75:I$76)*(MONTH($E120)-1)/12)*$H120</f>
        <v>-5.4060500000000004E-2</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51.388188707153347</v>
      </c>
    </row>
    <row r="121" spans="2:23" s="9" customFormat="1">
      <c r="B121" s="66"/>
      <c r="E121" s="213">
        <v>43132</v>
      </c>
      <c r="F121" s="213" t="s">
        <v>185</v>
      </c>
      <c r="G121" s="214" t="s">
        <v>65</v>
      </c>
      <c r="H121" s="239">
        <f t="shared" ref="H121:H122" si="62">$C$43/12</f>
        <v>1.25E-3</v>
      </c>
      <c r="I121" s="229">
        <f>(SUM('1.  LRAMVA Summary'!D$54:D$74)+SUM('1.  LRAMVA Summary'!D$75:D$76)*(MONTH($E121)-1)/12)*$H121</f>
        <v>16.119257152658008</v>
      </c>
      <c r="J121" s="229">
        <f>(SUM('1.  LRAMVA Summary'!E$54:E$74)+SUM('1.  LRAMVA Summary'!E$75:E$76)*(MONTH($E121)-1)/12)*$H121</f>
        <v>44.788076483370048</v>
      </c>
      <c r="K121" s="229">
        <f>(SUM('1.  LRAMVA Summary'!F$54:F$74)+SUM('1.  LRAMVA Summary'!F$75:F$76)*(MONTH($E121)-1)/12)*$H121</f>
        <v>-4.4297901615781408</v>
      </c>
      <c r="L121" s="229">
        <f>(SUM('1.  LRAMVA Summary'!G$54:G$74)+SUM('1.  LRAMVA Summary'!G$75:G$76)*(MONTH($E121)-1)/12)*$H121</f>
        <v>-6.0452160378134091E-2</v>
      </c>
      <c r="M121" s="229">
        <f>(SUM('1.  LRAMVA Summary'!H$54:H$74)+SUM('1.  LRAMVA Summary'!H$75:H$76)*(MONTH($E121)-1)/12)*$H121</f>
        <v>0</v>
      </c>
      <c r="N121" s="229">
        <f>(SUM('1.  LRAMVA Summary'!I$54:I$74)+SUM('1.  LRAMVA Summary'!I$75:I$76)*(MONTH($E121)-1)/12)*$H121</f>
        <v>-5.7092739583333343E-2</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3">SUM(I121:V121)</f>
        <v>56.359998574488451</v>
      </c>
    </row>
    <row r="122" spans="2:23" s="9" customFormat="1">
      <c r="B122" s="66"/>
      <c r="E122" s="213">
        <v>43160</v>
      </c>
      <c r="F122" s="213" t="s">
        <v>185</v>
      </c>
      <c r="G122" s="214" t="s">
        <v>65</v>
      </c>
      <c r="H122" s="239">
        <f t="shared" si="62"/>
        <v>1.25E-3</v>
      </c>
      <c r="I122" s="229">
        <f>(SUM('1.  LRAMVA Summary'!D$54:D$74)+SUM('1.  LRAMVA Summary'!D$75:D$76)*(MONTH($E122)-1)/12)*$H122</f>
        <v>17.067903555316015</v>
      </c>
      <c r="J122" s="229">
        <f>(SUM('1.  LRAMVA Summary'!E$54:E$74)+SUM('1.  LRAMVA Summary'!E$75:E$76)*(MONTH($E122)-1)/12)*$H122</f>
        <v>48.180616966740111</v>
      </c>
      <c r="K122" s="229">
        <f>(SUM('1.  LRAMVA Summary'!F$54:F$74)+SUM('1.  LRAMVA Summary'!F$75:F$76)*(MONTH($E122)-1)/12)*$H122</f>
        <v>-3.7929084381702713</v>
      </c>
      <c r="L122" s="229">
        <f>(SUM('1.  LRAMVA Summary'!G$54:G$74)+SUM('1.  LRAMVA Summary'!G$75:G$76)*(MONTH($E122)-1)/12)*$H122</f>
        <v>-6.3678662895623225E-2</v>
      </c>
      <c r="M122" s="229">
        <f>(SUM('1.  LRAMVA Summary'!H$54:H$74)+SUM('1.  LRAMVA Summary'!H$75:H$76)*(MONTH($E122)-1)/12)*$H122</f>
        <v>0</v>
      </c>
      <c r="N122" s="229">
        <f>(SUM('1.  LRAMVA Summary'!I$54:I$74)+SUM('1.  LRAMVA Summary'!I$75:I$76)*(MONTH($E122)-1)/12)*$H122</f>
        <v>-6.0124979166666669E-2</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3"/>
        <v>61.331808441823561</v>
      </c>
    </row>
    <row r="123" spans="2:23" s="8" customFormat="1">
      <c r="B123" s="238"/>
      <c r="E123" s="213">
        <v>43191</v>
      </c>
      <c r="F123" s="213" t="s">
        <v>185</v>
      </c>
      <c r="G123" s="214" t="s">
        <v>66</v>
      </c>
      <c r="H123" s="239">
        <f>$C$44/12</f>
        <v>1.575E-3</v>
      </c>
      <c r="I123" s="229">
        <f>(SUM('1.  LRAMVA Summary'!D$54:D$74)+SUM('1.  LRAMVA Summary'!D$75:D$76)*(MONTH($E123)-1)/12)*$H123</f>
        <v>22.700852947047263</v>
      </c>
      <c r="J123" s="229">
        <f>(SUM('1.  LRAMVA Summary'!E$54:E$74)+SUM('1.  LRAMVA Summary'!E$75:E$76)*(MONTH($E123)-1)/12)*$H123</f>
        <v>64.982178387138802</v>
      </c>
      <c r="K123" s="229">
        <f>(SUM('1.  LRAMVA Summary'!F$54:F$74)+SUM('1.  LRAMVA Summary'!F$75:F$76)*(MONTH($E123)-1)/12)*$H123</f>
        <v>-3.976593660600626</v>
      </c>
      <c r="L123" s="229">
        <f>(SUM('1.  LRAMVA Summary'!G$54:G$74)+SUM('1.  LRAMVA Summary'!G$75:G$76)*(MONTH($E123)-1)/12)*$H123</f>
        <v>-8.4300508420521586E-2</v>
      </c>
      <c r="M123" s="229">
        <f>(SUM('1.  LRAMVA Summary'!H$54:H$74)+SUM('1.  LRAMVA Summary'!H$75:H$76)*(MONTH($E123)-1)/12)*$H123</f>
        <v>0</v>
      </c>
      <c r="N123" s="229">
        <f>(SUM('1.  LRAMVA Summary'!I$54:I$74)+SUM('1.  LRAMVA Summary'!I$75:I$76)*(MONTH($E123)-1)/12)*$H123</f>
        <v>-7.9578095625000012E-2</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3"/>
        <v>83.542559069539919</v>
      </c>
    </row>
    <row r="124" spans="2:23" s="9" customFormat="1">
      <c r="B124" s="66"/>
      <c r="E124" s="213">
        <v>43221</v>
      </c>
      <c r="F124" s="213" t="s">
        <v>185</v>
      </c>
      <c r="G124" s="214" t="s">
        <v>66</v>
      </c>
      <c r="H124" s="239">
        <f t="shared" ref="H124:H125" si="64">$C$44/12</f>
        <v>1.575E-3</v>
      </c>
      <c r="I124" s="229">
        <f>(SUM('1.  LRAMVA Summary'!D$54:D$74)+SUM('1.  LRAMVA Summary'!D$75:D$76)*(MONTH($E124)-1)/12)*$H124</f>
        <v>23.896147414396349</v>
      </c>
      <c r="J124" s="229">
        <f>(SUM('1.  LRAMVA Summary'!E$54:E$74)+SUM('1.  LRAMVA Summary'!E$75:E$76)*(MONTH($E124)-1)/12)*$H124</f>
        <v>69.256779396185067</v>
      </c>
      <c r="K124" s="229">
        <f>(SUM('1.  LRAMVA Summary'!F$54:F$74)+SUM('1.  LRAMVA Summary'!F$75:F$76)*(MONTH($E124)-1)/12)*$H124</f>
        <v>-3.1741226891067105</v>
      </c>
      <c r="L124" s="229">
        <f>(SUM('1.  LRAMVA Summary'!G$54:G$74)+SUM('1.  LRAMVA Summary'!G$75:G$76)*(MONTH($E124)-1)/12)*$H124</f>
        <v>-8.8365901592557902E-2</v>
      </c>
      <c r="M124" s="229">
        <f>(SUM('1.  LRAMVA Summary'!H$54:H$74)+SUM('1.  LRAMVA Summary'!H$75:H$76)*(MONTH($E124)-1)/12)*$H124</f>
        <v>0</v>
      </c>
      <c r="N124" s="229">
        <f>(SUM('1.  LRAMVA Summary'!I$54:I$74)+SUM('1.  LRAMVA Summary'!I$75:I$76)*(MONTH($E124)-1)/12)*$H124</f>
        <v>-8.3398717500000011E-2</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3"/>
        <v>89.807039502382153</v>
      </c>
    </row>
    <row r="125" spans="2:23" s="237" customFormat="1">
      <c r="B125" s="236"/>
      <c r="E125" s="213">
        <v>43252</v>
      </c>
      <c r="F125" s="213" t="s">
        <v>185</v>
      </c>
      <c r="G125" s="214" t="s">
        <v>66</v>
      </c>
      <c r="H125" s="239">
        <f t="shared" si="64"/>
        <v>1.575E-3</v>
      </c>
      <c r="I125" s="229">
        <f>(SUM('1.  LRAMVA Summary'!D$54:D$74)+SUM('1.  LRAMVA Summary'!D$75:D$76)*(MONTH($E125)-1)/12)*$H125</f>
        <v>25.091441881745435</v>
      </c>
      <c r="J125" s="229">
        <f>(SUM('1.  LRAMVA Summary'!E$54:E$74)+SUM('1.  LRAMVA Summary'!E$75:E$76)*(MONTH($E125)-1)/12)*$H125</f>
        <v>73.531380405231332</v>
      </c>
      <c r="K125" s="229">
        <f>(SUM('1.  LRAMVA Summary'!F$54:F$74)+SUM('1.  LRAMVA Summary'!F$75:F$76)*(MONTH($E125)-1)/12)*$H125</f>
        <v>-2.3716517176127949</v>
      </c>
      <c r="L125" s="229">
        <f>(SUM('1.  LRAMVA Summary'!G$54:G$74)+SUM('1.  LRAMVA Summary'!G$75:G$76)*(MONTH($E125)-1)/12)*$H125</f>
        <v>-9.2431294764594218E-2</v>
      </c>
      <c r="M125" s="229">
        <f>(SUM('1.  LRAMVA Summary'!H$54:H$74)+SUM('1.  LRAMVA Summary'!H$75:H$76)*(MONTH($E125)-1)/12)*$H125</f>
        <v>0</v>
      </c>
      <c r="N125" s="229">
        <f>(SUM('1.  LRAMVA Summary'!I$54:I$74)+SUM('1.  LRAMVA Summary'!I$75:I$76)*(MONTH($E125)-1)/12)*$H125</f>
        <v>-8.721933937500001E-2</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3"/>
        <v>96.071519935224387</v>
      </c>
    </row>
    <row r="126" spans="2:23" s="9" customFormat="1">
      <c r="B126" s="66"/>
      <c r="E126" s="213">
        <v>43282</v>
      </c>
      <c r="F126" s="213" t="s">
        <v>185</v>
      </c>
      <c r="G126" s="214" t="s">
        <v>68</v>
      </c>
      <c r="H126" s="239">
        <f>$C$45/12</f>
        <v>1.575E-3</v>
      </c>
      <c r="I126" s="229">
        <f>(SUM('1.  LRAMVA Summary'!D$54:D$74)+SUM('1.  LRAMVA Summary'!D$75:D$76)*(MONTH($E126)-1)/12)*$H126</f>
        <v>26.286736349094522</v>
      </c>
      <c r="J126" s="229">
        <f>(SUM('1.  LRAMVA Summary'!E$54:E$74)+SUM('1.  LRAMVA Summary'!E$75:E$76)*(MONTH($E126)-1)/12)*$H126</f>
        <v>77.80598141427761</v>
      </c>
      <c r="K126" s="229">
        <f>(SUM('1.  LRAMVA Summary'!F$54:F$74)+SUM('1.  LRAMVA Summary'!F$75:F$76)*(MONTH($E126)-1)/12)*$H126</f>
        <v>-1.5691807461188794</v>
      </c>
      <c r="L126" s="229">
        <f>(SUM('1.  LRAMVA Summary'!G$54:G$74)+SUM('1.  LRAMVA Summary'!G$75:G$76)*(MONTH($E126)-1)/12)*$H126</f>
        <v>-9.6496687936630521E-2</v>
      </c>
      <c r="M126" s="229">
        <f>(SUM('1.  LRAMVA Summary'!H$54:H$74)+SUM('1.  LRAMVA Summary'!H$75:H$76)*(MONTH($E126)-1)/12)*$H126</f>
        <v>0</v>
      </c>
      <c r="N126" s="229">
        <f>(SUM('1.  LRAMVA Summary'!I$54:I$74)+SUM('1.  LRAMVA Summary'!I$75:I$76)*(MONTH($E126)-1)/12)*$H126</f>
        <v>-9.1039961250000009E-2</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3"/>
        <v>102.33600036806662</v>
      </c>
    </row>
    <row r="127" spans="2:23" s="9" customFormat="1">
      <c r="B127" s="66"/>
      <c r="E127" s="213">
        <v>43313</v>
      </c>
      <c r="F127" s="213" t="s">
        <v>185</v>
      </c>
      <c r="G127" s="214" t="s">
        <v>68</v>
      </c>
      <c r="H127" s="239">
        <f t="shared" ref="H127:H128" si="65">$C$45/12</f>
        <v>1.575E-3</v>
      </c>
      <c r="I127" s="229">
        <f>(SUM('1.  LRAMVA Summary'!D$54:D$74)+SUM('1.  LRAMVA Summary'!D$75:D$76)*(MONTH($E127)-1)/12)*$H127</f>
        <v>27.482030816443608</v>
      </c>
      <c r="J127" s="229">
        <f>(SUM('1.  LRAMVA Summary'!E$54:E$74)+SUM('1.  LRAMVA Summary'!E$75:E$76)*(MONTH($E127)-1)/12)*$H127</f>
        <v>82.080582423323861</v>
      </c>
      <c r="K127" s="229">
        <f>(SUM('1.  LRAMVA Summary'!F$54:F$74)+SUM('1.  LRAMVA Summary'!F$75:F$76)*(MONTH($E127)-1)/12)*$H127</f>
        <v>-0.76670977462496404</v>
      </c>
      <c r="L127" s="229">
        <f>(SUM('1.  LRAMVA Summary'!G$54:G$74)+SUM('1.  LRAMVA Summary'!G$75:G$76)*(MONTH($E127)-1)/12)*$H127</f>
        <v>-0.10056208110866685</v>
      </c>
      <c r="M127" s="229">
        <f>(SUM('1.  LRAMVA Summary'!H$54:H$74)+SUM('1.  LRAMVA Summary'!H$75:H$76)*(MONTH($E127)-1)/12)*$H127</f>
        <v>0</v>
      </c>
      <c r="N127" s="229">
        <f>(SUM('1.  LRAMVA Summary'!I$54:I$74)+SUM('1.  LRAMVA Summary'!I$75:I$76)*(MONTH($E127)-1)/12)*$H127</f>
        <v>-9.4860583125000009E-2</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3"/>
        <v>108.60048080090884</v>
      </c>
    </row>
    <row r="128" spans="2:23" s="9" customFormat="1">
      <c r="B128" s="66"/>
      <c r="E128" s="213">
        <v>43344</v>
      </c>
      <c r="F128" s="213" t="s">
        <v>185</v>
      </c>
      <c r="G128" s="214" t="s">
        <v>68</v>
      </c>
      <c r="H128" s="239">
        <f t="shared" si="65"/>
        <v>1.575E-3</v>
      </c>
      <c r="I128" s="229">
        <f>(SUM('1.  LRAMVA Summary'!D$54:D$74)+SUM('1.  LRAMVA Summary'!D$75:D$76)*(MONTH($E128)-1)/12)*$H128</f>
        <v>28.677325283792694</v>
      </c>
      <c r="J128" s="229">
        <f>(SUM('1.  LRAMVA Summary'!E$54:E$74)+SUM('1.  LRAMVA Summary'!E$75:E$76)*(MONTH($E128)-1)/12)*$H128</f>
        <v>86.355183432370126</v>
      </c>
      <c r="K128" s="229">
        <f>(SUM('1.  LRAMVA Summary'!F$54:F$74)+SUM('1.  LRAMVA Summary'!F$75:F$76)*(MONTH($E128)-1)/12)*$H128</f>
        <v>3.5761196868952093E-2</v>
      </c>
      <c r="L128" s="229">
        <f>(SUM('1.  LRAMVA Summary'!G$54:G$74)+SUM('1.  LRAMVA Summary'!G$75:G$76)*(MONTH($E128)-1)/12)*$H128</f>
        <v>-0.10462747428070315</v>
      </c>
      <c r="M128" s="229">
        <f>(SUM('1.  LRAMVA Summary'!H$54:H$74)+SUM('1.  LRAMVA Summary'!H$75:H$76)*(MONTH($E128)-1)/12)*$H128</f>
        <v>0</v>
      </c>
      <c r="N128" s="229">
        <f>(SUM('1.  LRAMVA Summary'!I$54:I$74)+SUM('1.  LRAMVA Summary'!I$75:I$76)*(MONTH($E128)-1)/12)*$H128</f>
        <v>-9.8681205000000008E-2</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3"/>
        <v>114.86496123375106</v>
      </c>
    </row>
    <row r="129" spans="2:23" s="9" customFormat="1">
      <c r="B129" s="66"/>
      <c r="E129" s="213">
        <v>43374</v>
      </c>
      <c r="F129" s="213" t="s">
        <v>185</v>
      </c>
      <c r="G129" s="214" t="s">
        <v>69</v>
      </c>
      <c r="H129" s="239">
        <f>$C$46/12</f>
        <v>1.8083333333333335E-3</v>
      </c>
      <c r="I129" s="229">
        <f>(SUM('1.  LRAMVA Summary'!D$54:D$74)+SUM('1.  LRAMVA Summary'!D$75:D$76)*(MONTH($E129)-1)/12)*$H129</f>
        <v>34.298193047607228</v>
      </c>
      <c r="J129" s="229">
        <f>(SUM('1.  LRAMVA Summary'!E$54:E$74)+SUM('1.  LRAMVA Summary'!E$75:E$76)*(MONTH($E129)-1)/12)*$H129</f>
        <v>104.05641917347809</v>
      </c>
      <c r="K129" s="229">
        <f>(SUM('1.  LRAMVA Summary'!F$54:F$74)+SUM('1.  LRAMVA Summary'!F$75:F$76)*(MONTH($E129)-1)/12)*$H129</f>
        <v>0.96241471182403304</v>
      </c>
      <c r="L129" s="229">
        <f>(SUM('1.  LRAMVA Summary'!G$54:G$74)+SUM('1.  LRAMVA Summary'!G$75:G$76)*(MONTH($E129)-1)/12)*$H129</f>
        <v>-0.12479551448277496</v>
      </c>
      <c r="M129" s="229">
        <f>(SUM('1.  LRAMVA Summary'!H$54:H$74)+SUM('1.  LRAMVA Summary'!H$75:H$76)*(MONTH($E129)-1)/12)*$H129</f>
        <v>0</v>
      </c>
      <c r="N129" s="229">
        <f>(SUM('1.  LRAMVA Summary'!I$54:I$74)+SUM('1.  LRAMVA Summary'!I$75:I$76)*(MONTH($E129)-1)/12)*$H129</f>
        <v>-0.11768728270833335</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3"/>
        <v>139.07454413571824</v>
      </c>
    </row>
    <row r="130" spans="2:23" s="9" customFormat="1">
      <c r="B130" s="66"/>
      <c r="E130" s="213">
        <v>43405</v>
      </c>
      <c r="F130" s="213" t="s">
        <v>185</v>
      </c>
      <c r="G130" s="214" t="s">
        <v>69</v>
      </c>
      <c r="H130" s="239">
        <f t="shared" ref="H130:H131" si="66">$C$46/12</f>
        <v>1.8083333333333335E-3</v>
      </c>
      <c r="I130" s="229">
        <f>(SUM('1.  LRAMVA Summary'!D$54:D$74)+SUM('1.  LRAMVA Summary'!D$75:D$76)*(MONTH($E130)-1)/12)*$H130</f>
        <v>35.670568176785814</v>
      </c>
      <c r="J130" s="229">
        <f>(SUM('1.  LRAMVA Summary'!E$54:E$74)+SUM('1.  LRAMVA Summary'!E$75:E$76)*(MONTH($E130)-1)/12)*$H130</f>
        <v>108.96429440608676</v>
      </c>
      <c r="K130" s="229">
        <f>(SUM('1.  LRAMVA Summary'!F$54:F$74)+SUM('1.  LRAMVA Summary'!F$75:F$76)*(MONTH($E130)-1)/12)*$H130</f>
        <v>1.8837702716874183</v>
      </c>
      <c r="L130" s="229">
        <f>(SUM('1.  LRAMVA Summary'!G$54:G$74)+SUM('1.  LRAMVA Summary'!G$75:G$76)*(MONTH($E130)-1)/12)*$H130</f>
        <v>-0.12946318812474258</v>
      </c>
      <c r="M130" s="229">
        <f>(SUM('1.  LRAMVA Summary'!H$54:H$74)+SUM('1.  LRAMVA Summary'!H$75:H$76)*(MONTH($E130)-1)/12)*$H130</f>
        <v>0</v>
      </c>
      <c r="N130" s="229">
        <f>(SUM('1.  LRAMVA Summary'!I$54:I$74)+SUM('1.  LRAMVA Summary'!I$75:I$76)*(MONTH($E130)-1)/12)*$H130</f>
        <v>-0.12207392263888892</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3"/>
        <v>146.26709574379638</v>
      </c>
    </row>
    <row r="131" spans="2:23" s="9" customFormat="1">
      <c r="B131" s="66"/>
      <c r="E131" s="213">
        <v>43435</v>
      </c>
      <c r="F131" s="213" t="s">
        <v>185</v>
      </c>
      <c r="G131" s="214" t="s">
        <v>69</v>
      </c>
      <c r="H131" s="239">
        <f t="shared" si="66"/>
        <v>1.8083333333333335E-3</v>
      </c>
      <c r="I131" s="229">
        <f>(SUM('1.  LRAMVA Summary'!D$54:D$74)+SUM('1.  LRAMVA Summary'!D$75:D$76)*(MONTH($E131)-1)/12)*$H131</f>
        <v>37.042943305964393</v>
      </c>
      <c r="J131" s="229">
        <f>(SUM('1.  LRAMVA Summary'!E$54:E$74)+SUM('1.  LRAMVA Summary'!E$75:E$76)*(MONTH($E131)-1)/12)*$H131</f>
        <v>113.87216963869545</v>
      </c>
      <c r="K131" s="229">
        <f>(SUM('1.  LRAMVA Summary'!F$54:F$74)+SUM('1.  LRAMVA Summary'!F$75:F$76)*(MONTH($E131)-1)/12)*$H131</f>
        <v>2.8051258315508036</v>
      </c>
      <c r="L131" s="229">
        <f>(SUM('1.  LRAMVA Summary'!G$54:G$74)+SUM('1.  LRAMVA Summary'!G$75:G$76)*(MONTH($E131)-1)/12)*$H131</f>
        <v>-0.13413086176671019</v>
      </c>
      <c r="M131" s="229">
        <f>(SUM('1.  LRAMVA Summary'!H$54:H$74)+SUM('1.  LRAMVA Summary'!H$75:H$76)*(MONTH($E131)-1)/12)*$H131</f>
        <v>0</v>
      </c>
      <c r="N131" s="229">
        <f>(SUM('1.  LRAMVA Summary'!I$54:I$74)+SUM('1.  LRAMVA Summary'!I$75:I$76)*(MONTH($E131)-1)/12)*$H131</f>
        <v>-0.12646056256944446</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3"/>
        <v>153.45964735187451</v>
      </c>
    </row>
    <row r="132" spans="2:23" s="9" customFormat="1" ht="15.75" thickBot="1">
      <c r="B132" s="66"/>
      <c r="E132" s="215" t="s">
        <v>468</v>
      </c>
      <c r="F132" s="215"/>
      <c r="G132" s="216"/>
      <c r="H132" s="217"/>
      <c r="I132" s="218">
        <f>SUM(I119:I131)</f>
        <v>376.92681012251802</v>
      </c>
      <c r="J132" s="218">
        <f>SUM(J119:J131)</f>
        <v>1202.9390452768973</v>
      </c>
      <c r="K132" s="218">
        <f t="shared" ref="K132:O132" si="67">SUM(K119:K131)</f>
        <v>-83.75035347174699</v>
      </c>
      <c r="L132" s="218">
        <f t="shared" si="67"/>
        <v>-1.5746938067735035</v>
      </c>
      <c r="M132" s="218">
        <f t="shared" si="67"/>
        <v>0</v>
      </c>
      <c r="N132" s="218">
        <f t="shared" si="67"/>
        <v>-1.4842466218750003</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1493.0565614990198</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376.92681012251802</v>
      </c>
      <c r="J134" s="227">
        <f t="shared" ref="J134" si="69">J132+J133</f>
        <v>1202.9390452768973</v>
      </c>
      <c r="K134" s="227">
        <f t="shared" ref="K134" si="70">K132+K133</f>
        <v>-83.75035347174699</v>
      </c>
      <c r="L134" s="227">
        <f t="shared" ref="L134" si="71">L132+L133</f>
        <v>-1.5746938067735035</v>
      </c>
      <c r="M134" s="227">
        <f t="shared" ref="M134" si="72">M132+M133</f>
        <v>0</v>
      </c>
      <c r="N134" s="227">
        <f t="shared" ref="N134" si="73">N132+N133</f>
        <v>-1.4842466218750003</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W132+W133</f>
        <v>1493.0565614990198</v>
      </c>
    </row>
    <row r="135" spans="2:23" s="9" customFormat="1">
      <c r="B135" s="66"/>
      <c r="E135" s="213">
        <v>43466</v>
      </c>
      <c r="F135" s="213" t="s">
        <v>186</v>
      </c>
      <c r="G135" s="214" t="s">
        <v>65</v>
      </c>
      <c r="H135" s="239">
        <f>$C$47/12</f>
        <v>2.0416666666666669E-3</v>
      </c>
      <c r="I135" s="229">
        <f>(SUM('1.  LRAMVA Summary'!D$54:D$77)+SUM('1.  LRAMVA Summary'!D$78:D$79)*(MONTH($E135)-1)/12)*$H135</f>
        <v>43.372133717096901</v>
      </c>
      <c r="J135" s="229">
        <f>(SUM('1.  LRAMVA Summary'!E$54:E$77)+SUM('1.  LRAMVA Summary'!E$78:E$79)*(MONTH($E135)-1)/12)*$H135</f>
        <v>134.10650227405304</v>
      </c>
      <c r="K135" s="229">
        <f>(SUM('1.  LRAMVA Summary'!F$54:F$77)+SUM('1.  LRAMVA Summary'!F$78:F$79)*(MONTH($E135)-1)/12)*$H135</f>
        <v>4.2073176999837596</v>
      </c>
      <c r="L135" s="229">
        <f>(SUM('1.  LRAMVA Summary'!G$54:G$77)+SUM('1.  LRAMVA Summary'!G$78:G$79)*(MONTH($E135)-1)/12)*$H135</f>
        <v>-0.15670802384850721</v>
      </c>
      <c r="M135" s="229">
        <f>(SUM('1.  LRAMVA Summary'!H$54:H$77)+SUM('1.  LRAMVA Summary'!H$78:H$79)*(MONTH($E135)-1)/12)*$H135</f>
        <v>0</v>
      </c>
      <c r="N135" s="229">
        <f>(SUM('1.  LRAMVA Summary'!I$54:I$77)+SUM('1.  LRAMVA Summary'!I$78:I$79)*(MONTH($E135)-1)/12)*$H135</f>
        <v>-0.14773071250000003</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181.38151495478519</v>
      </c>
    </row>
    <row r="136" spans="2:23" s="9" customFormat="1">
      <c r="B136" s="66"/>
      <c r="E136" s="213">
        <v>43497</v>
      </c>
      <c r="F136" s="213" t="s">
        <v>186</v>
      </c>
      <c r="G136" s="214" t="s">
        <v>65</v>
      </c>
      <c r="H136" s="239">
        <f t="shared" ref="H136:H137" si="75">$C$47/12</f>
        <v>2.0416666666666669E-3</v>
      </c>
      <c r="I136" s="229">
        <f>(SUM('1.  LRAMVA Summary'!D$54:D$77)+SUM('1.  LRAMVA Summary'!D$78:D$79)*(MONTH($E136)-1)/12)*$H136</f>
        <v>44.211340872574013</v>
      </c>
      <c r="J136" s="229">
        <f>(SUM('1.  LRAMVA Summary'!E$54:E$77)+SUM('1.  LRAMVA Summary'!E$78:E$79)*(MONTH($E136)-1)/12)*$H136</f>
        <v>139.6873543437458</v>
      </c>
      <c r="K136" s="229">
        <f>(SUM('1.  LRAMVA Summary'!F$54:F$77)+SUM('1.  LRAMVA Summary'!F$78:F$79)*(MONTH($E136)-1)/12)*$H136</f>
        <v>5.2589234409835788</v>
      </c>
      <c r="L136" s="229">
        <f>(SUM('1.  LRAMVA Summary'!G$54:G$77)+SUM('1.  LRAMVA Summary'!G$78:G$79)*(MONTH($E136)-1)/12)*$H136</f>
        <v>-0.16203599197937013</v>
      </c>
      <c r="M136" s="229">
        <f>(SUM('1.  LRAMVA Summary'!H$54:H$77)+SUM('1.  LRAMVA Summary'!H$78:H$79)*(MONTH($E136)-1)/12)*$H136</f>
        <v>0</v>
      </c>
      <c r="N136" s="229">
        <f>(SUM('1.  LRAMVA Summary'!I$54:I$77)+SUM('1.  LRAMVA Summary'!I$78:I$79)*(MONTH($E136)-1)/12)*$H136</f>
        <v>-0.15268337048611114</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6">SUM(I136:V136)</f>
        <v>188.84289929483793</v>
      </c>
    </row>
    <row r="137" spans="2:23" s="9" customFormat="1">
      <c r="B137" s="66"/>
      <c r="E137" s="213">
        <v>43525</v>
      </c>
      <c r="F137" s="213" t="s">
        <v>186</v>
      </c>
      <c r="G137" s="214" t="s">
        <v>65</v>
      </c>
      <c r="H137" s="239">
        <f t="shared" si="75"/>
        <v>2.0416666666666669E-3</v>
      </c>
      <c r="I137" s="229">
        <f>(SUM('1.  LRAMVA Summary'!D$54:D$77)+SUM('1.  LRAMVA Summary'!D$78:D$79)*(MONTH($E137)-1)/12)*$H137</f>
        <v>45.050548028051132</v>
      </c>
      <c r="J137" s="229">
        <f>(SUM('1.  LRAMVA Summary'!E$54:E$77)+SUM('1.  LRAMVA Summary'!E$78:E$79)*(MONTH($E137)-1)/12)*$H137</f>
        <v>145.26820641343855</v>
      </c>
      <c r="K137" s="229">
        <f>(SUM('1.  LRAMVA Summary'!F$54:F$77)+SUM('1.  LRAMVA Summary'!F$78:F$79)*(MONTH($E137)-1)/12)*$H137</f>
        <v>6.3105291819833971</v>
      </c>
      <c r="L137" s="229">
        <f>(SUM('1.  LRAMVA Summary'!G$54:G$77)+SUM('1.  LRAMVA Summary'!G$78:G$79)*(MONTH($E137)-1)/12)*$H137</f>
        <v>-0.16736396011023311</v>
      </c>
      <c r="M137" s="229">
        <f>(SUM('1.  LRAMVA Summary'!H$54:H$77)+SUM('1.  LRAMVA Summary'!H$78:H$79)*(MONTH($E137)-1)/12)*$H137</f>
        <v>0</v>
      </c>
      <c r="N137" s="229">
        <f>(SUM('1.  LRAMVA Summary'!I$54:I$77)+SUM('1.  LRAMVA Summary'!I$78:I$79)*(MONTH($E137)-1)/12)*$H137</f>
        <v>-0.15763602847222224</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6"/>
        <v>196.30428363489062</v>
      </c>
    </row>
    <row r="138" spans="2:23" s="8" customFormat="1">
      <c r="B138" s="238"/>
      <c r="E138" s="213">
        <v>43556</v>
      </c>
      <c r="F138" s="213" t="s">
        <v>186</v>
      </c>
      <c r="G138" s="214" t="s">
        <v>66</v>
      </c>
      <c r="H138" s="239">
        <f>$C$48/12</f>
        <v>1.8166666666666667E-3</v>
      </c>
      <c r="I138" s="229">
        <f>(SUM('1.  LRAMVA Summary'!D$54:D$77)+SUM('1.  LRAMVA Summary'!D$78:D$79)*(MONTH($E138)-1)/12)*$H138</f>
        <v>40.832516857180231</v>
      </c>
      <c r="J138" s="229">
        <f>(SUM('1.  LRAMVA Summary'!E$54:E$77)+SUM('1.  LRAMVA Summary'!E$78:E$79)*(MONTH($E138)-1)/12)*$H138</f>
        <v>134.22487652784741</v>
      </c>
      <c r="K138" s="229">
        <f>(SUM('1.  LRAMVA Summary'!F$54:F$77)+SUM('1.  LRAMVA Summary'!F$78:F$79)*(MONTH($E138)-1)/12)*$H138</f>
        <v>6.5507976049401675</v>
      </c>
      <c r="L138" s="229">
        <f>(SUM('1.  LRAMVA Summary'!G$54:G$77)+SUM('1.  LRAMVA Summary'!G$78:G$79)*(MONTH($E138)-1)/12)*$H138</f>
        <v>-0.15366057288391399</v>
      </c>
      <c r="M138" s="229">
        <f>(SUM('1.  LRAMVA Summary'!H$54:H$77)+SUM('1.  LRAMVA Summary'!H$78:H$79)*(MONTH($E138)-1)/12)*$H138</f>
        <v>0</v>
      </c>
      <c r="N138" s="229">
        <f>(SUM('1.  LRAMVA Summary'!I$54:I$77)+SUM('1.  LRAMVA Summary'!I$78:I$79)*(MONTH($E138)-1)/12)*$H138</f>
        <v>-0.14467074958333334</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6"/>
        <v>181.30985966750055</v>
      </c>
    </row>
    <row r="139" spans="2:23" s="9" customFormat="1">
      <c r="B139" s="66"/>
      <c r="E139" s="213">
        <v>43586</v>
      </c>
      <c r="F139" s="213" t="s">
        <v>186</v>
      </c>
      <c r="G139" s="214" t="s">
        <v>66</v>
      </c>
      <c r="H139" s="239">
        <f>$C$48/12</f>
        <v>1.8166666666666667E-3</v>
      </c>
      <c r="I139" s="229">
        <f>(SUM('1.  LRAMVA Summary'!D$54:D$77)+SUM('1.  LRAMVA Summary'!D$78:D$79)*(MONTH($E139)-1)/12)*$H139</f>
        <v>41.579239958788449</v>
      </c>
      <c r="J139" s="229">
        <f>(SUM('1.  LRAMVA Summary'!E$54:E$77)+SUM('1.  LRAMVA Summary'!E$78:E$79)*(MONTH($E139)-1)/12)*$H139</f>
        <v>139.190695920472</v>
      </c>
      <c r="K139" s="229">
        <f>(SUM('1.  LRAMVA Summary'!F$54:F$77)+SUM('1.  LRAMVA Summary'!F$78:F$79)*(MONTH($E139)-1)/12)*$H139</f>
        <v>7.4865121010134752</v>
      </c>
      <c r="L139" s="229">
        <f>(SUM('1.  LRAMVA Summary'!G$54:G$77)+SUM('1.  LRAMVA Summary'!G$78:G$79)*(MONTH($E139)-1)/12)*$H139</f>
        <v>-0.15840137717994712</v>
      </c>
      <c r="M139" s="229">
        <f>(SUM('1.  LRAMVA Summary'!H$54:H$77)+SUM('1.  LRAMVA Summary'!H$78:H$79)*(MONTH($E139)-1)/12)*$H139</f>
        <v>0</v>
      </c>
      <c r="N139" s="229">
        <f>(SUM('1.  LRAMVA Summary'!I$54:I$77)+SUM('1.  LRAMVA Summary'!I$78:I$79)*(MONTH($E139)-1)/12)*$H139</f>
        <v>-0.14907760444444443</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6"/>
        <v>187.94896899864955</v>
      </c>
    </row>
    <row r="140" spans="2:23" s="9" customFormat="1">
      <c r="B140" s="66"/>
      <c r="E140" s="213">
        <v>43617</v>
      </c>
      <c r="F140" s="213" t="s">
        <v>186</v>
      </c>
      <c r="G140" s="214" t="s">
        <v>66</v>
      </c>
      <c r="H140" s="239">
        <f t="shared" ref="H140" si="77">$C$48/12</f>
        <v>1.8166666666666667E-3</v>
      </c>
      <c r="I140" s="229">
        <f>(SUM('1.  LRAMVA Summary'!D$54:D$77)+SUM('1.  LRAMVA Summary'!D$78:D$79)*(MONTH($E140)-1)/12)*$H140</f>
        <v>42.325963060396653</v>
      </c>
      <c r="J140" s="229">
        <f>(SUM('1.  LRAMVA Summary'!E$54:E$77)+SUM('1.  LRAMVA Summary'!E$78:E$79)*(MONTH($E140)-1)/12)*$H140</f>
        <v>144.15651531309655</v>
      </c>
      <c r="K140" s="229">
        <f>(SUM('1.  LRAMVA Summary'!F$54:F$77)+SUM('1.  LRAMVA Summary'!F$78:F$79)*(MONTH($E140)-1)/12)*$H140</f>
        <v>8.4222265970867838</v>
      </c>
      <c r="L140" s="229">
        <f>(SUM('1.  LRAMVA Summary'!G$54:G$77)+SUM('1.  LRAMVA Summary'!G$78:G$79)*(MONTH($E140)-1)/12)*$H140</f>
        <v>-0.16314218147598025</v>
      </c>
      <c r="M140" s="229">
        <f>(SUM('1.  LRAMVA Summary'!H$54:H$77)+SUM('1.  LRAMVA Summary'!H$78:H$79)*(MONTH($E140)-1)/12)*$H140</f>
        <v>0</v>
      </c>
      <c r="N140" s="229">
        <f>(SUM('1.  LRAMVA Summary'!I$54:I$77)+SUM('1.  LRAMVA Summary'!I$78:I$79)*(MONTH($E140)-1)/12)*$H140</f>
        <v>-0.15348445930555554</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6"/>
        <v>194.58807832979844</v>
      </c>
    </row>
    <row r="141" spans="2:23" s="9" customFormat="1">
      <c r="B141" s="66"/>
      <c r="E141" s="213">
        <v>43647</v>
      </c>
      <c r="F141" s="213" t="s">
        <v>186</v>
      </c>
      <c r="G141" s="214" t="s">
        <v>68</v>
      </c>
      <c r="H141" s="239">
        <f>$C$49/12</f>
        <v>1.8166666666666667E-3</v>
      </c>
      <c r="I141" s="229">
        <f>(SUM('1.  LRAMVA Summary'!D$54:D$77)+SUM('1.  LRAMVA Summary'!D$78:D$79)*(MONTH($E141)-1)/12)*$H141</f>
        <v>43.072686162004871</v>
      </c>
      <c r="J141" s="229">
        <f>(SUM('1.  LRAMVA Summary'!E$54:E$77)+SUM('1.  LRAMVA Summary'!E$78:E$79)*(MONTH($E141)-1)/12)*$H141</f>
        <v>149.1223347057211</v>
      </c>
      <c r="K141" s="229">
        <f>(SUM('1.  LRAMVA Summary'!F$54:F$77)+SUM('1.  LRAMVA Summary'!F$78:F$79)*(MONTH($E141)-1)/12)*$H141</f>
        <v>9.3579410931600933</v>
      </c>
      <c r="L141" s="229">
        <f>(SUM('1.  LRAMVA Summary'!G$54:G$77)+SUM('1.  LRAMVA Summary'!G$78:G$79)*(MONTH($E141)-1)/12)*$H141</f>
        <v>-0.16788298577201341</v>
      </c>
      <c r="M141" s="229">
        <f>(SUM('1.  LRAMVA Summary'!H$54:H$77)+SUM('1.  LRAMVA Summary'!H$78:H$79)*(MONTH($E141)-1)/12)*$H141</f>
        <v>0</v>
      </c>
      <c r="N141" s="229">
        <f>(SUM('1.  LRAMVA Summary'!I$54:I$77)+SUM('1.  LRAMVA Summary'!I$78:I$79)*(MONTH($E141)-1)/12)*$H141</f>
        <v>-0.15789131416666666</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6"/>
        <v>201.22718766094738</v>
      </c>
    </row>
    <row r="142" spans="2:23" s="9" customFormat="1">
      <c r="B142" s="66"/>
      <c r="E142" s="213">
        <v>43678</v>
      </c>
      <c r="F142" s="213" t="s">
        <v>186</v>
      </c>
      <c r="G142" s="214" t="s">
        <v>68</v>
      </c>
      <c r="H142" s="239">
        <f t="shared" ref="H142" si="78">$C$49/12</f>
        <v>1.8166666666666667E-3</v>
      </c>
      <c r="I142" s="229">
        <f>(SUM('1.  LRAMVA Summary'!D$54:D$77)+SUM('1.  LRAMVA Summary'!D$78:D$79)*(MONTH($E142)-1)/12)*$H142</f>
        <v>43.819409263613075</v>
      </c>
      <c r="J142" s="229">
        <f>(SUM('1.  LRAMVA Summary'!E$54:E$77)+SUM('1.  LRAMVA Summary'!E$78:E$79)*(MONTH($E142)-1)/12)*$H142</f>
        <v>154.08815409834568</v>
      </c>
      <c r="K142" s="229">
        <f>(SUM('1.  LRAMVA Summary'!F$54:F$77)+SUM('1.  LRAMVA Summary'!F$78:F$79)*(MONTH($E142)-1)/12)*$H142</f>
        <v>10.293655589233401</v>
      </c>
      <c r="L142" s="229">
        <f>(SUM('1.  LRAMVA Summary'!G$54:G$77)+SUM('1.  LRAMVA Summary'!G$78:G$79)*(MONTH($E142)-1)/12)*$H142</f>
        <v>-0.17262379006804654</v>
      </c>
      <c r="M142" s="229">
        <f>(SUM('1.  LRAMVA Summary'!H$54:H$77)+SUM('1.  LRAMVA Summary'!H$78:H$79)*(MONTH($E142)-1)/12)*$H142</f>
        <v>0</v>
      </c>
      <c r="N142" s="229">
        <f>(SUM('1.  LRAMVA Summary'!I$54:I$77)+SUM('1.  LRAMVA Summary'!I$78:I$79)*(MONTH($E142)-1)/12)*$H142</f>
        <v>-0.1622981690277778</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6"/>
        <v>207.86629699209632</v>
      </c>
    </row>
    <row r="143" spans="2:23" s="9" customFormat="1">
      <c r="B143" s="66"/>
      <c r="E143" s="213">
        <v>43709</v>
      </c>
      <c r="F143" s="213" t="s">
        <v>186</v>
      </c>
      <c r="G143" s="214" t="s">
        <v>68</v>
      </c>
      <c r="H143" s="239">
        <f>$C$49/12</f>
        <v>1.8166666666666667E-3</v>
      </c>
      <c r="I143" s="229">
        <f>(SUM('1.  LRAMVA Summary'!D$54:D$77)+SUM('1.  LRAMVA Summary'!D$78:D$79)*(MONTH($E143)-1)/12)*$H143</f>
        <v>44.566132365221286</v>
      </c>
      <c r="J143" s="229">
        <f>(SUM('1.  LRAMVA Summary'!E$54:E$77)+SUM('1.  LRAMVA Summary'!E$78:E$79)*(MONTH($E143)-1)/12)*$H143</f>
        <v>159.05397349097024</v>
      </c>
      <c r="K143" s="229">
        <f>(SUM('1.  LRAMVA Summary'!F$54:F$77)+SUM('1.  LRAMVA Summary'!F$78:F$79)*(MONTH($E143)-1)/12)*$H143</f>
        <v>11.229370085306709</v>
      </c>
      <c r="L143" s="229">
        <f>(SUM('1.  LRAMVA Summary'!G$54:G$77)+SUM('1.  LRAMVA Summary'!G$78:G$79)*(MONTH($E143)-1)/12)*$H143</f>
        <v>-0.17736459436407967</v>
      </c>
      <c r="M143" s="229">
        <f>(SUM('1.  LRAMVA Summary'!H$54:H$77)+SUM('1.  LRAMVA Summary'!H$78:H$79)*(MONTH($E143)-1)/12)*$H143</f>
        <v>0</v>
      </c>
      <c r="N143" s="229">
        <f>(SUM('1.  LRAMVA Summary'!I$54:I$77)+SUM('1.  LRAMVA Summary'!I$78:I$79)*(MONTH($E143)-1)/12)*$H143</f>
        <v>-0.16670502388888891</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6"/>
        <v>214.50540632324524</v>
      </c>
    </row>
    <row r="144" spans="2:23" s="9" customFormat="1">
      <c r="B144" s="66"/>
      <c r="E144" s="213">
        <v>43739</v>
      </c>
      <c r="F144" s="213" t="s">
        <v>186</v>
      </c>
      <c r="G144" s="214" t="s">
        <v>69</v>
      </c>
      <c r="H144" s="239">
        <f>$C$50/12</f>
        <v>1.8166666666666667E-3</v>
      </c>
      <c r="I144" s="229">
        <f>(SUM('1.  LRAMVA Summary'!D$54:D$77)+SUM('1.  LRAMVA Summary'!D$78:D$79)*(MONTH($E144)-1)/12)*$H144</f>
        <v>45.312855466829497</v>
      </c>
      <c r="J144" s="229">
        <f>(SUM('1.  LRAMVA Summary'!E$54:E$77)+SUM('1.  LRAMVA Summary'!E$78:E$79)*(MONTH($E144)-1)/12)*$H144</f>
        <v>164.01979288359482</v>
      </c>
      <c r="K144" s="229">
        <f>(SUM('1.  LRAMVA Summary'!F$54:F$77)+SUM('1.  LRAMVA Summary'!F$78:F$79)*(MONTH($E144)-1)/12)*$H144</f>
        <v>12.165084581380016</v>
      </c>
      <c r="L144" s="229">
        <f>(SUM('1.  LRAMVA Summary'!G$54:G$77)+SUM('1.  LRAMVA Summary'!G$78:G$79)*(MONTH($E144)-1)/12)*$H144</f>
        <v>-0.18210539866011283</v>
      </c>
      <c r="M144" s="229">
        <f>(SUM('1.  LRAMVA Summary'!H$54:H$77)+SUM('1.  LRAMVA Summary'!H$78:H$79)*(MONTH($E144)-1)/12)*$H144</f>
        <v>0</v>
      </c>
      <c r="N144" s="229">
        <f>(SUM('1.  LRAMVA Summary'!I$54:I$77)+SUM('1.  LRAMVA Summary'!I$78:I$79)*(MONTH($E144)-1)/12)*$H144</f>
        <v>-0.17111187875000003</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6"/>
        <v>221.14451565439424</v>
      </c>
    </row>
    <row r="145" spans="2:23" s="9" customFormat="1">
      <c r="B145" s="66"/>
      <c r="E145" s="213">
        <v>43770</v>
      </c>
      <c r="F145" s="213" t="s">
        <v>186</v>
      </c>
      <c r="G145" s="214" t="s">
        <v>69</v>
      </c>
      <c r="H145" s="239">
        <f t="shared" ref="H145:H146" si="79">$C$50/12</f>
        <v>1.8166666666666667E-3</v>
      </c>
      <c r="I145" s="229">
        <f>(SUM('1.  LRAMVA Summary'!D$54:D$77)+SUM('1.  LRAMVA Summary'!D$78:D$79)*(MONTH($E145)-1)/12)*$H145</f>
        <v>46.059578568437708</v>
      </c>
      <c r="J145" s="229">
        <f>(SUM('1.  LRAMVA Summary'!E$54:E$77)+SUM('1.  LRAMVA Summary'!E$78:E$79)*(MONTH($E145)-1)/12)*$H145</f>
        <v>168.9856122762194</v>
      </c>
      <c r="K145" s="229">
        <f>(SUM('1.  LRAMVA Summary'!F$54:F$77)+SUM('1.  LRAMVA Summary'!F$78:F$79)*(MONTH($E145)-1)/12)*$H145</f>
        <v>13.100799077453326</v>
      </c>
      <c r="L145" s="229">
        <f>(SUM('1.  LRAMVA Summary'!G$54:G$77)+SUM('1.  LRAMVA Summary'!G$78:G$79)*(MONTH($E145)-1)/12)*$H145</f>
        <v>-0.18684620295614596</v>
      </c>
      <c r="M145" s="229">
        <f>(SUM('1.  LRAMVA Summary'!H$54:H$77)+SUM('1.  LRAMVA Summary'!H$78:H$79)*(MONTH($E145)-1)/12)*$H145</f>
        <v>0</v>
      </c>
      <c r="N145" s="229">
        <f>(SUM('1.  LRAMVA Summary'!I$54:I$77)+SUM('1.  LRAMVA Summary'!I$78:I$79)*(MONTH($E145)-1)/12)*$H145</f>
        <v>-0.17551873361111114</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6"/>
        <v>227.78362498554318</v>
      </c>
    </row>
    <row r="146" spans="2:23" s="9" customFormat="1">
      <c r="B146" s="66"/>
      <c r="E146" s="213">
        <v>43800</v>
      </c>
      <c r="F146" s="213" t="s">
        <v>186</v>
      </c>
      <c r="G146" s="214" t="s">
        <v>69</v>
      </c>
      <c r="H146" s="239">
        <f t="shared" si="79"/>
        <v>1.8166666666666667E-3</v>
      </c>
      <c r="I146" s="229">
        <f>(SUM('1.  LRAMVA Summary'!D$54:D$77)+SUM('1.  LRAMVA Summary'!D$78:D$79)*(MONTH($E146)-1)/12)*$H146</f>
        <v>46.806301670045919</v>
      </c>
      <c r="J146" s="229">
        <f>(SUM('1.  LRAMVA Summary'!E$54:E$77)+SUM('1.  LRAMVA Summary'!E$78:E$79)*(MONTH($E146)-1)/12)*$H146</f>
        <v>173.95143166884395</v>
      </c>
      <c r="K146" s="229">
        <f>(SUM('1.  LRAMVA Summary'!F$54:F$77)+SUM('1.  LRAMVA Summary'!F$78:F$79)*(MONTH($E146)-1)/12)*$H146</f>
        <v>14.036513573526634</v>
      </c>
      <c r="L146" s="229">
        <f>(SUM('1.  LRAMVA Summary'!G$54:G$77)+SUM('1.  LRAMVA Summary'!G$78:G$79)*(MONTH($E146)-1)/12)*$H146</f>
        <v>-0.19158700725217909</v>
      </c>
      <c r="M146" s="229">
        <f>(SUM('1.  LRAMVA Summary'!H$54:H$77)+SUM('1.  LRAMVA Summary'!H$78:H$79)*(MONTH($E146)-1)/12)*$H146</f>
        <v>0</v>
      </c>
      <c r="N146" s="229">
        <f>(SUM('1.  LRAMVA Summary'!I$54:I$77)+SUM('1.  LRAMVA Summary'!I$78:I$79)*(MONTH($E146)-1)/12)*$H146</f>
        <v>-0.17992558847222223</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6"/>
        <v>234.4227343166921</v>
      </c>
    </row>
    <row r="147" spans="2:23" s="9" customFormat="1" ht="15.75" thickBot="1">
      <c r="B147" s="66"/>
      <c r="E147" s="215" t="s">
        <v>469</v>
      </c>
      <c r="F147" s="215"/>
      <c r="G147" s="216"/>
      <c r="H147" s="217"/>
      <c r="I147" s="218">
        <f>SUM(I134:I146)</f>
        <v>903.93551611275791</v>
      </c>
      <c r="J147" s="218">
        <f>SUM(J134:J146)</f>
        <v>3008.7944951932459</v>
      </c>
      <c r="K147" s="218">
        <f t="shared" ref="K147:O147" si="80">SUM(K134:K146)</f>
        <v>24.669317154304352</v>
      </c>
      <c r="L147" s="218">
        <f t="shared" si="80"/>
        <v>-3.6144158933240331</v>
      </c>
      <c r="M147" s="218">
        <f t="shared" si="80"/>
        <v>0</v>
      </c>
      <c r="N147" s="218">
        <f t="shared" si="80"/>
        <v>-3.4029802545833343</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3930.3819323124003</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903.93551611275791</v>
      </c>
      <c r="J149" s="227">
        <f t="shared" ref="J149" si="82">J147+J148</f>
        <v>3008.7944951932459</v>
      </c>
      <c r="K149" s="227">
        <f t="shared" ref="K149" si="83">K147+K148</f>
        <v>24.669317154304352</v>
      </c>
      <c r="L149" s="227">
        <f t="shared" ref="L149" si="84">L147+L148</f>
        <v>-3.6144158933240331</v>
      </c>
      <c r="M149" s="227">
        <f t="shared" ref="M149" si="85">M147+M148</f>
        <v>0</v>
      </c>
      <c r="N149" s="227">
        <f t="shared" ref="N149" si="86">N147+N148</f>
        <v>-3.4029802545833343</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W147+W148</f>
        <v>3930.3819323124003</v>
      </c>
    </row>
    <row r="150" spans="2:23" s="9" customFormat="1">
      <c r="B150" s="66"/>
      <c r="E150" s="213">
        <v>43831</v>
      </c>
      <c r="F150" s="213" t="s">
        <v>187</v>
      </c>
      <c r="G150" s="214" t="s">
        <v>65</v>
      </c>
      <c r="H150" s="239">
        <f>$C$51/12</f>
        <v>1.8166666666666667E-3</v>
      </c>
      <c r="I150" s="229">
        <f>(SUM('1.  LRAMVA Summary'!D$54:D$80)+SUM('1.  LRAMVA Summary'!D$81:D$82)*(MONTH($E150)-1)/12)*$H150</f>
        <v>47.55302477165413</v>
      </c>
      <c r="J150" s="229">
        <f>(SUM('1.  LRAMVA Summary'!E$54:E$80)+SUM('1.  LRAMVA Summary'!E$81:E$82)*(MONTH($E150)-1)/12)*$H150</f>
        <v>178.91725106146851</v>
      </c>
      <c r="K150" s="229">
        <f>(SUM('1.  LRAMVA Summary'!F$54:F$80)+SUM('1.  LRAMVA Summary'!F$81:F$82)*(MONTH($E150)-1)/12)*$H150</f>
        <v>14.972228069599945</v>
      </c>
      <c r="L150" s="229">
        <f>(SUM('1.  LRAMVA Summary'!G$54:G$80)+SUM('1.  LRAMVA Summary'!G$81:G$82)*(MONTH($E150)-1)/12)*$H150</f>
        <v>-0.19632781154821222</v>
      </c>
      <c r="M150" s="229">
        <f>(SUM('1.  LRAMVA Summary'!H$54:H$80)+SUM('1.  LRAMVA Summary'!H$81:H$82)*(MONTH($E150)-1)/12)*$H150</f>
        <v>0</v>
      </c>
      <c r="N150" s="229">
        <f>(SUM('1.  LRAMVA Summary'!I$54:I$80)+SUM('1.  LRAMVA Summary'!I$81:I$82)*(MONTH($E150)-1)/12)*$H150</f>
        <v>-0.18433244333333335</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241.06184364784102</v>
      </c>
    </row>
    <row r="151" spans="2:23" s="9" customFormat="1">
      <c r="B151" s="66"/>
      <c r="E151" s="213">
        <v>43862</v>
      </c>
      <c r="F151" s="213" t="s">
        <v>187</v>
      </c>
      <c r="G151" s="214" t="s">
        <v>65</v>
      </c>
      <c r="H151" s="239">
        <f t="shared" ref="H151:H152" si="88">$C$51/12</f>
        <v>1.8166666666666667E-3</v>
      </c>
      <c r="I151" s="229">
        <f>(SUM('1.  LRAMVA Summary'!D$54:D$80)+SUM('1.  LRAMVA Summary'!D$81:D$82)*(MONTH($E151)-1)/12)*$H151</f>
        <v>47.55302477165413</v>
      </c>
      <c r="J151" s="229">
        <f>(SUM('1.  LRAMVA Summary'!E$54:E$80)+SUM('1.  LRAMVA Summary'!E$81:E$82)*(MONTH($E151)-1)/12)*$H151</f>
        <v>183.87493902599218</v>
      </c>
      <c r="K151" s="229">
        <f>(SUM('1.  LRAMVA Summary'!F$54:F$80)+SUM('1.  LRAMVA Summary'!F$81:F$82)*(MONTH($E151)-1)/12)*$H151</f>
        <v>15.914267409129375</v>
      </c>
      <c r="L151" s="229">
        <f>(SUM('1.  LRAMVA Summary'!G$54:G$80)+SUM('1.  LRAMVA Summary'!G$81:G$82)*(MONTH($E151)-1)/12)*$H151</f>
        <v>-0.20117546335095535</v>
      </c>
      <c r="M151" s="229">
        <f>(SUM('1.  LRAMVA Summary'!H$54:H$80)+SUM('1.  LRAMVA Summary'!H$81:H$82)*(MONTH($E151)-1)/12)*$H151</f>
        <v>0</v>
      </c>
      <c r="N151" s="229">
        <f>(SUM('1.  LRAMVA Summary'!I$54:I$80)+SUM('1.  LRAMVA Summary'!I$81:I$82)*(MONTH($E151)-1)/12)*$H151</f>
        <v>-0.18886520833333331</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89">SUM(I151:V151)</f>
        <v>246.95219053509138</v>
      </c>
    </row>
    <row r="152" spans="2:23" s="9" customFormat="1">
      <c r="B152" s="66"/>
      <c r="E152" s="213">
        <v>43891</v>
      </c>
      <c r="F152" s="213" t="s">
        <v>187</v>
      </c>
      <c r="G152" s="214" t="s">
        <v>65</v>
      </c>
      <c r="H152" s="239">
        <f t="shared" si="88"/>
        <v>1.8166666666666667E-3</v>
      </c>
      <c r="I152" s="229">
        <f>(SUM('1.  LRAMVA Summary'!D$54:D$80)+SUM('1.  LRAMVA Summary'!D$81:D$82)*(MONTH($E152)-1)/12)*$H152</f>
        <v>47.55302477165413</v>
      </c>
      <c r="J152" s="229">
        <f>(SUM('1.  LRAMVA Summary'!E$54:E$80)+SUM('1.  LRAMVA Summary'!E$81:E$82)*(MONTH($E152)-1)/12)*$H152</f>
        <v>188.83262699051588</v>
      </c>
      <c r="K152" s="229">
        <f>(SUM('1.  LRAMVA Summary'!F$54:F$80)+SUM('1.  LRAMVA Summary'!F$81:F$82)*(MONTH($E152)-1)/12)*$H152</f>
        <v>16.856306748658799</v>
      </c>
      <c r="L152" s="229">
        <f>(SUM('1.  LRAMVA Summary'!G$54:G$80)+SUM('1.  LRAMVA Summary'!G$81:G$82)*(MONTH($E152)-1)/12)*$H152</f>
        <v>-0.20602311515369848</v>
      </c>
      <c r="M152" s="229">
        <f>(SUM('1.  LRAMVA Summary'!H$54:H$80)+SUM('1.  LRAMVA Summary'!H$81:H$82)*(MONTH($E152)-1)/12)*$H152</f>
        <v>0</v>
      </c>
      <c r="N152" s="229">
        <f>(SUM('1.  LRAMVA Summary'!I$54:I$80)+SUM('1.  LRAMVA Summary'!I$81:I$82)*(MONTH($E152)-1)/12)*$H152</f>
        <v>-0.19339797333333333</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89"/>
        <v>252.84253742234176</v>
      </c>
    </row>
    <row r="153" spans="2:23" s="9" customFormat="1">
      <c r="B153" s="66"/>
      <c r="E153" s="213">
        <v>43922</v>
      </c>
      <c r="F153" s="213" t="s">
        <v>187</v>
      </c>
      <c r="G153" s="214" t="s">
        <v>66</v>
      </c>
      <c r="H153" s="239">
        <f>$C$52/12</f>
        <v>1.8166666666666667E-3</v>
      </c>
      <c r="I153" s="229">
        <f>(SUM('1.  LRAMVA Summary'!D$54:D$80)+SUM('1.  LRAMVA Summary'!D$81:D$82)*(MONTH($E153)-1)/12)*$H153</f>
        <v>47.55302477165413</v>
      </c>
      <c r="J153" s="229">
        <f>(SUM('1.  LRAMVA Summary'!E$54:E$80)+SUM('1.  LRAMVA Summary'!E$81:E$82)*(MONTH($E153)-1)/12)*$H153</f>
        <v>193.79031495503955</v>
      </c>
      <c r="K153" s="229">
        <f>(SUM('1.  LRAMVA Summary'!F$54:F$80)+SUM('1.  LRAMVA Summary'!F$81:F$82)*(MONTH($E153)-1)/12)*$H153</f>
        <v>17.798346088188229</v>
      </c>
      <c r="L153" s="229">
        <f>(SUM('1.  LRAMVA Summary'!G$54:G$80)+SUM('1.  LRAMVA Summary'!G$81:G$82)*(MONTH($E153)-1)/12)*$H153</f>
        <v>-0.21087076695644161</v>
      </c>
      <c r="M153" s="229">
        <f>(SUM('1.  LRAMVA Summary'!H$54:H$80)+SUM('1.  LRAMVA Summary'!H$81:H$82)*(MONTH($E153)-1)/12)*$H153</f>
        <v>0</v>
      </c>
      <c r="N153" s="229">
        <f>(SUM('1.  LRAMVA Summary'!I$54:I$80)+SUM('1.  LRAMVA Summary'!I$81:I$82)*(MONTH($E153)-1)/12)*$H153</f>
        <v>-0.19793073833333333</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89"/>
        <v>258.73288430959212</v>
      </c>
    </row>
    <row r="154" spans="2:23" s="9" customFormat="1">
      <c r="B154" s="66"/>
      <c r="E154" s="213">
        <v>43952</v>
      </c>
      <c r="F154" s="213" t="s">
        <v>187</v>
      </c>
      <c r="G154" s="214" t="s">
        <v>66</v>
      </c>
      <c r="H154" s="239">
        <f>$C$52/12</f>
        <v>1.8166666666666667E-3</v>
      </c>
      <c r="I154" s="229">
        <f>(SUM('1.  LRAMVA Summary'!D$54:D$80)+SUM('1.  LRAMVA Summary'!D$81:D$82)*(MONTH($E154)-1)/12)*$H154</f>
        <v>47.55302477165413</v>
      </c>
      <c r="J154" s="229">
        <f>(SUM('1.  LRAMVA Summary'!E$54:E$80)+SUM('1.  LRAMVA Summary'!E$81:E$82)*(MONTH($E154)-1)/12)*$H154</f>
        <v>198.74800291956322</v>
      </c>
      <c r="K154" s="229">
        <f>(SUM('1.  LRAMVA Summary'!F$54:F$80)+SUM('1.  LRAMVA Summary'!F$81:F$82)*(MONTH($E154)-1)/12)*$H154</f>
        <v>18.740385427717658</v>
      </c>
      <c r="L154" s="229">
        <f>(SUM('1.  LRAMVA Summary'!G$54:G$80)+SUM('1.  LRAMVA Summary'!G$81:G$82)*(MONTH($E154)-1)/12)*$H154</f>
        <v>-0.21571841875918471</v>
      </c>
      <c r="M154" s="229">
        <f>(SUM('1.  LRAMVA Summary'!H$54:H$80)+SUM('1.  LRAMVA Summary'!H$81:H$82)*(MONTH($E154)-1)/12)*$H154</f>
        <v>0</v>
      </c>
      <c r="N154" s="229">
        <f>(SUM('1.  LRAMVA Summary'!I$54:I$80)+SUM('1.  LRAMVA Summary'!I$81:I$82)*(MONTH($E154)-1)/12)*$H154</f>
        <v>-0.20246350333333335</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89"/>
        <v>264.62323119684248</v>
      </c>
    </row>
    <row r="155" spans="2:23" s="9" customFormat="1">
      <c r="B155" s="66"/>
      <c r="E155" s="213">
        <v>43983</v>
      </c>
      <c r="F155" s="213" t="s">
        <v>187</v>
      </c>
      <c r="G155" s="214" t="s">
        <v>66</v>
      </c>
      <c r="H155" s="239">
        <f>$C$52/12</f>
        <v>1.8166666666666667E-3</v>
      </c>
      <c r="I155" s="229">
        <f>(SUM('1.  LRAMVA Summary'!D$54:D$80)+SUM('1.  LRAMVA Summary'!D$81:D$82)*(MONTH($E155)-1)/12)*$H155</f>
        <v>47.55302477165413</v>
      </c>
      <c r="J155" s="229">
        <f>(SUM('1.  LRAMVA Summary'!E$54:E$80)+SUM('1.  LRAMVA Summary'!E$81:E$82)*(MONTH($E155)-1)/12)*$H155</f>
        <v>203.70569088408689</v>
      </c>
      <c r="K155" s="229">
        <f>(SUM('1.  LRAMVA Summary'!F$54:F$80)+SUM('1.  LRAMVA Summary'!F$81:F$82)*(MONTH($E155)-1)/12)*$H155</f>
        <v>19.682424767247085</v>
      </c>
      <c r="L155" s="229">
        <f>(SUM('1.  LRAMVA Summary'!G$54:G$80)+SUM('1.  LRAMVA Summary'!G$81:G$82)*(MONTH($E155)-1)/12)*$H155</f>
        <v>-0.22056607056192784</v>
      </c>
      <c r="M155" s="229">
        <f>(SUM('1.  LRAMVA Summary'!H$54:H$80)+SUM('1.  LRAMVA Summary'!H$81:H$82)*(MONTH($E155)-1)/12)*$H155</f>
        <v>0</v>
      </c>
      <c r="N155" s="229">
        <f>(SUM('1.  LRAMVA Summary'!I$54:I$80)+SUM('1.  LRAMVA Summary'!I$81:I$82)*(MONTH($E155)-1)/12)*$H155</f>
        <v>-0.20699626833333334</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89"/>
        <v>270.51357808409284</v>
      </c>
    </row>
    <row r="156" spans="2:23" s="9" customFormat="1">
      <c r="B156" s="66"/>
      <c r="E156" s="213">
        <v>44013</v>
      </c>
      <c r="F156" s="213" t="s">
        <v>187</v>
      </c>
      <c r="G156" s="214" t="s">
        <v>68</v>
      </c>
      <c r="H156" s="239">
        <f>$C$53/12</f>
        <v>4.75E-4</v>
      </c>
      <c r="I156" s="229">
        <f>(SUM('1.  LRAMVA Summary'!D$54:D$80)+SUM('1.  LRAMVA Summary'!D$81:D$82)*(MONTH($E156)-1)/12)*$H156</f>
        <v>12.433589045799474</v>
      </c>
      <c r="J156" s="229">
        <f>(SUM('1.  LRAMVA Summary'!E$54:E$80)+SUM('1.  LRAMVA Summary'!E$81:E$82)*(MONTH($E156)-1)/12)*$H156</f>
        <v>54.558773368673407</v>
      </c>
      <c r="K156" s="229">
        <f>(SUM('1.  LRAMVA Summary'!F$54:F$80)+SUM('1.  LRAMVA Summary'!F$81:F$82)*(MONTH($E156)-1)/12)*$H156</f>
        <v>5.3926351104874373</v>
      </c>
      <c r="L156" s="229">
        <f>(SUM('1.  LRAMVA Summary'!G$54:G$80)+SUM('1.  LRAMVA Summary'!G$81:G$82)*(MONTH($E156)-1)/12)*$H156</f>
        <v>-5.8938450343056163E-2</v>
      </c>
      <c r="M156" s="229">
        <f>(SUM('1.  LRAMVA Summary'!H$54:H$80)+SUM('1.  LRAMVA Summary'!H$81:H$82)*(MONTH($E156)-1)/12)*$H156</f>
        <v>0</v>
      </c>
      <c r="N156" s="229">
        <f>(SUM('1.  LRAMVA Summary'!I$54:I$80)+SUM('1.  LRAMVA Summary'!I$81:I$82)*(MONTH($E156)-1)/12)*$H156</f>
        <v>-5.5308050000000004E-2</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89"/>
        <v>72.270751024617269</v>
      </c>
    </row>
    <row r="157" spans="2:23" s="9" customFormat="1">
      <c r="B157" s="66"/>
      <c r="E157" s="213">
        <v>44044</v>
      </c>
      <c r="F157" s="213" t="s">
        <v>187</v>
      </c>
      <c r="G157" s="214" t="s">
        <v>68</v>
      </c>
      <c r="H157" s="239">
        <f>$C$53/12</f>
        <v>4.75E-4</v>
      </c>
      <c r="I157" s="229">
        <f>(SUM('1.  LRAMVA Summary'!D$54:D$80)+SUM('1.  LRAMVA Summary'!D$81:D$82)*(MONTH($E157)-1)/12)*$H157</f>
        <v>12.433589045799474</v>
      </c>
      <c r="J157" s="229">
        <f>(SUM('1.  LRAMVA Summary'!E$54:E$80)+SUM('1.  LRAMVA Summary'!E$81:E$82)*(MONTH($E157)-1)/12)*$H157</f>
        <v>55.855049579580971</v>
      </c>
      <c r="K157" s="229">
        <f>(SUM('1.  LRAMVA Summary'!F$54:F$80)+SUM('1.  LRAMVA Summary'!F$81:F$82)*(MONTH($E157)-1)/12)*$H157</f>
        <v>5.638948148804765</v>
      </c>
      <c r="L157" s="229">
        <f>(SUM('1.  LRAMVA Summary'!G$54:G$80)+SUM('1.  LRAMVA Summary'!G$81:G$82)*(MONTH($E157)-1)/12)*$H157</f>
        <v>-6.020595563092937E-2</v>
      </c>
      <c r="M157" s="229">
        <f>(SUM('1.  LRAMVA Summary'!H$54:H$80)+SUM('1.  LRAMVA Summary'!H$81:H$82)*(MONTH($E157)-1)/12)*$H157</f>
        <v>0</v>
      </c>
      <c r="N157" s="229">
        <f>(SUM('1.  LRAMVA Summary'!I$54:I$80)+SUM('1.  LRAMVA Summary'!I$81:I$82)*(MONTH($E157)-1)/12)*$H157</f>
        <v>-5.6493222499999995E-2</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89"/>
        <v>73.810887596054286</v>
      </c>
    </row>
    <row r="158" spans="2:23" s="9" customFormat="1">
      <c r="B158" s="66"/>
      <c r="E158" s="213">
        <v>44075</v>
      </c>
      <c r="F158" s="213" t="s">
        <v>187</v>
      </c>
      <c r="G158" s="214" t="s">
        <v>68</v>
      </c>
      <c r="H158" s="239">
        <f>$C$53/12</f>
        <v>4.75E-4</v>
      </c>
      <c r="I158" s="229">
        <f>(SUM('1.  LRAMVA Summary'!D$54:D$80)+SUM('1.  LRAMVA Summary'!D$81:D$82)*(MONTH($E158)-1)/12)*$H158</f>
        <v>12.433589045799474</v>
      </c>
      <c r="J158" s="229">
        <f>(SUM('1.  LRAMVA Summary'!E$54:E$80)+SUM('1.  LRAMVA Summary'!E$81:E$82)*(MONTH($E158)-1)/12)*$H158</f>
        <v>57.151325790488542</v>
      </c>
      <c r="K158" s="229">
        <f>(SUM('1.  LRAMVA Summary'!F$54:F$80)+SUM('1.  LRAMVA Summary'!F$81:F$82)*(MONTH($E158)-1)/12)*$H158</f>
        <v>5.8852611871220928</v>
      </c>
      <c r="L158" s="229">
        <f>(SUM('1.  LRAMVA Summary'!G$54:G$80)+SUM('1.  LRAMVA Summary'!G$81:G$82)*(MONTH($E158)-1)/12)*$H158</f>
        <v>-6.1473460918802562E-2</v>
      </c>
      <c r="M158" s="229">
        <f>(SUM('1.  LRAMVA Summary'!H$54:H$80)+SUM('1.  LRAMVA Summary'!H$81:H$82)*(MONTH($E158)-1)/12)*$H158</f>
        <v>0</v>
      </c>
      <c r="N158" s="229">
        <f>(SUM('1.  LRAMVA Summary'!I$54:I$80)+SUM('1.  LRAMVA Summary'!I$81:I$82)*(MONTH($E158)-1)/12)*$H158</f>
        <v>-5.7678395E-2</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89"/>
        <v>75.351024167491317</v>
      </c>
    </row>
    <row r="159" spans="2:23" s="9" customFormat="1">
      <c r="B159" s="66"/>
      <c r="E159" s="213">
        <v>44105</v>
      </c>
      <c r="F159" s="213" t="s">
        <v>187</v>
      </c>
      <c r="G159" s="214" t="s">
        <v>69</v>
      </c>
      <c r="H159" s="239">
        <f>$C$54/12</f>
        <v>4.75E-4</v>
      </c>
      <c r="I159" s="229">
        <f>(SUM('1.  LRAMVA Summary'!D$54:D$80)+SUM('1.  LRAMVA Summary'!D$81:D$82)*(MONTH($E159)-1)/12)*$H159</f>
        <v>12.433589045799474</v>
      </c>
      <c r="J159" s="229">
        <f>(SUM('1.  LRAMVA Summary'!E$54:E$80)+SUM('1.  LRAMVA Summary'!E$81:E$82)*(MONTH($E159)-1)/12)*$H159</f>
        <v>58.447602001396106</v>
      </c>
      <c r="K159" s="229">
        <f>(SUM('1.  LRAMVA Summary'!F$54:F$80)+SUM('1.  LRAMVA Summary'!F$81:F$82)*(MONTH($E159)-1)/12)*$H159</f>
        <v>6.1315742254394197</v>
      </c>
      <c r="L159" s="229">
        <f>(SUM('1.  LRAMVA Summary'!G$54:G$80)+SUM('1.  LRAMVA Summary'!G$81:G$82)*(MONTH($E159)-1)/12)*$H159</f>
        <v>-6.2740966206675769E-2</v>
      </c>
      <c r="M159" s="229">
        <f>(SUM('1.  LRAMVA Summary'!H$54:H$80)+SUM('1.  LRAMVA Summary'!H$81:H$82)*(MONTH($E159)-1)/12)*$H159</f>
        <v>0</v>
      </c>
      <c r="N159" s="229">
        <f>(SUM('1.  LRAMVA Summary'!I$54:I$80)+SUM('1.  LRAMVA Summary'!I$81:I$82)*(MONTH($E159)-1)/12)*$H159</f>
        <v>-5.8863567499999998E-2</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89"/>
        <v>76.891160738928335</v>
      </c>
    </row>
    <row r="160" spans="2:23" s="9" customFormat="1">
      <c r="B160" s="66"/>
      <c r="E160" s="213">
        <v>44136</v>
      </c>
      <c r="F160" s="213" t="s">
        <v>187</v>
      </c>
      <c r="G160" s="214" t="s">
        <v>69</v>
      </c>
      <c r="H160" s="239">
        <f>$C$54/12</f>
        <v>4.75E-4</v>
      </c>
      <c r="I160" s="229">
        <f>(SUM('1.  LRAMVA Summary'!D$54:D$80)+SUM('1.  LRAMVA Summary'!D$81:D$82)*(MONTH($E160)-1)/12)*$H160</f>
        <v>12.433589045799474</v>
      </c>
      <c r="J160" s="229">
        <f>(SUM('1.  LRAMVA Summary'!E$54:E$80)+SUM('1.  LRAMVA Summary'!E$81:E$82)*(MONTH($E160)-1)/12)*$H160</f>
        <v>59.74387821230367</v>
      </c>
      <c r="K160" s="229">
        <f>(SUM('1.  LRAMVA Summary'!F$54:F$80)+SUM('1.  LRAMVA Summary'!F$81:F$82)*(MONTH($E160)-1)/12)*$H160</f>
        <v>6.3778872637567465</v>
      </c>
      <c r="L160" s="229">
        <f>(SUM('1.  LRAMVA Summary'!G$54:G$80)+SUM('1.  LRAMVA Summary'!G$81:G$82)*(MONTH($E160)-1)/12)*$H160</f>
        <v>-6.4008471494548969E-2</v>
      </c>
      <c r="M160" s="229">
        <f>(SUM('1.  LRAMVA Summary'!H$54:H$80)+SUM('1.  LRAMVA Summary'!H$81:H$82)*(MONTH($E160)-1)/12)*$H160</f>
        <v>0</v>
      </c>
      <c r="N160" s="229">
        <f>(SUM('1.  LRAMVA Summary'!I$54:I$80)+SUM('1.  LRAMVA Summary'!I$81:I$82)*(MONTH($E160)-1)/12)*$H160</f>
        <v>-6.0048739999999996E-2</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89"/>
        <v>78.431297310365352</v>
      </c>
    </row>
    <row r="161" spans="2:23" s="9" customFormat="1">
      <c r="B161" s="66"/>
      <c r="E161" s="213">
        <v>44166</v>
      </c>
      <c r="F161" s="213" t="s">
        <v>187</v>
      </c>
      <c r="G161" s="214" t="s">
        <v>69</v>
      </c>
      <c r="H161" s="239">
        <f>$C$54/12</f>
        <v>4.75E-4</v>
      </c>
      <c r="I161" s="229">
        <f>(SUM('1.  LRAMVA Summary'!D$54:D$80)+SUM('1.  LRAMVA Summary'!D$81:D$82)*(MONTH($E161)-1)/12)*$H161</f>
        <v>12.433589045799474</v>
      </c>
      <c r="J161" s="229">
        <f>(SUM('1.  LRAMVA Summary'!E$54:E$80)+SUM('1.  LRAMVA Summary'!E$81:E$82)*(MONTH($E161)-1)/12)*$H161</f>
        <v>61.040154423211241</v>
      </c>
      <c r="K161" s="229">
        <f>(SUM('1.  LRAMVA Summary'!F$54:F$80)+SUM('1.  LRAMVA Summary'!F$81:F$82)*(MONTH($E161)-1)/12)*$H161</f>
        <v>6.6242003020740752</v>
      </c>
      <c r="L161" s="229">
        <f>(SUM('1.  LRAMVA Summary'!G$54:G$80)+SUM('1.  LRAMVA Summary'!G$81:G$82)*(MONTH($E161)-1)/12)*$H161</f>
        <v>-6.5275976782422182E-2</v>
      </c>
      <c r="M161" s="229">
        <f>(SUM('1.  LRAMVA Summary'!H$54:H$80)+SUM('1.  LRAMVA Summary'!H$81:H$82)*(MONTH($E161)-1)/12)*$H161</f>
        <v>0</v>
      </c>
      <c r="N161" s="229">
        <f>(SUM('1.  LRAMVA Summary'!I$54:I$80)+SUM('1.  LRAMVA Summary'!I$81:I$82)*(MONTH($E161)-1)/12)*$H161</f>
        <v>-6.1233912500000001E-2</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79.971433881802369</v>
      </c>
    </row>
    <row r="162" spans="2:23" s="9" customFormat="1" ht="15.75" thickBot="1">
      <c r="B162" s="66"/>
      <c r="E162" s="215" t="s">
        <v>470</v>
      </c>
      <c r="F162" s="215"/>
      <c r="G162" s="216"/>
      <c r="H162" s="217"/>
      <c r="I162" s="218">
        <f>SUM(I149:I161)</f>
        <v>1263.8551990174794</v>
      </c>
      <c r="J162" s="218">
        <f>SUM(J149:J161)</f>
        <v>4503.4601044055662</v>
      </c>
      <c r="K162" s="218">
        <f t="shared" ref="K162:O162" si="90">SUM(K149:K161)</f>
        <v>164.68378190252997</v>
      </c>
      <c r="L162" s="218">
        <f t="shared" si="90"/>
        <v>-5.2377408210308865</v>
      </c>
      <c r="M162" s="218">
        <f t="shared" si="90"/>
        <v>0</v>
      </c>
      <c r="N162" s="218">
        <f t="shared" si="90"/>
        <v>-4.9265922770833344</v>
      </c>
      <c r="O162" s="218">
        <f t="shared" si="90"/>
        <v>0</v>
      </c>
      <c r="P162" s="218">
        <f t="shared" ref="P162:V162" si="91">SUM(P149:P161)</f>
        <v>0</v>
      </c>
      <c r="Q162" s="218">
        <f t="shared" si="91"/>
        <v>0</v>
      </c>
      <c r="R162" s="218">
        <f t="shared" si="91"/>
        <v>0</v>
      </c>
      <c r="S162" s="218">
        <f t="shared" si="91"/>
        <v>0</v>
      </c>
      <c r="T162" s="218">
        <f t="shared" si="91"/>
        <v>0</v>
      </c>
      <c r="U162" s="218">
        <f t="shared" si="91"/>
        <v>0</v>
      </c>
      <c r="V162" s="218">
        <f t="shared" si="91"/>
        <v>0</v>
      </c>
      <c r="W162" s="218">
        <f>SUM(W149:W161)</f>
        <v>5921.8347522274598</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722</v>
      </c>
      <c r="F164" s="224"/>
      <c r="G164" s="225"/>
      <c r="H164" s="226"/>
      <c r="I164" s="227">
        <f>I162+I163</f>
        <v>1263.8551990174794</v>
      </c>
      <c r="J164" s="227">
        <f t="shared" ref="J164:U164" si="92">J162+J163</f>
        <v>4503.4601044055662</v>
      </c>
      <c r="K164" s="227">
        <f t="shared" si="92"/>
        <v>164.68378190252997</v>
      </c>
      <c r="L164" s="227">
        <f t="shared" si="92"/>
        <v>-5.2377408210308865</v>
      </c>
      <c r="M164" s="227">
        <f t="shared" si="92"/>
        <v>0</v>
      </c>
      <c r="N164" s="227">
        <f t="shared" si="92"/>
        <v>-4.9265922770833344</v>
      </c>
      <c r="O164" s="227">
        <f t="shared" si="92"/>
        <v>0</v>
      </c>
      <c r="P164" s="227">
        <f t="shared" si="92"/>
        <v>0</v>
      </c>
      <c r="Q164" s="227">
        <f t="shared" si="92"/>
        <v>0</v>
      </c>
      <c r="R164" s="227">
        <f t="shared" si="92"/>
        <v>0</v>
      </c>
      <c r="S164" s="227">
        <f t="shared" si="92"/>
        <v>0</v>
      </c>
      <c r="T164" s="227">
        <f t="shared" si="92"/>
        <v>0</v>
      </c>
      <c r="U164" s="227">
        <f t="shared" si="92"/>
        <v>0</v>
      </c>
      <c r="V164" s="227">
        <f>V162+V163</f>
        <v>0</v>
      </c>
      <c r="W164" s="227">
        <f>W162+W163</f>
        <v>5921.8347522274598</v>
      </c>
    </row>
    <row r="165" spans="2:23">
      <c r="E165" s="213">
        <v>44197</v>
      </c>
      <c r="F165" s="213" t="s">
        <v>728</v>
      </c>
      <c r="G165" s="214" t="s">
        <v>65</v>
      </c>
      <c r="H165" s="239">
        <f>$C$55/12</f>
        <v>4.75E-4</v>
      </c>
      <c r="I165" s="229">
        <f>(SUM('1.  LRAMVA Summary'!D$54:D$80)+SUM('1.  LRAMVA Summary'!D$81:D$82)*(MONTH($E165)-1)/12)*$H165</f>
        <v>12.433589045799474</v>
      </c>
      <c r="J165" s="229">
        <f>(SUM('1.  LRAMVA Summary'!E$54:E$80)+SUM('1.  LRAMVA Summary'!E$81:E$82)*(MONTH($E165)-1)/12)*$H165</f>
        <v>46.781116103228001</v>
      </c>
      <c r="K165" s="229">
        <f>(SUM('1.  LRAMVA Summary'!F$54:F$80)+SUM('1.  LRAMVA Summary'!F$81:F$82)*(MONTH($E165)-1)/12)*$H165</f>
        <v>3.9147568805834716</v>
      </c>
      <c r="L165" s="229">
        <f>(SUM('1.  LRAMVA Summary'!G$54:G$80)+SUM('1.  LRAMVA Summary'!G$81:G$82)*(MONTH($E165)-1)/12)*$H165</f>
        <v>-5.1333418615816959E-2</v>
      </c>
      <c r="M165" s="229">
        <f>(SUM('1.  LRAMVA Summary'!H$54:H$80)+SUM('1.  LRAMVA Summary'!H$81:H$82)*(MONTH($E165)-1)/12)*$H165</f>
        <v>0</v>
      </c>
      <c r="N165" s="229">
        <f>(SUM('1.  LRAMVA Summary'!I$54:I$80)+SUM('1.  LRAMVA Summary'!I$81:I$82)*(MONTH($E165)-1)/12)*$H165</f>
        <v>-4.8197014999999996E-2</v>
      </c>
      <c r="O165" s="229">
        <f>(SUM('1.  LRAMVA Summary'!J$54:J$80)+SUM('1.  LRAMVA Summary'!J$81:J$82)*(MONTH($E165)-1)/12)*$H165</f>
        <v>0</v>
      </c>
      <c r="P165" s="229">
        <f>(SUM('1.  LRAMVA Summary'!K$54:K$80)+SUM('1.  LRAMVA Summary'!K$81:K$82)*(MONTH($E165)-1)/12)*$H165</f>
        <v>0</v>
      </c>
      <c r="Q165" s="229">
        <f>(SUM('1.  LRAMVA Summary'!L$54:L$80)+SUM('1.  LRAMVA Summary'!L$81:L$82)*(MONTH($E165)-1)/12)*$H165</f>
        <v>0</v>
      </c>
      <c r="R165" s="229">
        <f>(SUM('1.  LRAMVA Summary'!M$54:M$80)+SUM('1.  LRAMVA Summary'!M$81:M$82)*(MONTH($E165)-1)/12)*$H165</f>
        <v>0</v>
      </c>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63.02993159599513</v>
      </c>
    </row>
    <row r="166" spans="2:23">
      <c r="E166" s="213">
        <v>44228</v>
      </c>
      <c r="F166" s="213" t="s">
        <v>728</v>
      </c>
      <c r="G166" s="214" t="s">
        <v>65</v>
      </c>
      <c r="H166" s="239">
        <f t="shared" ref="H166:H167" si="93">$C$55/12</f>
        <v>4.75E-4</v>
      </c>
      <c r="I166" s="229">
        <f>(SUM('1.  LRAMVA Summary'!D$54:D$80)+SUM('1.  LRAMVA Summary'!D$81:D$82)*(MONTH($E166)-1)/12)*$H166</f>
        <v>12.433589045799474</v>
      </c>
      <c r="J166" s="229">
        <f>(SUM('1.  LRAMVA Summary'!E$54:E$80)+SUM('1.  LRAMVA Summary'!E$81:E$82)*(MONTH($E166)-1)/12)*$H166</f>
        <v>48.077392314135572</v>
      </c>
      <c r="K166" s="229">
        <f>(SUM('1.  LRAMVA Summary'!F$54:F$80)+SUM('1.  LRAMVA Summary'!F$81:F$82)*(MONTH($E166)-1)/12)*$H166</f>
        <v>4.1610699189007994</v>
      </c>
      <c r="L166" s="229">
        <f>(SUM('1.  LRAMVA Summary'!G$54:G$80)+SUM('1.  LRAMVA Summary'!G$81:G$82)*(MONTH($E166)-1)/12)*$H166</f>
        <v>-5.2600923903690158E-2</v>
      </c>
      <c r="M166" s="229">
        <f>(SUM('1.  LRAMVA Summary'!H$54:H$80)+SUM('1.  LRAMVA Summary'!H$81:H$82)*(MONTH($E166)-1)/12)*$H166</f>
        <v>0</v>
      </c>
      <c r="N166" s="229">
        <f>(SUM('1.  LRAMVA Summary'!I$54:I$80)+SUM('1.  LRAMVA Summary'!I$81:I$82)*(MONTH($E166)-1)/12)*$H166</f>
        <v>-4.9382187499999994E-2</v>
      </c>
      <c r="O166" s="229">
        <f>(SUM('1.  LRAMVA Summary'!J$54:J$80)+SUM('1.  LRAMVA Summary'!J$81:J$82)*(MONTH($E166)-1)/12)*$H166</f>
        <v>0</v>
      </c>
      <c r="P166" s="229">
        <f>(SUM('1.  LRAMVA Summary'!K$54:K$80)+SUM('1.  LRAMVA Summary'!K$81:K$82)*(MONTH($E166)-1)/12)*$H166</f>
        <v>0</v>
      </c>
      <c r="Q166" s="229">
        <f>(SUM('1.  LRAMVA Summary'!L$54:L$80)+SUM('1.  LRAMVA Summary'!L$81:L$82)*(MONTH($E166)-1)/12)*$H166</f>
        <v>0</v>
      </c>
      <c r="R166" s="229">
        <f>(SUM('1.  LRAMVA Summary'!M$54:M$80)+SUM('1.  LRAMVA Summary'!M$81:M$82)*(MONTH($E166)-1)/12)*$H166</f>
        <v>0</v>
      </c>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94">SUM(I166:V166)</f>
        <v>64.57006816743214</v>
      </c>
    </row>
    <row r="167" spans="2:23">
      <c r="E167" s="213">
        <v>44256</v>
      </c>
      <c r="F167" s="213" t="s">
        <v>728</v>
      </c>
      <c r="G167" s="214" t="s">
        <v>65</v>
      </c>
      <c r="H167" s="239">
        <f t="shared" si="93"/>
        <v>4.75E-4</v>
      </c>
      <c r="I167" s="229">
        <f>(SUM('1.  LRAMVA Summary'!D$54:D$80)+SUM('1.  LRAMVA Summary'!D$81:D$82)*(MONTH($E167)-1)/12)*$H167</f>
        <v>12.433589045799474</v>
      </c>
      <c r="J167" s="229">
        <f>(SUM('1.  LRAMVA Summary'!E$54:E$80)+SUM('1.  LRAMVA Summary'!E$81:E$82)*(MONTH($E167)-1)/12)*$H167</f>
        <v>49.373668525043136</v>
      </c>
      <c r="K167" s="229">
        <f>(SUM('1.  LRAMVA Summary'!F$54:F$80)+SUM('1.  LRAMVA Summary'!F$81:F$82)*(MONTH($E167)-1)/12)*$H167</f>
        <v>4.4073829572181262</v>
      </c>
      <c r="L167" s="229">
        <f>(SUM('1.  LRAMVA Summary'!G$54:G$80)+SUM('1.  LRAMVA Summary'!G$81:G$82)*(MONTH($E167)-1)/12)*$H167</f>
        <v>-5.3868429191563358E-2</v>
      </c>
      <c r="M167" s="229">
        <f>(SUM('1.  LRAMVA Summary'!H$54:H$80)+SUM('1.  LRAMVA Summary'!H$81:H$82)*(MONTH($E167)-1)/12)*$H167</f>
        <v>0</v>
      </c>
      <c r="N167" s="229">
        <f>(SUM('1.  LRAMVA Summary'!I$54:I$80)+SUM('1.  LRAMVA Summary'!I$81:I$82)*(MONTH($E167)-1)/12)*$H167</f>
        <v>-5.0567359999999999E-2</v>
      </c>
      <c r="O167" s="229">
        <f>(SUM('1.  LRAMVA Summary'!J$54:J$80)+SUM('1.  LRAMVA Summary'!J$81:J$82)*(MONTH($E167)-1)/12)*$H167</f>
        <v>0</v>
      </c>
      <c r="P167" s="229">
        <f>(SUM('1.  LRAMVA Summary'!K$54:K$80)+SUM('1.  LRAMVA Summary'!K$81:K$82)*(MONTH($E167)-1)/12)*$H167</f>
        <v>0</v>
      </c>
      <c r="Q167" s="229">
        <f>(SUM('1.  LRAMVA Summary'!L$54:L$80)+SUM('1.  LRAMVA Summary'!L$81:L$82)*(MONTH($E167)-1)/12)*$H167</f>
        <v>0</v>
      </c>
      <c r="R167" s="229">
        <f>(SUM('1.  LRAMVA Summary'!M$54:M$80)+SUM('1.  LRAMVA Summary'!M$81:M$82)*(MONTH($E167)-1)/12)*$H167</f>
        <v>0</v>
      </c>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94"/>
        <v>66.110204738869172</v>
      </c>
    </row>
    <row r="168" spans="2:23">
      <c r="E168" s="213">
        <v>44287</v>
      </c>
      <c r="F168" s="213" t="s">
        <v>728</v>
      </c>
      <c r="G168" s="214" t="s">
        <v>66</v>
      </c>
      <c r="H168" s="239">
        <f>$C$56/12</f>
        <v>4.75E-4</v>
      </c>
      <c r="I168" s="229">
        <f>(SUM('1.  LRAMVA Summary'!D$54:D$80)+SUM('1.  LRAMVA Summary'!D$81:D$82)*(MONTH($E168)-1)/12)*$H168</f>
        <v>12.433589045799474</v>
      </c>
      <c r="J168" s="229">
        <f>(SUM('1.  LRAMVA Summary'!E$54:E$80)+SUM('1.  LRAMVA Summary'!E$81:E$82)*(MONTH($E168)-1)/12)*$H168</f>
        <v>50.6699447359507</v>
      </c>
      <c r="K168" s="229">
        <f>(SUM('1.  LRAMVA Summary'!F$54:F$80)+SUM('1.  LRAMVA Summary'!F$81:F$82)*(MONTH($E168)-1)/12)*$H168</f>
        <v>4.653695995535454</v>
      </c>
      <c r="L168" s="229">
        <f>(SUM('1.  LRAMVA Summary'!G$54:G$80)+SUM('1.  LRAMVA Summary'!G$81:G$82)*(MONTH($E168)-1)/12)*$H168</f>
        <v>-5.5135934479436564E-2</v>
      </c>
      <c r="M168" s="229">
        <f>(SUM('1.  LRAMVA Summary'!H$54:H$80)+SUM('1.  LRAMVA Summary'!H$81:H$82)*(MONTH($E168)-1)/12)*$H168</f>
        <v>0</v>
      </c>
      <c r="N168" s="229">
        <f>(SUM('1.  LRAMVA Summary'!I$54:I$80)+SUM('1.  LRAMVA Summary'!I$81:I$82)*(MONTH($E168)-1)/12)*$H168</f>
        <v>-5.1752532499999997E-2</v>
      </c>
      <c r="O168" s="229">
        <f>(SUM('1.  LRAMVA Summary'!J$54:J$80)+SUM('1.  LRAMVA Summary'!J$81:J$82)*(MONTH($E168)-1)/12)*$H168</f>
        <v>0</v>
      </c>
      <c r="P168" s="229">
        <f>(SUM('1.  LRAMVA Summary'!K$54:K$80)+SUM('1.  LRAMVA Summary'!K$81:K$82)*(MONTH($E168)-1)/12)*$H168</f>
        <v>0</v>
      </c>
      <c r="Q168" s="229">
        <f>(SUM('1.  LRAMVA Summary'!L$54:L$80)+SUM('1.  LRAMVA Summary'!L$81:L$82)*(MONTH($E168)-1)/12)*$H168</f>
        <v>0</v>
      </c>
      <c r="R168" s="229">
        <f>(SUM('1.  LRAMVA Summary'!M$54:M$80)+SUM('1.  LRAMVA Summary'!M$81:M$82)*(MONTH($E168)-1)/12)*$H168</f>
        <v>0</v>
      </c>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94"/>
        <v>67.650341310306189</v>
      </c>
    </row>
    <row r="169" spans="2:23">
      <c r="E169" s="213">
        <v>44317</v>
      </c>
      <c r="F169" s="213" t="s">
        <v>728</v>
      </c>
      <c r="G169" s="214" t="s">
        <v>66</v>
      </c>
      <c r="H169" s="239"/>
      <c r="I169" s="229">
        <f>(SUM('1.  LRAMVA Summary'!D$54:D$80)+SUM('1.  LRAMVA Summary'!D$81:D$82)*(MONTH($E169)-1)/12)*$H169</f>
        <v>0</v>
      </c>
      <c r="J169" s="229">
        <f>(SUM('1.  LRAMVA Summary'!E$54:E$80)+SUM('1.  LRAMVA Summary'!E$81:E$82)*(MONTH($E169)-1)/12)*$H169</f>
        <v>0</v>
      </c>
      <c r="K169" s="229">
        <f>(SUM('1.  LRAMVA Summary'!F$54:F$80)+SUM('1.  LRAMVA Summary'!F$81:F$82)*(MONTH($E169)-1)/12)*$H169</f>
        <v>0</v>
      </c>
      <c r="L169" s="229">
        <f>(SUM('1.  LRAMVA Summary'!G$54:G$80)+SUM('1.  LRAMVA Summary'!G$81:G$82)*(MONTH($E169)-1)/12)*$H169</f>
        <v>0</v>
      </c>
      <c r="M169" s="229">
        <f>(SUM('1.  LRAMVA Summary'!H$54:H$80)+SUM('1.  LRAMVA Summary'!H$81:H$82)*(MONTH($E169)-1)/12)*$H169</f>
        <v>0</v>
      </c>
      <c r="N169" s="229">
        <f>(SUM('1.  LRAMVA Summary'!I$54:I$80)+SUM('1.  LRAMVA Summary'!I$81:I$82)*(MONTH($E169)-1)/12)*$H169</f>
        <v>0</v>
      </c>
      <c r="O169" s="229">
        <f>(SUM('1.  LRAMVA Summary'!J$54:J$80)+SUM('1.  LRAMVA Summary'!J$81:J$82)*(MONTH($E169)-1)/12)*$H169</f>
        <v>0</v>
      </c>
      <c r="P169" s="229">
        <f>(SUM('1.  LRAMVA Summary'!K$54:K$80)+SUM('1.  LRAMVA Summary'!K$81:K$82)*(MONTH($E169)-1)/12)*$H169</f>
        <v>0</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94"/>
        <v>0</v>
      </c>
    </row>
    <row r="170" spans="2:23">
      <c r="E170" s="213">
        <v>44348</v>
      </c>
      <c r="F170" s="213" t="s">
        <v>728</v>
      </c>
      <c r="G170" s="214" t="s">
        <v>66</v>
      </c>
      <c r="H170" s="239"/>
      <c r="I170" s="229">
        <f>(SUM('1.  LRAMVA Summary'!D$54:D$80)+SUM('1.  LRAMVA Summary'!D$81:D$82)*(MONTH($E170)-1)/12)*$H170</f>
        <v>0</v>
      </c>
      <c r="J170" s="229">
        <f>(SUM('1.  LRAMVA Summary'!E$54:E$80)+SUM('1.  LRAMVA Summary'!E$81:E$82)*(MONTH($E170)-1)/12)*$H170</f>
        <v>0</v>
      </c>
      <c r="K170" s="229">
        <f>(SUM('1.  LRAMVA Summary'!F$54:F$80)+SUM('1.  LRAMVA Summary'!F$81:F$82)*(MONTH($E170)-1)/12)*$H170</f>
        <v>0</v>
      </c>
      <c r="L170" s="229">
        <f>(SUM('1.  LRAMVA Summary'!G$54:G$80)+SUM('1.  LRAMVA Summary'!G$81:G$82)*(MONTH($E170)-1)/12)*$H170</f>
        <v>0</v>
      </c>
      <c r="M170" s="229">
        <f>(SUM('1.  LRAMVA Summary'!H$54:H$80)+SUM('1.  LRAMVA Summary'!H$81:H$82)*(MONTH($E170)-1)/12)*$H170</f>
        <v>0</v>
      </c>
      <c r="N170" s="229">
        <f>(SUM('1.  LRAMVA Summary'!I$54:I$80)+SUM('1.  LRAMVA Summary'!I$81:I$82)*(MONTH($E170)-1)/12)*$H170</f>
        <v>0</v>
      </c>
      <c r="O170" s="229">
        <f>(SUM('1.  LRAMVA Summary'!J$54:J$80)+SUM('1.  LRAMVA Summary'!J$81:J$82)*(MONTH($E170)-1)/12)*$H170</f>
        <v>0</v>
      </c>
      <c r="P170" s="229">
        <f>(SUM('1.  LRAMVA Summary'!K$54:K$80)+SUM('1.  LRAMVA Summary'!K$81:K$82)*(MONTH($E170)-1)/12)*$H170</f>
        <v>0</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94"/>
        <v>0</v>
      </c>
    </row>
    <row r="171" spans="2:23">
      <c r="E171" s="213">
        <v>44378</v>
      </c>
      <c r="F171" s="213" t="s">
        <v>728</v>
      </c>
      <c r="G171" s="214" t="s">
        <v>68</v>
      </c>
      <c r="H171" s="239"/>
      <c r="I171" s="229">
        <f>(SUM('1.  LRAMVA Summary'!D$54:D$80)+SUM('1.  LRAMVA Summary'!D$81:D$82)*(MONTH($E171)-1)/12)*$H171</f>
        <v>0</v>
      </c>
      <c r="J171" s="229">
        <f>(SUM('1.  LRAMVA Summary'!E$54:E$80)+SUM('1.  LRAMVA Summary'!E$81:E$82)*(MONTH($E171)-1)/12)*$H171</f>
        <v>0</v>
      </c>
      <c r="K171" s="229">
        <f>(SUM('1.  LRAMVA Summary'!F$54:F$80)+SUM('1.  LRAMVA Summary'!F$81:F$82)*(MONTH($E171)-1)/12)*$H171</f>
        <v>0</v>
      </c>
      <c r="L171" s="229">
        <f>(SUM('1.  LRAMVA Summary'!G$54:G$80)+SUM('1.  LRAMVA Summary'!G$81:G$82)*(MONTH($E171)-1)/12)*$H171</f>
        <v>0</v>
      </c>
      <c r="M171" s="229">
        <f>(SUM('1.  LRAMVA Summary'!H$54:H$80)+SUM('1.  LRAMVA Summary'!H$81:H$82)*(MONTH($E171)-1)/12)*$H171</f>
        <v>0</v>
      </c>
      <c r="N171" s="229">
        <f>(SUM('1.  LRAMVA Summary'!I$54:I$80)+SUM('1.  LRAMVA Summary'!I$81:I$82)*(MONTH($E171)-1)/12)*$H171</f>
        <v>0</v>
      </c>
      <c r="O171" s="229">
        <f>(SUM('1.  LRAMVA Summary'!J$54:J$80)+SUM('1.  LRAMVA Summary'!J$81:J$82)*(MONTH($E171)-1)/12)*$H171</f>
        <v>0</v>
      </c>
      <c r="P171" s="229">
        <f>(SUM('1.  LRAMVA Summary'!K$54:K$80)+SUM('1.  LRAMVA Summary'!K$81:K$82)*(MONTH($E171)-1)/12)*$H171</f>
        <v>0</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94"/>
        <v>0</v>
      </c>
    </row>
    <row r="172" spans="2:23">
      <c r="E172" s="213">
        <v>44409</v>
      </c>
      <c r="F172" s="213" t="s">
        <v>728</v>
      </c>
      <c r="G172" s="214" t="s">
        <v>68</v>
      </c>
      <c r="H172" s="239"/>
      <c r="I172" s="229">
        <f>(SUM('1.  LRAMVA Summary'!D$54:D$80)+SUM('1.  LRAMVA Summary'!D$81:D$82)*(MONTH($E172)-1)/12)*$H172</f>
        <v>0</v>
      </c>
      <c r="J172" s="229">
        <f>(SUM('1.  LRAMVA Summary'!E$54:E$80)+SUM('1.  LRAMVA Summary'!E$81:E$82)*(MONTH($E172)-1)/12)*$H172</f>
        <v>0</v>
      </c>
      <c r="K172" s="229">
        <f>(SUM('1.  LRAMVA Summary'!F$54:F$80)+SUM('1.  LRAMVA Summary'!F$81:F$82)*(MONTH($E172)-1)/12)*$H172</f>
        <v>0</v>
      </c>
      <c r="L172" s="229">
        <f>(SUM('1.  LRAMVA Summary'!G$54:G$80)+SUM('1.  LRAMVA Summary'!G$81:G$82)*(MONTH($E172)-1)/12)*$H172</f>
        <v>0</v>
      </c>
      <c r="M172" s="229">
        <f>(SUM('1.  LRAMVA Summary'!H$54:H$80)+SUM('1.  LRAMVA Summary'!H$81:H$82)*(MONTH($E172)-1)/12)*$H172</f>
        <v>0</v>
      </c>
      <c r="N172" s="229">
        <f>(SUM('1.  LRAMVA Summary'!I$54:I$80)+SUM('1.  LRAMVA Summary'!I$81:I$82)*(MONTH($E172)-1)/12)*$H172</f>
        <v>0</v>
      </c>
      <c r="O172" s="229">
        <f>(SUM('1.  LRAMVA Summary'!J$54:J$80)+SUM('1.  LRAMVA Summary'!J$81:J$82)*(MONTH($E172)-1)/12)*$H172</f>
        <v>0</v>
      </c>
      <c r="P172" s="229">
        <f>(SUM('1.  LRAMVA Summary'!K$54:K$80)+SUM('1.  LRAMVA Summary'!K$81:K$82)*(MONTH($E172)-1)/12)*$H172</f>
        <v>0</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94"/>
        <v>0</v>
      </c>
    </row>
    <row r="173" spans="2:23">
      <c r="E173" s="213">
        <v>44440</v>
      </c>
      <c r="F173" s="213" t="s">
        <v>728</v>
      </c>
      <c r="G173" s="214" t="s">
        <v>68</v>
      </c>
      <c r="H173" s="239"/>
      <c r="I173" s="229">
        <f>(SUM('1.  LRAMVA Summary'!D$54:D$80)+SUM('1.  LRAMVA Summary'!D$81:D$82)*(MONTH($E173)-1)/12)*$H173</f>
        <v>0</v>
      </c>
      <c r="J173" s="229">
        <f>(SUM('1.  LRAMVA Summary'!E$54:E$80)+SUM('1.  LRAMVA Summary'!E$81:E$82)*(MONTH($E173)-1)/12)*$H173</f>
        <v>0</v>
      </c>
      <c r="K173" s="229">
        <f>(SUM('1.  LRAMVA Summary'!F$54:F$80)+SUM('1.  LRAMVA Summary'!F$81:F$82)*(MONTH($E173)-1)/12)*$H173</f>
        <v>0</v>
      </c>
      <c r="L173" s="229">
        <f>(SUM('1.  LRAMVA Summary'!G$54:G$80)+SUM('1.  LRAMVA Summary'!G$81:G$82)*(MONTH($E173)-1)/12)*$H173</f>
        <v>0</v>
      </c>
      <c r="M173" s="229">
        <f>(SUM('1.  LRAMVA Summary'!H$54:H$80)+SUM('1.  LRAMVA Summary'!H$81:H$82)*(MONTH($E173)-1)/12)*$H173</f>
        <v>0</v>
      </c>
      <c r="N173" s="229">
        <f>(SUM('1.  LRAMVA Summary'!I$54:I$80)+SUM('1.  LRAMVA Summary'!I$81:I$82)*(MONTH($E173)-1)/12)*$H173</f>
        <v>0</v>
      </c>
      <c r="O173" s="229">
        <f>(SUM('1.  LRAMVA Summary'!J$54:J$80)+SUM('1.  LRAMVA Summary'!J$81:J$82)*(MONTH($E173)-1)/12)*$H173</f>
        <v>0</v>
      </c>
      <c r="P173" s="229">
        <f>(SUM('1.  LRAMVA Summary'!K$54:K$80)+SUM('1.  LRAMVA Summary'!K$81:K$82)*(MONTH($E173)-1)/12)*$H173</f>
        <v>0</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94"/>
        <v>0</v>
      </c>
    </row>
    <row r="174" spans="2:23">
      <c r="E174" s="213">
        <v>44470</v>
      </c>
      <c r="F174" s="213" t="s">
        <v>728</v>
      </c>
      <c r="G174" s="214" t="s">
        <v>69</v>
      </c>
      <c r="H174" s="239"/>
      <c r="I174" s="229">
        <f>(SUM('1.  LRAMVA Summary'!D$54:D$80)+SUM('1.  LRAMVA Summary'!D$81:D$82)*(MONTH($E174)-1)/12)*$H174</f>
        <v>0</v>
      </c>
      <c r="J174" s="229">
        <f>(SUM('1.  LRAMVA Summary'!E$54:E$80)+SUM('1.  LRAMVA Summary'!E$81:E$82)*(MONTH($E174)-1)/12)*$H174</f>
        <v>0</v>
      </c>
      <c r="K174" s="229">
        <f>(SUM('1.  LRAMVA Summary'!F$54:F$80)+SUM('1.  LRAMVA Summary'!F$81:F$82)*(MONTH($E174)-1)/12)*$H174</f>
        <v>0</v>
      </c>
      <c r="L174" s="229">
        <f>(SUM('1.  LRAMVA Summary'!G$54:G$80)+SUM('1.  LRAMVA Summary'!G$81:G$82)*(MONTH($E174)-1)/12)*$H174</f>
        <v>0</v>
      </c>
      <c r="M174" s="229">
        <f>(SUM('1.  LRAMVA Summary'!H$54:H$80)+SUM('1.  LRAMVA Summary'!H$81:H$82)*(MONTH($E174)-1)/12)*$H174</f>
        <v>0</v>
      </c>
      <c r="N174" s="229">
        <f>(SUM('1.  LRAMVA Summary'!I$54:I$80)+SUM('1.  LRAMVA Summary'!I$81:I$82)*(MONTH($E174)-1)/12)*$H174</f>
        <v>0</v>
      </c>
      <c r="O174" s="229">
        <f>(SUM('1.  LRAMVA Summary'!J$54:J$80)+SUM('1.  LRAMVA Summary'!J$81:J$82)*(MONTH($E174)-1)/12)*$H174</f>
        <v>0</v>
      </c>
      <c r="P174" s="229">
        <f>(SUM('1.  LRAMVA Summary'!K$54:K$80)+SUM('1.  LRAMVA Summary'!K$81:K$82)*(MONTH($E174)-1)/12)*$H174</f>
        <v>0</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94"/>
        <v>0</v>
      </c>
    </row>
    <row r="175" spans="2:23">
      <c r="E175" s="213">
        <v>44501</v>
      </c>
      <c r="F175" s="213" t="s">
        <v>728</v>
      </c>
      <c r="G175" s="214" t="s">
        <v>69</v>
      </c>
      <c r="H175" s="239"/>
      <c r="I175" s="229">
        <f>(SUM('1.  LRAMVA Summary'!D$54:D$80)+SUM('1.  LRAMVA Summary'!D$81:D$82)*(MONTH($E175)-1)/12)*$H175</f>
        <v>0</v>
      </c>
      <c r="J175" s="229">
        <f>(SUM('1.  LRAMVA Summary'!E$54:E$80)+SUM('1.  LRAMVA Summary'!E$81:E$82)*(MONTH($E175)-1)/12)*$H175</f>
        <v>0</v>
      </c>
      <c r="K175" s="229">
        <f>(SUM('1.  LRAMVA Summary'!F$54:F$80)+SUM('1.  LRAMVA Summary'!F$81:F$82)*(MONTH($E175)-1)/12)*$H175</f>
        <v>0</v>
      </c>
      <c r="L175" s="229">
        <f>(SUM('1.  LRAMVA Summary'!G$54:G$80)+SUM('1.  LRAMVA Summary'!G$81:G$82)*(MONTH($E175)-1)/12)*$H175</f>
        <v>0</v>
      </c>
      <c r="M175" s="229">
        <f>(SUM('1.  LRAMVA Summary'!H$54:H$80)+SUM('1.  LRAMVA Summary'!H$81:H$82)*(MONTH($E175)-1)/12)*$H175</f>
        <v>0</v>
      </c>
      <c r="N175" s="229">
        <f>(SUM('1.  LRAMVA Summary'!I$54:I$80)+SUM('1.  LRAMVA Summary'!I$81:I$82)*(MONTH($E175)-1)/12)*$H175</f>
        <v>0</v>
      </c>
      <c r="O175" s="229">
        <f>(SUM('1.  LRAMVA Summary'!J$54:J$80)+SUM('1.  LRAMVA Summary'!J$81:J$82)*(MONTH($E175)-1)/12)*$H175</f>
        <v>0</v>
      </c>
      <c r="P175" s="229">
        <f>(SUM('1.  LRAMVA Summary'!K$54:K$80)+SUM('1.  LRAMVA Summary'!K$81:K$82)*(MONTH($E175)-1)/12)*$H175</f>
        <v>0</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94"/>
        <v>0</v>
      </c>
    </row>
    <row r="176" spans="2:23">
      <c r="E176" s="213">
        <v>44531</v>
      </c>
      <c r="F176" s="213" t="s">
        <v>728</v>
      </c>
      <c r="G176" s="214" t="s">
        <v>69</v>
      </c>
      <c r="H176" s="239"/>
      <c r="I176" s="229">
        <f>(SUM('1.  LRAMVA Summary'!D$54:D$80)+SUM('1.  LRAMVA Summary'!D$81:D$82)*(MONTH($E176)-1)/12)*$H176</f>
        <v>0</v>
      </c>
      <c r="J176" s="229">
        <f>(SUM('1.  LRAMVA Summary'!E$54:E$80)+SUM('1.  LRAMVA Summary'!E$81:E$82)*(MONTH($E176)-1)/12)*$H176</f>
        <v>0</v>
      </c>
      <c r="K176" s="229">
        <f>(SUM('1.  LRAMVA Summary'!F$54:F$80)+SUM('1.  LRAMVA Summary'!F$81:F$82)*(MONTH($E176)-1)/12)*$H176</f>
        <v>0</v>
      </c>
      <c r="L176" s="229">
        <f>(SUM('1.  LRAMVA Summary'!G$54:G$80)+SUM('1.  LRAMVA Summary'!G$81:G$82)*(MONTH($E176)-1)/12)*$H176</f>
        <v>0</v>
      </c>
      <c r="M176" s="229">
        <f>(SUM('1.  LRAMVA Summary'!H$54:H$80)+SUM('1.  LRAMVA Summary'!H$81:H$82)*(MONTH($E176)-1)/12)*$H176</f>
        <v>0</v>
      </c>
      <c r="N176" s="229">
        <f>(SUM('1.  LRAMVA Summary'!I$54:I$80)+SUM('1.  LRAMVA Summary'!I$81:I$82)*(MONTH($E176)-1)/12)*$H176</f>
        <v>0</v>
      </c>
      <c r="O176" s="229">
        <f>(SUM('1.  LRAMVA Summary'!J$54:J$80)+SUM('1.  LRAMVA Summary'!J$81:J$82)*(MONTH($E176)-1)/12)*$H176</f>
        <v>0</v>
      </c>
      <c r="P176" s="229">
        <f>(SUM('1.  LRAMVA Summary'!K$54:K$80)+SUM('1.  LRAMVA Summary'!K$81:K$82)*(MONTH($E176)-1)/12)*$H176</f>
        <v>0</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0</v>
      </c>
    </row>
    <row r="177" spans="5:23" ht="15.75" thickBot="1">
      <c r="E177" s="215" t="s">
        <v>723</v>
      </c>
      <c r="F177" s="215"/>
      <c r="G177" s="216"/>
      <c r="H177" s="217"/>
      <c r="I177" s="218">
        <f>SUM(I164:I176)</f>
        <v>1313.5895552006771</v>
      </c>
      <c r="J177" s="218">
        <f>SUM(J164:J176)</f>
        <v>4698.3622260839238</v>
      </c>
      <c r="K177" s="218">
        <f t="shared" ref="K177:V177" si="95">SUM(K164:K176)</f>
        <v>181.82068765476782</v>
      </c>
      <c r="L177" s="218">
        <f t="shared" si="95"/>
        <v>-5.4506795272213946</v>
      </c>
      <c r="M177" s="218">
        <f t="shared" si="95"/>
        <v>0</v>
      </c>
      <c r="N177" s="218">
        <f t="shared" si="95"/>
        <v>-5.1264913720833345</v>
      </c>
      <c r="O177" s="218">
        <f t="shared" si="95"/>
        <v>0</v>
      </c>
      <c r="P177" s="218">
        <f t="shared" si="95"/>
        <v>0</v>
      </c>
      <c r="Q177" s="218">
        <f t="shared" si="95"/>
        <v>0</v>
      </c>
      <c r="R177" s="218">
        <f t="shared" si="95"/>
        <v>0</v>
      </c>
      <c r="S177" s="218">
        <f t="shared" si="95"/>
        <v>0</v>
      </c>
      <c r="T177" s="218">
        <f t="shared" si="95"/>
        <v>0</v>
      </c>
      <c r="U177" s="218">
        <f t="shared" si="95"/>
        <v>0</v>
      </c>
      <c r="V177" s="218">
        <f t="shared" si="95"/>
        <v>0</v>
      </c>
      <c r="W177" s="218">
        <f>SUM(W164:W176)</f>
        <v>6183.1952980400638</v>
      </c>
    </row>
    <row r="178" spans="5:23" ht="15.75"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724</v>
      </c>
      <c r="F179" s="224"/>
      <c r="G179" s="225"/>
      <c r="H179" s="226"/>
      <c r="I179" s="227">
        <f>I177+I178</f>
        <v>1313.5895552006771</v>
      </c>
      <c r="J179" s="227">
        <f t="shared" ref="J179:U179" si="96">J177+J178</f>
        <v>4698.3622260839238</v>
      </c>
      <c r="K179" s="227">
        <f t="shared" si="96"/>
        <v>181.82068765476782</v>
      </c>
      <c r="L179" s="227">
        <f t="shared" si="96"/>
        <v>-5.4506795272213946</v>
      </c>
      <c r="M179" s="227">
        <f t="shared" si="96"/>
        <v>0</v>
      </c>
      <c r="N179" s="227">
        <f t="shared" si="96"/>
        <v>-5.1264913720833345</v>
      </c>
      <c r="O179" s="227">
        <f t="shared" si="96"/>
        <v>0</v>
      </c>
      <c r="P179" s="227">
        <f t="shared" si="96"/>
        <v>0</v>
      </c>
      <c r="Q179" s="227">
        <f t="shared" si="96"/>
        <v>0</v>
      </c>
      <c r="R179" s="227">
        <f t="shared" si="96"/>
        <v>0</v>
      </c>
      <c r="S179" s="227">
        <f t="shared" si="96"/>
        <v>0</v>
      </c>
      <c r="T179" s="227">
        <f t="shared" si="96"/>
        <v>0</v>
      </c>
      <c r="U179" s="227">
        <f t="shared" si="96"/>
        <v>0</v>
      </c>
      <c r="V179" s="227">
        <f>V177+V178</f>
        <v>0</v>
      </c>
      <c r="W179" s="227">
        <f>W177+W178</f>
        <v>6183.1952980400638</v>
      </c>
    </row>
    <row r="180" spans="5:23">
      <c r="E180" s="213">
        <v>44562</v>
      </c>
      <c r="F180" s="213" t="s">
        <v>729</v>
      </c>
      <c r="G180" s="214" t="s">
        <v>65</v>
      </c>
      <c r="H180" s="239"/>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729</v>
      </c>
      <c r="G181" s="214" t="s">
        <v>65</v>
      </c>
      <c r="H181" s="239"/>
      <c r="I181" s="229">
        <f>(SUM('1.  LRAMVA Summary'!D$54:D$80)+SUM('1.  LRAMVA Summary'!D$81:D$82)*(MONTH($E181)-1)/12)*$H181</f>
        <v>0</v>
      </c>
      <c r="J181" s="229">
        <f>(SUM('1.  LRAMVA Summary'!E$54:E$80)+SUM('1.  LRAMVA Summary'!E$81:E$82)*(MONTH($E181)-1)/12)*$H181</f>
        <v>0</v>
      </c>
      <c r="K181" s="229">
        <f>(SUM('1.  LRAMVA Summary'!F$54:F$80)+SUM('1.  LRAMVA Summary'!F$81:F$82)*(MONTH($E181)-1)/12)*$H181</f>
        <v>0</v>
      </c>
      <c r="L181" s="229">
        <f>(SUM('1.  LRAMVA Summary'!G$54:G$80)+SUM('1.  LRAMVA Summary'!G$81:G$82)*(MONTH($E181)-1)/12)*$H181</f>
        <v>0</v>
      </c>
      <c r="M181" s="229">
        <f>(SUM('1.  LRAMVA Summary'!H$54:H$80)+SUM('1.  LRAMVA Summary'!H$81:H$82)*(MONTH($E181)-1)/12)*$H181</f>
        <v>0</v>
      </c>
      <c r="N181" s="229">
        <f>(SUM('1.  LRAMVA Summary'!I$54:I$80)+SUM('1.  LRAMVA Summary'!I$81:I$82)*(MONTH($E181)-1)/12)*$H181</f>
        <v>0</v>
      </c>
      <c r="O181" s="229">
        <f>(SUM('1.  LRAMVA Summary'!J$54:J$80)+SUM('1.  LRAMVA Summary'!J$81:J$82)*(MONTH($E181)-1)/12)*$H181</f>
        <v>0</v>
      </c>
      <c r="P181" s="229">
        <f>(SUM('1.  LRAMVA Summary'!K$54:K$80)+SUM('1.  LRAMVA Summary'!K$81:K$82)*(MONTH($E181)-1)/12)*$H181</f>
        <v>0</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97">SUM(I181:V181)</f>
        <v>0</v>
      </c>
    </row>
    <row r="182" spans="5:23">
      <c r="E182" s="213">
        <v>44621</v>
      </c>
      <c r="F182" s="213" t="s">
        <v>729</v>
      </c>
      <c r="G182" s="214" t="s">
        <v>65</v>
      </c>
      <c r="H182" s="239"/>
      <c r="I182" s="229">
        <f>(SUM('1.  LRAMVA Summary'!D$54:D$80)+SUM('1.  LRAMVA Summary'!D$81:D$82)*(MONTH($E182)-1)/12)*$H182</f>
        <v>0</v>
      </c>
      <c r="J182" s="229">
        <f>(SUM('1.  LRAMVA Summary'!E$54:E$80)+SUM('1.  LRAMVA Summary'!E$81:E$82)*(MONTH($E182)-1)/12)*$H182</f>
        <v>0</v>
      </c>
      <c r="K182" s="229">
        <f>(SUM('1.  LRAMVA Summary'!F$54:F$80)+SUM('1.  LRAMVA Summary'!F$81:F$82)*(MONTH($E182)-1)/12)*$H182</f>
        <v>0</v>
      </c>
      <c r="L182" s="229">
        <f>(SUM('1.  LRAMVA Summary'!G$54:G$80)+SUM('1.  LRAMVA Summary'!G$81:G$82)*(MONTH($E182)-1)/12)*$H182</f>
        <v>0</v>
      </c>
      <c r="M182" s="229">
        <f>(SUM('1.  LRAMVA Summary'!H$54:H$80)+SUM('1.  LRAMVA Summary'!H$81:H$82)*(MONTH($E182)-1)/12)*$H182</f>
        <v>0</v>
      </c>
      <c r="N182" s="229">
        <f>(SUM('1.  LRAMVA Summary'!I$54:I$80)+SUM('1.  LRAMVA Summary'!I$81:I$82)*(MONTH($E182)-1)/12)*$H182</f>
        <v>0</v>
      </c>
      <c r="O182" s="229">
        <f>(SUM('1.  LRAMVA Summary'!J$54:J$80)+SUM('1.  LRAMVA Summary'!J$81:J$82)*(MONTH($E182)-1)/12)*$H182</f>
        <v>0</v>
      </c>
      <c r="P182" s="229">
        <f>(SUM('1.  LRAMVA Summary'!K$54:K$80)+SUM('1.  LRAMVA Summary'!K$81:K$82)*(MONTH($E182)-1)/12)*$H182</f>
        <v>0</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97"/>
        <v>0</v>
      </c>
    </row>
    <row r="183" spans="5:23">
      <c r="E183" s="213">
        <v>44652</v>
      </c>
      <c r="F183" s="213" t="s">
        <v>729</v>
      </c>
      <c r="G183" s="214" t="s">
        <v>66</v>
      </c>
      <c r="H183" s="239"/>
      <c r="I183" s="229">
        <f>(SUM('1.  LRAMVA Summary'!D$54:D$80)+SUM('1.  LRAMVA Summary'!D$81:D$82)*(MONTH($E183)-1)/12)*$H183</f>
        <v>0</v>
      </c>
      <c r="J183" s="229">
        <f>(SUM('1.  LRAMVA Summary'!E$54:E$80)+SUM('1.  LRAMVA Summary'!E$81:E$82)*(MONTH($E183)-1)/12)*$H183</f>
        <v>0</v>
      </c>
      <c r="K183" s="229">
        <f>(SUM('1.  LRAMVA Summary'!F$54:F$80)+SUM('1.  LRAMVA Summary'!F$81:F$82)*(MONTH($E183)-1)/12)*$H183</f>
        <v>0</v>
      </c>
      <c r="L183" s="229">
        <f>(SUM('1.  LRAMVA Summary'!G$54:G$80)+SUM('1.  LRAMVA Summary'!G$81:G$82)*(MONTH($E183)-1)/12)*$H183</f>
        <v>0</v>
      </c>
      <c r="M183" s="229">
        <f>(SUM('1.  LRAMVA Summary'!H$54:H$80)+SUM('1.  LRAMVA Summary'!H$81:H$82)*(MONTH($E183)-1)/12)*$H183</f>
        <v>0</v>
      </c>
      <c r="N183" s="229">
        <f>(SUM('1.  LRAMVA Summary'!I$54:I$80)+SUM('1.  LRAMVA Summary'!I$81:I$82)*(MONTH($E183)-1)/12)*$H183</f>
        <v>0</v>
      </c>
      <c r="O183" s="229">
        <f>(SUM('1.  LRAMVA Summary'!J$54:J$80)+SUM('1.  LRAMVA Summary'!J$81:J$82)*(MONTH($E183)-1)/12)*$H183</f>
        <v>0</v>
      </c>
      <c r="P183" s="229">
        <f>(SUM('1.  LRAMVA Summary'!K$54:K$80)+SUM('1.  LRAMVA Summary'!K$81:K$82)*(MONTH($E183)-1)/12)*$H183</f>
        <v>0</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97"/>
        <v>0</v>
      </c>
    </row>
    <row r="184" spans="5:23">
      <c r="E184" s="213">
        <v>44682</v>
      </c>
      <c r="F184" s="213" t="s">
        <v>729</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97"/>
        <v>0</v>
      </c>
    </row>
    <row r="185" spans="5:23">
      <c r="E185" s="213">
        <v>44713</v>
      </c>
      <c r="F185" s="213" t="s">
        <v>729</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97"/>
        <v>0</v>
      </c>
    </row>
    <row r="186" spans="5:23">
      <c r="E186" s="213">
        <v>44743</v>
      </c>
      <c r="F186" s="213" t="s">
        <v>729</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97"/>
        <v>0</v>
      </c>
    </row>
    <row r="187" spans="5:23">
      <c r="E187" s="213">
        <v>44774</v>
      </c>
      <c r="F187" s="213" t="s">
        <v>729</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97"/>
        <v>0</v>
      </c>
    </row>
    <row r="188" spans="5:23">
      <c r="E188" s="213">
        <v>44805</v>
      </c>
      <c r="F188" s="213" t="s">
        <v>729</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97"/>
        <v>0</v>
      </c>
    </row>
    <row r="189" spans="5:23">
      <c r="E189" s="213">
        <v>44835</v>
      </c>
      <c r="F189" s="213" t="s">
        <v>729</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97"/>
        <v>0</v>
      </c>
    </row>
    <row r="190" spans="5:23">
      <c r="E190" s="213">
        <v>44866</v>
      </c>
      <c r="F190" s="213" t="s">
        <v>729</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97"/>
        <v>0</v>
      </c>
    </row>
    <row r="191" spans="5:23">
      <c r="E191" s="213">
        <v>44896</v>
      </c>
      <c r="F191" s="213" t="s">
        <v>729</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5.75" thickBot="1">
      <c r="E192" s="215" t="s">
        <v>725</v>
      </c>
      <c r="F192" s="215"/>
      <c r="G192" s="216"/>
      <c r="H192" s="217"/>
      <c r="I192" s="218">
        <f>SUM(I179:I191)</f>
        <v>1313.5895552006771</v>
      </c>
      <c r="J192" s="218">
        <f>SUM(J179:J191)</f>
        <v>4698.3622260839238</v>
      </c>
      <c r="K192" s="218">
        <f t="shared" ref="K192:V192" si="98">SUM(K179:K191)</f>
        <v>181.82068765476782</v>
      </c>
      <c r="L192" s="218">
        <f t="shared" si="98"/>
        <v>-5.4506795272213946</v>
      </c>
      <c r="M192" s="218">
        <f t="shared" si="98"/>
        <v>0</v>
      </c>
      <c r="N192" s="218">
        <f t="shared" si="98"/>
        <v>-5.1264913720833345</v>
      </c>
      <c r="O192" s="218">
        <f t="shared" si="98"/>
        <v>0</v>
      </c>
      <c r="P192" s="218">
        <f t="shared" si="98"/>
        <v>0</v>
      </c>
      <c r="Q192" s="218">
        <f t="shared" si="98"/>
        <v>0</v>
      </c>
      <c r="R192" s="218">
        <f t="shared" si="98"/>
        <v>0</v>
      </c>
      <c r="S192" s="218">
        <f t="shared" si="98"/>
        <v>0</v>
      </c>
      <c r="T192" s="218">
        <f t="shared" si="98"/>
        <v>0</v>
      </c>
      <c r="U192" s="218">
        <f t="shared" si="98"/>
        <v>0</v>
      </c>
      <c r="V192" s="218">
        <f t="shared" si="98"/>
        <v>0</v>
      </c>
      <c r="W192" s="218">
        <f>SUM(W179:W191)</f>
        <v>6183.1952980400638</v>
      </c>
    </row>
    <row r="193" spans="5:23" ht="15.75"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726</v>
      </c>
      <c r="F194" s="224"/>
      <c r="G194" s="225"/>
      <c r="H194" s="226"/>
      <c r="I194" s="227">
        <f>I192+I193</f>
        <v>1313.5895552006771</v>
      </c>
      <c r="J194" s="227">
        <f t="shared" ref="J194:U194" si="99">J192+J193</f>
        <v>4698.3622260839238</v>
      </c>
      <c r="K194" s="227">
        <f t="shared" si="99"/>
        <v>181.82068765476782</v>
      </c>
      <c r="L194" s="227">
        <f t="shared" si="99"/>
        <v>-5.4506795272213946</v>
      </c>
      <c r="M194" s="227">
        <f t="shared" si="99"/>
        <v>0</v>
      </c>
      <c r="N194" s="227">
        <f t="shared" si="99"/>
        <v>-5.1264913720833345</v>
      </c>
      <c r="O194" s="227">
        <f t="shared" si="99"/>
        <v>0</v>
      </c>
      <c r="P194" s="227">
        <f t="shared" si="99"/>
        <v>0</v>
      </c>
      <c r="Q194" s="227">
        <f t="shared" si="99"/>
        <v>0</v>
      </c>
      <c r="R194" s="227">
        <f t="shared" si="99"/>
        <v>0</v>
      </c>
      <c r="S194" s="227">
        <f t="shared" si="99"/>
        <v>0</v>
      </c>
      <c r="T194" s="227">
        <f t="shared" si="99"/>
        <v>0</v>
      </c>
      <c r="U194" s="227">
        <f t="shared" si="99"/>
        <v>0</v>
      </c>
      <c r="V194" s="227">
        <f>V192+V193</f>
        <v>0</v>
      </c>
      <c r="W194" s="227">
        <f>W192+W193</f>
        <v>6183.1952980400638</v>
      </c>
    </row>
    <row r="195" spans="5:23">
      <c r="E195" s="213">
        <v>44927</v>
      </c>
      <c r="F195" s="213" t="s">
        <v>730</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730</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100">SUM(I196:V196)</f>
        <v>0</v>
      </c>
    </row>
    <row r="197" spans="5:23">
      <c r="E197" s="213">
        <v>44986</v>
      </c>
      <c r="F197" s="213" t="s">
        <v>730</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100"/>
        <v>0</v>
      </c>
    </row>
    <row r="198" spans="5:23">
      <c r="E198" s="213">
        <v>45017</v>
      </c>
      <c r="F198" s="213" t="s">
        <v>730</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100"/>
        <v>0</v>
      </c>
    </row>
    <row r="199" spans="5:23">
      <c r="E199" s="213">
        <v>45047</v>
      </c>
      <c r="F199" s="213" t="s">
        <v>730</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100"/>
        <v>0</v>
      </c>
    </row>
    <row r="200" spans="5:23">
      <c r="E200" s="213">
        <v>45078</v>
      </c>
      <c r="F200" s="213" t="s">
        <v>730</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100"/>
        <v>0</v>
      </c>
    </row>
    <row r="201" spans="5:23">
      <c r="E201" s="213">
        <v>45108</v>
      </c>
      <c r="F201" s="213" t="s">
        <v>730</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100"/>
        <v>0</v>
      </c>
    </row>
    <row r="202" spans="5:23">
      <c r="E202" s="213">
        <v>45139</v>
      </c>
      <c r="F202" s="213" t="s">
        <v>730</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100"/>
        <v>0</v>
      </c>
    </row>
    <row r="203" spans="5:23">
      <c r="E203" s="213">
        <v>45170</v>
      </c>
      <c r="F203" s="213" t="s">
        <v>730</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100"/>
        <v>0</v>
      </c>
    </row>
    <row r="204" spans="5:23">
      <c r="E204" s="213">
        <v>45200</v>
      </c>
      <c r="F204" s="213" t="s">
        <v>730</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100"/>
        <v>0</v>
      </c>
    </row>
    <row r="205" spans="5:23">
      <c r="E205" s="213">
        <v>45231</v>
      </c>
      <c r="F205" s="213" t="s">
        <v>730</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100"/>
        <v>0</v>
      </c>
    </row>
    <row r="206" spans="5:23">
      <c r="E206" s="213">
        <v>45261</v>
      </c>
      <c r="F206" s="213" t="s">
        <v>730</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5.75" thickBot="1">
      <c r="E207" s="215" t="s">
        <v>727</v>
      </c>
      <c r="F207" s="215"/>
      <c r="G207" s="216"/>
      <c r="H207" s="217"/>
      <c r="I207" s="218">
        <f>SUM(I194:I206)</f>
        <v>1313.5895552006771</v>
      </c>
      <c r="J207" s="218">
        <f>SUM(J194:J206)</f>
        <v>4698.3622260839238</v>
      </c>
      <c r="K207" s="218">
        <f t="shared" ref="K207:V207" si="101">SUM(K194:K206)</f>
        <v>181.82068765476782</v>
      </c>
      <c r="L207" s="218">
        <f t="shared" si="101"/>
        <v>-5.4506795272213946</v>
      </c>
      <c r="M207" s="218">
        <f t="shared" si="101"/>
        <v>0</v>
      </c>
      <c r="N207" s="218">
        <f t="shared" si="101"/>
        <v>-5.1264913720833345</v>
      </c>
      <c r="O207" s="218">
        <f t="shared" si="101"/>
        <v>0</v>
      </c>
      <c r="P207" s="218">
        <f t="shared" si="101"/>
        <v>0</v>
      </c>
      <c r="Q207" s="218">
        <f t="shared" si="101"/>
        <v>0</v>
      </c>
      <c r="R207" s="218">
        <f t="shared" si="101"/>
        <v>0</v>
      </c>
      <c r="S207" s="218">
        <f t="shared" si="101"/>
        <v>0</v>
      </c>
      <c r="T207" s="218">
        <f t="shared" si="101"/>
        <v>0</v>
      </c>
      <c r="U207" s="218">
        <f t="shared" si="101"/>
        <v>0</v>
      </c>
      <c r="V207" s="218">
        <f t="shared" si="101"/>
        <v>0</v>
      </c>
      <c r="W207" s="218">
        <f>SUM(W194:W206)</f>
        <v>6183.1952980400638</v>
      </c>
    </row>
    <row r="208" spans="5:23" ht="15.75"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745</v>
      </c>
      <c r="F209" s="224"/>
      <c r="G209" s="225"/>
      <c r="H209" s="226"/>
      <c r="I209" s="227">
        <f>I207+I208</f>
        <v>1313.5895552006771</v>
      </c>
      <c r="J209" s="227">
        <f t="shared" ref="J209:U209" si="102">J207+J208</f>
        <v>4698.3622260839238</v>
      </c>
      <c r="K209" s="227">
        <f t="shared" si="102"/>
        <v>181.82068765476782</v>
      </c>
      <c r="L209" s="227">
        <f t="shared" si="102"/>
        <v>-5.4506795272213946</v>
      </c>
      <c r="M209" s="227">
        <f t="shared" si="102"/>
        <v>0</v>
      </c>
      <c r="N209" s="227">
        <f t="shared" si="102"/>
        <v>-5.1264913720833345</v>
      </c>
      <c r="O209" s="227">
        <f t="shared" si="102"/>
        <v>0</v>
      </c>
      <c r="P209" s="227">
        <f t="shared" si="102"/>
        <v>0</v>
      </c>
      <c r="Q209" s="227">
        <f t="shared" si="102"/>
        <v>0</v>
      </c>
      <c r="R209" s="227">
        <f t="shared" si="102"/>
        <v>0</v>
      </c>
      <c r="S209" s="227">
        <f t="shared" si="102"/>
        <v>0</v>
      </c>
      <c r="T209" s="227">
        <f t="shared" si="102"/>
        <v>0</v>
      </c>
      <c r="U209" s="227">
        <f t="shared" si="102"/>
        <v>0</v>
      </c>
      <c r="V209" s="227">
        <f>V207+V208</f>
        <v>0</v>
      </c>
      <c r="W209" s="227">
        <f>W207+W208</f>
        <v>6183.1952980400638</v>
      </c>
    </row>
    <row r="210" spans="5:23">
      <c r="E210" s="213">
        <v>45292</v>
      </c>
      <c r="F210" s="213" t="s">
        <v>749</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749</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103">SUM(I211:V211)</f>
        <v>0</v>
      </c>
    </row>
    <row r="212" spans="5:23">
      <c r="E212" s="213">
        <v>45352</v>
      </c>
      <c r="F212" s="213" t="s">
        <v>749</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103"/>
        <v>0</v>
      </c>
    </row>
    <row r="213" spans="5:23">
      <c r="E213" s="213">
        <v>45383</v>
      </c>
      <c r="F213" s="213" t="s">
        <v>749</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103"/>
        <v>0</v>
      </c>
    </row>
    <row r="214" spans="5:23">
      <c r="E214" s="213">
        <v>45413</v>
      </c>
      <c r="F214" s="213" t="s">
        <v>749</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103"/>
        <v>0</v>
      </c>
    </row>
    <row r="215" spans="5:23">
      <c r="E215" s="213">
        <v>45444</v>
      </c>
      <c r="F215" s="213" t="s">
        <v>749</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103"/>
        <v>0</v>
      </c>
    </row>
    <row r="216" spans="5:23">
      <c r="E216" s="213">
        <v>45474</v>
      </c>
      <c r="F216" s="213" t="s">
        <v>749</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103"/>
        <v>0</v>
      </c>
    </row>
    <row r="217" spans="5:23">
      <c r="E217" s="213">
        <v>45505</v>
      </c>
      <c r="F217" s="213" t="s">
        <v>749</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103"/>
        <v>0</v>
      </c>
    </row>
    <row r="218" spans="5:23">
      <c r="E218" s="213">
        <v>45536</v>
      </c>
      <c r="F218" s="213" t="s">
        <v>749</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103"/>
        <v>0</v>
      </c>
    </row>
    <row r="219" spans="5:23">
      <c r="E219" s="213">
        <v>45566</v>
      </c>
      <c r="F219" s="213" t="s">
        <v>749</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103"/>
        <v>0</v>
      </c>
    </row>
    <row r="220" spans="5:23">
      <c r="E220" s="213">
        <v>45597</v>
      </c>
      <c r="F220" s="213" t="s">
        <v>749</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103"/>
        <v>0</v>
      </c>
    </row>
    <row r="221" spans="5:23">
      <c r="E221" s="213">
        <v>45627</v>
      </c>
      <c r="F221" s="213" t="s">
        <v>749</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5.75" thickBot="1">
      <c r="E222" s="215" t="s">
        <v>747</v>
      </c>
      <c r="F222" s="215"/>
      <c r="G222" s="216"/>
      <c r="H222" s="217"/>
      <c r="I222" s="218">
        <f>SUM(I209:I221)</f>
        <v>1313.5895552006771</v>
      </c>
      <c r="J222" s="218">
        <f>SUM(J209:J221)</f>
        <v>4698.3622260839238</v>
      </c>
      <c r="K222" s="218">
        <f t="shared" ref="K222:V222" si="104">SUM(K209:K221)</f>
        <v>181.82068765476782</v>
      </c>
      <c r="L222" s="218">
        <f t="shared" si="104"/>
        <v>-5.4506795272213946</v>
      </c>
      <c r="M222" s="218">
        <f t="shared" si="104"/>
        <v>0</v>
      </c>
      <c r="N222" s="218">
        <f t="shared" si="104"/>
        <v>-5.1264913720833345</v>
      </c>
      <c r="O222" s="218">
        <f t="shared" si="104"/>
        <v>0</v>
      </c>
      <c r="P222" s="218">
        <f t="shared" si="104"/>
        <v>0</v>
      </c>
      <c r="Q222" s="218">
        <f t="shared" si="104"/>
        <v>0</v>
      </c>
      <c r="R222" s="218">
        <f t="shared" si="104"/>
        <v>0</v>
      </c>
      <c r="S222" s="218">
        <f t="shared" si="104"/>
        <v>0</v>
      </c>
      <c r="T222" s="218">
        <f t="shared" si="104"/>
        <v>0</v>
      </c>
      <c r="U222" s="218">
        <f t="shared" si="104"/>
        <v>0</v>
      </c>
      <c r="V222" s="218">
        <f t="shared" si="104"/>
        <v>0</v>
      </c>
      <c r="W222" s="218">
        <f>SUM(W209:W221)</f>
        <v>6183.1952980400638</v>
      </c>
    </row>
    <row r="223" spans="5:23" ht="15.75"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746</v>
      </c>
      <c r="F224" s="224"/>
      <c r="G224" s="225"/>
      <c r="H224" s="226"/>
      <c r="I224" s="227">
        <f>I222+I223</f>
        <v>1313.5895552006771</v>
      </c>
      <c r="J224" s="227">
        <f t="shared" ref="J224:U224" si="105">J222+J223</f>
        <v>4698.3622260839238</v>
      </c>
      <c r="K224" s="227">
        <f t="shared" si="105"/>
        <v>181.82068765476782</v>
      </c>
      <c r="L224" s="227">
        <f t="shared" si="105"/>
        <v>-5.4506795272213946</v>
      </c>
      <c r="M224" s="227">
        <f t="shared" si="105"/>
        <v>0</v>
      </c>
      <c r="N224" s="227">
        <f t="shared" si="105"/>
        <v>-5.1264913720833345</v>
      </c>
      <c r="O224" s="227">
        <f t="shared" si="105"/>
        <v>0</v>
      </c>
      <c r="P224" s="227">
        <f t="shared" si="105"/>
        <v>0</v>
      </c>
      <c r="Q224" s="227">
        <f t="shared" si="105"/>
        <v>0</v>
      </c>
      <c r="R224" s="227">
        <f t="shared" si="105"/>
        <v>0</v>
      </c>
      <c r="S224" s="227">
        <f t="shared" si="105"/>
        <v>0</v>
      </c>
      <c r="T224" s="227">
        <f t="shared" si="105"/>
        <v>0</v>
      </c>
      <c r="U224" s="227">
        <f t="shared" si="105"/>
        <v>0</v>
      </c>
      <c r="V224" s="227">
        <f>V222+V223</f>
        <v>0</v>
      </c>
      <c r="W224" s="227">
        <f>W222+W223</f>
        <v>6183.1952980400638</v>
      </c>
    </row>
    <row r="225" spans="5:23">
      <c r="E225" s="213">
        <v>45658</v>
      </c>
      <c r="F225" s="213" t="s">
        <v>750</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750</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106">SUM(I226:V226)</f>
        <v>0</v>
      </c>
    </row>
    <row r="227" spans="5:23">
      <c r="E227" s="213">
        <v>45717</v>
      </c>
      <c r="F227" s="213" t="s">
        <v>750</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106"/>
        <v>0</v>
      </c>
    </row>
    <row r="228" spans="5:23">
      <c r="E228" s="213">
        <v>45748</v>
      </c>
      <c r="F228" s="213" t="s">
        <v>750</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106"/>
        <v>0</v>
      </c>
    </row>
    <row r="229" spans="5:23">
      <c r="E229" s="213">
        <v>45778</v>
      </c>
      <c r="F229" s="213" t="s">
        <v>750</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106"/>
        <v>0</v>
      </c>
    </row>
    <row r="230" spans="5:23">
      <c r="E230" s="213">
        <v>45809</v>
      </c>
      <c r="F230" s="213" t="s">
        <v>750</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106"/>
        <v>0</v>
      </c>
    </row>
    <row r="231" spans="5:23">
      <c r="E231" s="213">
        <v>45839</v>
      </c>
      <c r="F231" s="213" t="s">
        <v>750</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106"/>
        <v>0</v>
      </c>
    </row>
    <row r="232" spans="5:23">
      <c r="E232" s="213">
        <v>45870</v>
      </c>
      <c r="F232" s="213" t="s">
        <v>750</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106"/>
        <v>0</v>
      </c>
    </row>
    <row r="233" spans="5:23">
      <c r="E233" s="213">
        <v>45901</v>
      </c>
      <c r="F233" s="213" t="s">
        <v>750</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106"/>
        <v>0</v>
      </c>
    </row>
    <row r="234" spans="5:23">
      <c r="E234" s="213">
        <v>45931</v>
      </c>
      <c r="F234" s="213" t="s">
        <v>750</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106"/>
        <v>0</v>
      </c>
    </row>
    <row r="235" spans="5:23">
      <c r="E235" s="213">
        <v>45962</v>
      </c>
      <c r="F235" s="213" t="s">
        <v>750</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106"/>
        <v>0</v>
      </c>
    </row>
    <row r="236" spans="5:23">
      <c r="E236" s="213">
        <v>45992</v>
      </c>
      <c r="F236" s="213" t="s">
        <v>750</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5.75" thickBot="1">
      <c r="E237" s="215" t="s">
        <v>748</v>
      </c>
      <c r="F237" s="215"/>
      <c r="G237" s="216"/>
      <c r="H237" s="217"/>
      <c r="I237" s="218">
        <f>SUM(I224:I236)</f>
        <v>1313.5895552006771</v>
      </c>
      <c r="J237" s="218">
        <f>SUM(J224:J236)</f>
        <v>4698.3622260839238</v>
      </c>
      <c r="K237" s="218">
        <f t="shared" ref="K237:U237" si="107">SUM(K224:K236)</f>
        <v>181.82068765476782</v>
      </c>
      <c r="L237" s="218">
        <f t="shared" si="107"/>
        <v>-5.4506795272213946</v>
      </c>
      <c r="M237" s="218">
        <f>SUM(M224:M236)</f>
        <v>0</v>
      </c>
      <c r="N237" s="218">
        <f t="shared" si="107"/>
        <v>-5.1264913720833345</v>
      </c>
      <c r="O237" s="218">
        <f t="shared" si="107"/>
        <v>0</v>
      </c>
      <c r="P237" s="218">
        <f t="shared" si="107"/>
        <v>0</v>
      </c>
      <c r="Q237" s="218">
        <f t="shared" si="107"/>
        <v>0</v>
      </c>
      <c r="R237" s="218">
        <f t="shared" si="107"/>
        <v>0</v>
      </c>
      <c r="S237" s="218">
        <f t="shared" si="107"/>
        <v>0</v>
      </c>
      <c r="T237" s="218">
        <f t="shared" si="107"/>
        <v>0</v>
      </c>
      <c r="U237" s="218">
        <f t="shared" si="107"/>
        <v>0</v>
      </c>
      <c r="V237" s="218">
        <f>SUM(V224:V236)</f>
        <v>0</v>
      </c>
      <c r="W237" s="218">
        <f>SUM(W224:W236)</f>
        <v>6183.1952980400638</v>
      </c>
    </row>
    <row r="238" spans="5:23" ht="15.75"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xr:uid="{00000000-0004-0000-0A00-000000000000}"/>
    <hyperlink ref="K12" location="Table_1_b.__Annual_LRAMVA_Breakdown_by_Year_and_Rate_Class" display="Go to Tab 1: Summary" xr:uid="{00000000-0004-0000-0A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BU122"/>
  <sheetViews>
    <sheetView topLeftCell="A13" zoomScale="90" zoomScaleNormal="90" workbookViewId="0">
      <selection activeCell="AI14" sqref="AI14"/>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3"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49"/>
      <c r="D13" s="635" t="s">
        <v>406</v>
      </c>
      <c r="E13" s="17"/>
      <c r="F13" s="176"/>
      <c r="G13" s="177"/>
      <c r="H13" s="178"/>
      <c r="K13" s="178"/>
      <c r="L13" s="176"/>
      <c r="M13" s="176"/>
      <c r="N13" s="176"/>
      <c r="O13" s="176"/>
      <c r="P13" s="176"/>
      <c r="Q13" s="179"/>
    </row>
    <row r="14" spans="2:73" ht="30" customHeight="1" outlineLevel="1" thickBot="1">
      <c r="B14" s="89"/>
      <c r="D14" s="608" t="s">
        <v>551</v>
      </c>
      <c r="I14" s="12"/>
      <c r="J14" s="12"/>
      <c r="BU14" s="12"/>
    </row>
    <row r="15" spans="2:73" ht="26.25" customHeight="1" outlineLevel="1">
      <c r="C15" s="89"/>
      <c r="I15" s="12"/>
      <c r="J15" s="12"/>
    </row>
    <row r="16" spans="2:73" ht="23.25" customHeight="1" outlineLevel="1">
      <c r="B16" s="115" t="s">
        <v>505</v>
      </c>
      <c r="C16" s="89"/>
      <c r="D16" s="613" t="s">
        <v>613</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607</v>
      </c>
      <c r="C17" s="89"/>
      <c r="D17" s="609" t="s">
        <v>587</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89"/>
      <c r="D18" s="609" t="s">
        <v>620</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89"/>
      <c r="D19" s="609" t="s">
        <v>619</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89"/>
      <c r="D20" s="609" t="s">
        <v>621</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89"/>
      <c r="D21" s="701" t="s">
        <v>630</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1" t="s">
        <v>592</v>
      </c>
      <c r="H23" s="10"/>
      <c r="I23" s="10"/>
      <c r="J23" s="10"/>
    </row>
    <row r="24" spans="2:73" s="668" customFormat="1" ht="21" customHeight="1">
      <c r="B24" s="700" t="s">
        <v>596</v>
      </c>
      <c r="C24" s="860" t="s">
        <v>597</v>
      </c>
      <c r="D24" s="860"/>
      <c r="E24" s="860"/>
      <c r="F24" s="860"/>
      <c r="G24" s="860"/>
      <c r="H24" s="676" t="s">
        <v>594</v>
      </c>
      <c r="I24" s="676" t="s">
        <v>593</v>
      </c>
      <c r="J24" s="676" t="s">
        <v>595</v>
      </c>
      <c r="K24" s="667"/>
      <c r="L24" s="668" t="s">
        <v>597</v>
      </c>
      <c r="AQ24" s="668" t="s">
        <v>597</v>
      </c>
      <c r="BU24" s="667"/>
    </row>
    <row r="25" spans="2:73" s="249" customFormat="1" ht="49.5" customHeight="1">
      <c r="B25" s="244" t="s">
        <v>473</v>
      </c>
      <c r="C25" s="244" t="s">
        <v>211</v>
      </c>
      <c r="D25" s="626" t="s">
        <v>474</v>
      </c>
      <c r="E25" s="244" t="s">
        <v>208</v>
      </c>
      <c r="F25" s="244" t="s">
        <v>475</v>
      </c>
      <c r="G25" s="244" t="s">
        <v>476</v>
      </c>
      <c r="H25" s="626" t="s">
        <v>477</v>
      </c>
      <c r="I25" s="634" t="s">
        <v>585</v>
      </c>
      <c r="J25" s="641" t="s">
        <v>586</v>
      </c>
      <c r="K25" s="639"/>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9"/>
      <c r="I26" s="632"/>
      <c r="J26" s="632"/>
      <c r="K26" s="640"/>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90"/>
      <c r="C27" s="690"/>
      <c r="D27" s="690"/>
      <c r="E27" s="690"/>
      <c r="F27" s="690"/>
      <c r="G27" s="690"/>
      <c r="H27" s="690"/>
      <c r="I27" s="642"/>
      <c r="J27" s="642"/>
      <c r="K27" s="631"/>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1"/>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75">
      <c r="B28" s="690"/>
      <c r="C28" s="690"/>
      <c r="D28" s="690"/>
      <c r="E28" s="690"/>
      <c r="F28" s="690"/>
      <c r="G28" s="690"/>
      <c r="H28" s="690"/>
      <c r="I28" s="642"/>
      <c r="J28" s="642"/>
      <c r="K28" s="631"/>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1"/>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2"/>
      <c r="J29" s="642"/>
      <c r="K29" s="631"/>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1"/>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75">
      <c r="B30" s="690"/>
      <c r="C30" s="690"/>
      <c r="D30" s="690"/>
      <c r="E30" s="690"/>
      <c r="F30" s="690"/>
      <c r="G30" s="690"/>
      <c r="H30" s="690"/>
      <c r="I30" s="642"/>
      <c r="J30" s="642"/>
      <c r="K30" s="631"/>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1"/>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75">
      <c r="B31" s="690"/>
      <c r="C31" s="690"/>
      <c r="D31" s="690"/>
      <c r="E31" s="690"/>
      <c r="F31" s="690"/>
      <c r="G31" s="690"/>
      <c r="H31" s="690"/>
      <c r="I31" s="642"/>
      <c r="J31" s="642"/>
      <c r="K31" s="631"/>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1"/>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75">
      <c r="B32" s="690"/>
      <c r="C32" s="690"/>
      <c r="D32" s="690"/>
      <c r="E32" s="690"/>
      <c r="F32" s="690"/>
      <c r="G32" s="690"/>
      <c r="H32" s="690"/>
      <c r="I32" s="642"/>
      <c r="J32" s="642"/>
      <c r="K32" s="631"/>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1"/>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75">
      <c r="B33" s="690"/>
      <c r="C33" s="690"/>
      <c r="D33" s="690"/>
      <c r="E33" s="690"/>
      <c r="F33" s="690"/>
      <c r="G33" s="690"/>
      <c r="H33" s="690"/>
      <c r="I33" s="642"/>
      <c r="J33" s="642"/>
      <c r="K33" s="631"/>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1"/>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75">
      <c r="B34" s="690"/>
      <c r="C34" s="690"/>
      <c r="D34" s="690"/>
      <c r="E34" s="690"/>
      <c r="F34" s="690"/>
      <c r="G34" s="690"/>
      <c r="H34" s="690"/>
      <c r="I34" s="642"/>
      <c r="J34" s="642"/>
      <c r="K34" s="631"/>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1"/>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75">
      <c r="B35" s="690"/>
      <c r="C35" s="690"/>
      <c r="D35" s="690"/>
      <c r="E35" s="690"/>
      <c r="F35" s="690"/>
      <c r="G35" s="690"/>
      <c r="H35" s="690"/>
      <c r="I35" s="642"/>
      <c r="J35" s="642"/>
      <c r="K35" s="631"/>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1"/>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75">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c r="C37" s="690"/>
      <c r="D37" s="690"/>
      <c r="E37" s="690"/>
      <c r="F37" s="690"/>
      <c r="G37" s="690"/>
      <c r="H37" s="690"/>
      <c r="I37" s="642"/>
      <c r="J37" s="642"/>
      <c r="K37" s="631"/>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1"/>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75">
      <c r="B38" s="690"/>
      <c r="C38" s="690"/>
      <c r="D38" s="690"/>
      <c r="E38" s="690"/>
      <c r="F38" s="690"/>
      <c r="G38" s="690"/>
      <c r="H38" s="690"/>
      <c r="I38" s="642"/>
      <c r="J38" s="642"/>
      <c r="K38" s="631"/>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1"/>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75">
      <c r="B39" s="690"/>
      <c r="C39" s="690"/>
      <c r="D39" s="690"/>
      <c r="E39" s="690"/>
      <c r="F39" s="690"/>
      <c r="G39" s="690"/>
      <c r="H39" s="690"/>
      <c r="I39" s="642"/>
      <c r="J39" s="642"/>
      <c r="K39" s="631"/>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1"/>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75">
      <c r="B40" s="690"/>
      <c r="C40" s="690"/>
      <c r="D40" s="690"/>
      <c r="E40" s="690"/>
      <c r="F40" s="690"/>
      <c r="G40" s="690"/>
      <c r="H40" s="690"/>
      <c r="I40" s="642"/>
      <c r="J40" s="642"/>
      <c r="K40" s="631"/>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1"/>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75">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c r="C42" s="690"/>
      <c r="D42" s="690"/>
      <c r="E42" s="690"/>
      <c r="F42" s="690"/>
      <c r="G42" s="690"/>
      <c r="H42" s="690"/>
      <c r="I42" s="642"/>
      <c r="J42" s="642"/>
      <c r="K42" s="631"/>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1"/>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75">
      <c r="B43" s="690"/>
      <c r="C43" s="690"/>
      <c r="D43" s="690"/>
      <c r="E43" s="690"/>
      <c r="F43" s="690"/>
      <c r="G43" s="690"/>
      <c r="H43" s="690"/>
      <c r="I43" s="642"/>
      <c r="J43" s="642"/>
      <c r="K43" s="631"/>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1"/>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75">
      <c r="B44" s="690"/>
      <c r="C44" s="690"/>
      <c r="D44" s="690"/>
      <c r="E44" s="690"/>
      <c r="F44" s="690"/>
      <c r="G44" s="690"/>
      <c r="H44" s="690"/>
      <c r="I44" s="642"/>
      <c r="J44" s="642"/>
      <c r="K44" s="631"/>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1"/>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75">
      <c r="B45" s="690"/>
      <c r="C45" s="690"/>
      <c r="D45" s="690"/>
      <c r="E45" s="690"/>
      <c r="F45" s="690"/>
      <c r="G45" s="690"/>
      <c r="H45" s="690"/>
      <c r="I45" s="642"/>
      <c r="J45" s="642"/>
      <c r="K45" s="631"/>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1"/>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75">
      <c r="B46" s="690"/>
      <c r="C46" s="690"/>
      <c r="D46" s="690"/>
      <c r="E46" s="690"/>
      <c r="F46" s="690"/>
      <c r="G46" s="690"/>
      <c r="H46" s="690"/>
      <c r="I46" s="642"/>
      <c r="J46" s="642"/>
      <c r="K46" s="631"/>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1"/>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75">
      <c r="B47" s="690"/>
      <c r="C47" s="690"/>
      <c r="D47" s="690"/>
      <c r="E47" s="690"/>
      <c r="F47" s="690"/>
      <c r="G47" s="690"/>
      <c r="H47" s="690"/>
      <c r="I47" s="642"/>
      <c r="J47" s="642"/>
      <c r="K47" s="631"/>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1"/>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75">
      <c r="B48" s="690"/>
      <c r="C48" s="690"/>
      <c r="D48" s="690"/>
      <c r="E48" s="690"/>
      <c r="F48" s="690"/>
      <c r="G48" s="690"/>
      <c r="H48" s="690"/>
      <c r="I48" s="642"/>
      <c r="J48" s="642"/>
      <c r="K48" s="631"/>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1"/>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75">
      <c r="B49" s="690"/>
      <c r="C49" s="690"/>
      <c r="D49" s="690"/>
      <c r="E49" s="690"/>
      <c r="F49" s="690"/>
      <c r="G49" s="690"/>
      <c r="H49" s="690"/>
      <c r="I49" s="642"/>
      <c r="J49" s="642"/>
      <c r="K49" s="631"/>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1"/>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75">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c r="C51" s="690"/>
      <c r="D51" s="690"/>
      <c r="E51" s="690"/>
      <c r="F51" s="690"/>
      <c r="G51" s="690"/>
      <c r="H51" s="690"/>
      <c r="I51" s="642"/>
      <c r="J51" s="642"/>
      <c r="K51" s="631"/>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1"/>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75">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2"/>
      <c r="J53" s="642"/>
      <c r="K53" s="631"/>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1"/>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2"/>
      <c r="J54" s="642"/>
      <c r="K54" s="631"/>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1"/>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2"/>
      <c r="J56" s="642"/>
      <c r="K56" s="631"/>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1"/>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2"/>
      <c r="J57" s="642"/>
      <c r="K57" s="631"/>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1"/>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2"/>
      <c r="J58" s="642"/>
      <c r="K58" s="631"/>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1"/>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2"/>
      <c r="J59" s="642"/>
      <c r="K59" s="631"/>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1"/>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75">
      <c r="B60" s="690"/>
      <c r="C60" s="690"/>
      <c r="D60" s="690"/>
      <c r="E60" s="690"/>
      <c r="F60" s="690"/>
      <c r="G60" s="690"/>
      <c r="H60" s="690"/>
      <c r="I60" s="642"/>
      <c r="J60" s="642"/>
      <c r="K60" s="631"/>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1"/>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2"/>
    </row>
    <row r="61" spans="2:73">
      <c r="B61" s="690"/>
      <c r="C61" s="690"/>
      <c r="D61" s="690"/>
      <c r="E61" s="690"/>
      <c r="F61" s="690"/>
      <c r="G61" s="690"/>
      <c r="H61" s="690"/>
      <c r="I61" s="642"/>
      <c r="J61" s="642"/>
      <c r="K61" s="631"/>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1"/>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2"/>
      <c r="J62" s="642"/>
      <c r="K62" s="631"/>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1"/>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2"/>
      <c r="J63" s="642"/>
      <c r="K63" s="631"/>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1"/>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2"/>
      <c r="J65" s="642"/>
      <c r="K65" s="631"/>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1"/>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2"/>
      <c r="J66" s="642"/>
      <c r="K66" s="631"/>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1"/>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2"/>
      <c r="J67" s="642"/>
      <c r="K67" s="631"/>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1"/>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2"/>
      <c r="J68" s="642"/>
      <c r="K68" s="631"/>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1"/>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2"/>
      <c r="J70" s="642"/>
      <c r="K70" s="631"/>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1"/>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2"/>
      <c r="J71" s="642"/>
      <c r="K71" s="631"/>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1"/>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2"/>
      <c r="J72" s="642"/>
      <c r="K72" s="631"/>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1"/>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2"/>
      <c r="J73" s="642"/>
      <c r="K73" s="631"/>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1"/>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2"/>
      <c r="J74" s="642"/>
      <c r="K74" s="631"/>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1"/>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2"/>
      <c r="J75" s="642"/>
      <c r="K75" s="631"/>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1"/>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2"/>
      <c r="J76" s="642"/>
      <c r="K76" s="631"/>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1"/>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2"/>
    </row>
    <row r="80" spans="2:73" ht="15.75">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2"/>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2"/>
    </row>
    <row r="83" spans="2:73" ht="15.75">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2"/>
    </row>
    <row r="84" spans="2:73" ht="15.75">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2"/>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2"/>
    </row>
    <row r="99" spans="2:73" ht="15.75">
      <c r="B99" s="690"/>
      <c r="C99" s="690"/>
      <c r="D99" s="690"/>
      <c r="E99" s="690"/>
      <c r="F99" s="690"/>
      <c r="G99" s="690"/>
      <c r="H99" s="690"/>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2"/>
    </row>
    <row r="100" spans="2:73" ht="15.75">
      <c r="B100" s="690"/>
      <c r="C100" s="690"/>
      <c r="D100" s="690"/>
      <c r="E100" s="690"/>
      <c r="F100" s="690"/>
      <c r="G100" s="690"/>
      <c r="H100" s="690"/>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2"/>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2"/>
    </row>
    <row r="103" spans="2:73" ht="15.75">
      <c r="B103" s="690"/>
      <c r="C103" s="690"/>
      <c r="D103" s="690"/>
      <c r="E103" s="690"/>
      <c r="F103" s="690"/>
      <c r="G103" s="690"/>
      <c r="H103" s="690"/>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2"/>
    </row>
    <row r="104" spans="2:73" ht="15.75">
      <c r="B104" s="690"/>
      <c r="C104" s="690"/>
      <c r="D104" s="690"/>
      <c r="E104" s="690"/>
      <c r="F104" s="690"/>
      <c r="G104" s="690"/>
      <c r="H104" s="690"/>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2"/>
    </row>
    <row r="105" spans="2:73" ht="15.75">
      <c r="B105" s="690"/>
      <c r="C105" s="690"/>
      <c r="D105" s="690"/>
      <c r="E105" s="690"/>
      <c r="F105" s="690"/>
      <c r="G105" s="690"/>
      <c r="H105" s="690"/>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2"/>
    </row>
    <row r="106" spans="2:73" ht="15.75">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2"/>
    </row>
    <row r="107" spans="2:73" ht="15.75">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2"/>
    </row>
    <row r="108" spans="2:73" ht="15.75">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2"/>
    </row>
    <row r="109" spans="2:73" ht="15.75">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2"/>
    </row>
    <row r="110" spans="2:73" ht="15.75">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2"/>
    </row>
    <row r="111" spans="2:73" ht="15.75">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2"/>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2"/>
    </row>
    <row r="116" spans="2:73" ht="15.75">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2"/>
    </row>
    <row r="117" spans="2:73" ht="15.75">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2"/>
    </row>
    <row r="118" spans="2:73" ht="15.75">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2"/>
    </row>
    <row r="119" spans="2:73" ht="15.75">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2"/>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2"/>
    </row>
    <row r="122" spans="2:73" ht="15.75">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2"/>
    </row>
  </sheetData>
  <autoFilter ref="C26:BT26" xr:uid="{00000000-0009-0000-0000-00000B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2:U49"/>
  <sheetViews>
    <sheetView topLeftCell="A13" zoomScale="110" zoomScaleNormal="110" workbookViewId="0">
      <selection activeCell="H21" sqref="H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6"/>
      <c r="B13" s="586" t="s">
        <v>171</v>
      </c>
      <c r="D13" s="125" t="s">
        <v>175</v>
      </c>
      <c r="E13" s="744"/>
      <c r="F13" s="176"/>
      <c r="G13" s="177"/>
      <c r="H13" s="178"/>
      <c r="K13" s="178"/>
      <c r="L13" s="176"/>
      <c r="M13" s="176"/>
      <c r="N13" s="176"/>
      <c r="O13" s="176"/>
      <c r="P13" s="176"/>
      <c r="Q13" s="179"/>
    </row>
    <row r="14" spans="1:17" s="9" customFormat="1" ht="15.75" customHeight="1">
      <c r="B14" s="549"/>
      <c r="D14" s="17"/>
      <c r="E14" s="17"/>
      <c r="F14" s="176"/>
      <c r="G14" s="177"/>
      <c r="H14" s="178"/>
      <c r="K14" s="178"/>
      <c r="L14" s="176"/>
      <c r="M14" s="176"/>
      <c r="N14" s="176"/>
      <c r="O14" s="176"/>
      <c r="P14" s="176"/>
      <c r="Q14" s="179"/>
    </row>
    <row r="15" spans="1:17" ht="15.75">
      <c r="B15" s="586" t="s">
        <v>505</v>
      </c>
    </row>
    <row r="16" spans="1:17" ht="15.75">
      <c r="B16" s="586"/>
    </row>
    <row r="17" spans="2:21" s="666" customFormat="1" ht="20.45" customHeight="1">
      <c r="B17" s="664" t="s">
        <v>660</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62" t="s">
        <v>713</v>
      </c>
      <c r="C18" s="862"/>
      <c r="D18" s="862"/>
      <c r="E18" s="862"/>
      <c r="F18" s="862"/>
      <c r="G18" s="862"/>
      <c r="H18" s="862"/>
      <c r="I18" s="862"/>
      <c r="J18" s="862"/>
      <c r="K18" s="862"/>
      <c r="L18" s="862"/>
      <c r="M18" s="862"/>
      <c r="N18" s="862"/>
      <c r="O18" s="862"/>
      <c r="P18" s="862"/>
      <c r="Q18" s="862"/>
      <c r="R18" s="862"/>
      <c r="S18" s="862"/>
      <c r="T18" s="862"/>
      <c r="U18" s="862"/>
    </row>
    <row r="21" spans="2:21" ht="21">
      <c r="B21" s="742" t="s">
        <v>697</v>
      </c>
    </row>
    <row r="23" spans="2:21" ht="21">
      <c r="B23" s="742" t="s">
        <v>698</v>
      </c>
      <c r="C23" s="743"/>
      <c r="E23" s="743"/>
      <c r="F23" s="743"/>
      <c r="H23" s="742" t="s">
        <v>699</v>
      </c>
    </row>
    <row r="24" spans="2:21" ht="18.75" customHeight="1">
      <c r="B24" s="861" t="s">
        <v>676</v>
      </c>
      <c r="C24" s="861"/>
      <c r="D24" s="861"/>
      <c r="E24" s="861"/>
      <c r="F24" s="861"/>
      <c r="H24" s="12" t="s">
        <v>684</v>
      </c>
      <c r="M24" s="12" t="s">
        <v>685</v>
      </c>
    </row>
    <row r="25" spans="2:21" ht="45">
      <c r="B25" s="739" t="s">
        <v>62</v>
      </c>
      <c r="C25" s="739" t="s">
        <v>677</v>
      </c>
      <c r="D25" s="739" t="s">
        <v>678</v>
      </c>
      <c r="E25" s="739" t="s">
        <v>680</v>
      </c>
      <c r="F25" s="739" t="s">
        <v>679</v>
      </c>
      <c r="H25" s="739" t="s">
        <v>681</v>
      </c>
      <c r="I25" s="739" t="s">
        <v>682</v>
      </c>
      <c r="J25" s="739" t="s">
        <v>683</v>
      </c>
      <c r="K25" s="739" t="s">
        <v>677</v>
      </c>
      <c r="M25" s="739" t="s">
        <v>681</v>
      </c>
      <c r="N25" s="739" t="s">
        <v>682</v>
      </c>
      <c r="O25" s="739" t="s">
        <v>683</v>
      </c>
      <c r="P25" s="739" t="s">
        <v>677</v>
      </c>
    </row>
    <row r="26" spans="2:21" ht="18">
      <c r="B26" s="746"/>
      <c r="C26" s="746" t="s">
        <v>687</v>
      </c>
      <c r="D26" s="746" t="s">
        <v>688</v>
      </c>
      <c r="E26" s="746" t="s">
        <v>689</v>
      </c>
      <c r="F26" s="746" t="s">
        <v>690</v>
      </c>
      <c r="H26" s="746"/>
      <c r="I26" s="746" t="s">
        <v>691</v>
      </c>
      <c r="J26" s="746" t="s">
        <v>692</v>
      </c>
      <c r="K26" s="746" t="s">
        <v>693</v>
      </c>
      <c r="M26" s="746"/>
      <c r="N26" s="746" t="s">
        <v>694</v>
      </c>
      <c r="O26" s="746" t="s">
        <v>695</v>
      </c>
      <c r="P26" s="746" t="s">
        <v>696</v>
      </c>
    </row>
    <row r="27" spans="2:21" ht="15.75" customHeight="1">
      <c r="B27" s="741" t="s">
        <v>701</v>
      </c>
      <c r="C27" s="749">
        <f>K49</f>
        <v>0</v>
      </c>
      <c r="D27" s="747"/>
      <c r="E27" s="740"/>
      <c r="F27" s="740"/>
      <c r="H27" s="740"/>
      <c r="I27" s="740"/>
      <c r="J27" s="740"/>
      <c r="K27" s="740">
        <f>I27*J27</f>
        <v>0</v>
      </c>
      <c r="M27" s="740"/>
      <c r="N27" s="740"/>
      <c r="O27" s="740"/>
      <c r="P27" s="740">
        <f>N27*O27</f>
        <v>0</v>
      </c>
    </row>
    <row r="28" spans="2:21" ht="15.75" customHeight="1">
      <c r="B28" s="741" t="s">
        <v>702</v>
      </c>
      <c r="C28" s="750">
        <f>P49</f>
        <v>0</v>
      </c>
      <c r="D28" s="751">
        <f>C28-C27</f>
        <v>0</v>
      </c>
      <c r="E28" s="740"/>
      <c r="F28" s="748">
        <f>D28*E28</f>
        <v>0</v>
      </c>
      <c r="H28" s="740"/>
      <c r="I28" s="740"/>
      <c r="J28" s="740"/>
      <c r="K28" s="740"/>
      <c r="M28" s="740"/>
      <c r="N28" s="740"/>
      <c r="O28" s="740"/>
      <c r="P28" s="740"/>
    </row>
    <row r="29" spans="2:21" ht="15.75" customHeight="1">
      <c r="B29" s="741" t="s">
        <v>703</v>
      </c>
      <c r="C29" s="740"/>
      <c r="D29" s="740"/>
      <c r="E29" s="740"/>
      <c r="F29" s="740"/>
      <c r="H29" s="740"/>
      <c r="I29" s="740"/>
      <c r="J29" s="740"/>
      <c r="K29" s="740"/>
      <c r="M29" s="740"/>
      <c r="N29" s="740"/>
      <c r="O29" s="740"/>
      <c r="P29" s="740"/>
    </row>
    <row r="30" spans="2:21" ht="15.75" customHeight="1">
      <c r="B30" s="741" t="s">
        <v>704</v>
      </c>
      <c r="C30" s="740"/>
      <c r="D30" s="740"/>
      <c r="E30" s="740"/>
      <c r="F30" s="740"/>
      <c r="H30" s="740"/>
      <c r="I30" s="740"/>
      <c r="J30" s="740"/>
      <c r="K30" s="740"/>
      <c r="M30" s="740"/>
      <c r="N30" s="740"/>
      <c r="O30" s="740"/>
      <c r="P30" s="740"/>
    </row>
    <row r="31" spans="2:21" ht="15.75" customHeight="1">
      <c r="B31" s="741" t="s">
        <v>705</v>
      </c>
      <c r="C31" s="740"/>
      <c r="D31" s="740"/>
      <c r="E31" s="740"/>
      <c r="F31" s="740"/>
      <c r="H31" s="740"/>
      <c r="I31" s="740"/>
      <c r="J31" s="740"/>
      <c r="K31" s="740"/>
      <c r="M31" s="740"/>
      <c r="N31" s="740"/>
      <c r="O31" s="740"/>
      <c r="P31" s="740"/>
    </row>
    <row r="32" spans="2:21" ht="15.75" customHeight="1">
      <c r="B32" s="741" t="s">
        <v>706</v>
      </c>
      <c r="C32" s="740"/>
      <c r="D32" s="740"/>
      <c r="E32" s="740"/>
      <c r="F32" s="740"/>
      <c r="H32" s="740"/>
      <c r="I32" s="740"/>
      <c r="J32" s="740"/>
      <c r="K32" s="740"/>
      <c r="M32" s="740"/>
      <c r="N32" s="740"/>
      <c r="O32" s="740"/>
      <c r="P32" s="740"/>
    </row>
    <row r="33" spans="2:16" ht="15.75" customHeight="1">
      <c r="B33" s="741" t="s">
        <v>707</v>
      </c>
      <c r="C33" s="740"/>
      <c r="D33" s="740"/>
      <c r="E33" s="740"/>
      <c r="F33" s="740"/>
      <c r="H33" s="740"/>
      <c r="I33" s="740"/>
      <c r="J33" s="740"/>
      <c r="K33" s="740"/>
      <c r="M33" s="740"/>
      <c r="N33" s="740"/>
      <c r="O33" s="740"/>
      <c r="P33" s="740"/>
    </row>
    <row r="34" spans="2:16" ht="15.75" customHeight="1">
      <c r="B34" s="741" t="s">
        <v>708</v>
      </c>
      <c r="C34" s="740"/>
      <c r="D34" s="740"/>
      <c r="E34" s="740"/>
      <c r="F34" s="740"/>
      <c r="H34" s="740"/>
      <c r="I34" s="740"/>
      <c r="J34" s="740"/>
      <c r="K34" s="740"/>
      <c r="M34" s="740"/>
      <c r="N34" s="740"/>
      <c r="O34" s="740"/>
      <c r="P34" s="740"/>
    </row>
    <row r="35" spans="2:16" ht="15.75" customHeight="1">
      <c r="B35" s="741" t="s">
        <v>709</v>
      </c>
      <c r="C35" s="740"/>
      <c r="D35" s="740"/>
      <c r="E35" s="740"/>
      <c r="F35" s="740"/>
      <c r="H35" s="740"/>
      <c r="I35" s="740"/>
      <c r="J35" s="740"/>
      <c r="K35" s="740"/>
      <c r="M35" s="740"/>
      <c r="N35" s="740"/>
      <c r="O35" s="740"/>
      <c r="P35" s="740"/>
    </row>
    <row r="36" spans="2:16" ht="15.75" customHeight="1">
      <c r="B36" s="741" t="s">
        <v>710</v>
      </c>
      <c r="C36" s="740"/>
      <c r="D36" s="740"/>
      <c r="E36" s="740"/>
      <c r="F36" s="740"/>
      <c r="H36" s="740"/>
      <c r="I36" s="740"/>
      <c r="J36" s="740"/>
      <c r="K36" s="740"/>
      <c r="M36" s="740"/>
      <c r="N36" s="740"/>
      <c r="O36" s="740"/>
      <c r="P36" s="740"/>
    </row>
    <row r="37" spans="2:16" ht="15.75" customHeight="1">
      <c r="B37" s="741" t="s">
        <v>711</v>
      </c>
      <c r="C37" s="740"/>
      <c r="D37" s="740"/>
      <c r="E37" s="740"/>
      <c r="F37" s="740"/>
      <c r="H37" s="740"/>
      <c r="I37" s="740"/>
      <c r="J37" s="740"/>
      <c r="K37" s="740"/>
      <c r="M37" s="740"/>
      <c r="N37" s="740"/>
      <c r="O37" s="740"/>
      <c r="P37" s="740"/>
    </row>
    <row r="38" spans="2:16" ht="15.75" customHeight="1">
      <c r="B38" s="741" t="s">
        <v>712</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700</v>
      </c>
      <c r="C40" s="740"/>
      <c r="D40" s="740"/>
      <c r="E40" s="740"/>
      <c r="F40" s="740"/>
      <c r="H40" s="740"/>
      <c r="I40" s="740"/>
      <c r="J40" s="740"/>
      <c r="K40" s="740"/>
      <c r="M40" s="740"/>
      <c r="N40" s="740"/>
      <c r="O40" s="740"/>
      <c r="P40" s="740"/>
    </row>
    <row r="41" spans="2:16">
      <c r="B41" s="741" t="s">
        <v>700</v>
      </c>
      <c r="C41" s="740"/>
      <c r="D41" s="740"/>
      <c r="E41" s="740"/>
      <c r="F41" s="740"/>
      <c r="H41" s="740"/>
      <c r="I41" s="740"/>
      <c r="J41" s="740"/>
      <c r="K41" s="740"/>
      <c r="M41" s="740"/>
      <c r="N41" s="740"/>
      <c r="O41" s="740"/>
      <c r="P41" s="740"/>
    </row>
    <row r="42" spans="2:16">
      <c r="B42" s="741" t="s">
        <v>700</v>
      </c>
      <c r="C42" s="740"/>
      <c r="D42" s="740"/>
      <c r="E42" s="740"/>
      <c r="F42" s="740"/>
      <c r="H42" s="740"/>
      <c r="I42" s="740"/>
      <c r="J42" s="740"/>
      <c r="K42" s="740"/>
      <c r="M42" s="740"/>
      <c r="N42" s="740"/>
      <c r="O42" s="740"/>
      <c r="P42" s="740"/>
    </row>
    <row r="43" spans="2:16">
      <c r="B43" s="741" t="s">
        <v>700</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2022-02-17T01:32:15Z</dcterms:modified>
</cp:coreProperties>
</file>