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002 IESO 2022 RRS\09_DRAFT EVIDENCE\"/>
    </mc:Choice>
  </mc:AlternateContent>
  <bookViews>
    <workbookView xWindow="0" yWindow="0" windowWidth="28800" windowHeight="12450"/>
  </bookViews>
  <sheets>
    <sheet name="E-3-1-A1" sheetId="1" r:id="rId1"/>
  </sheets>
  <calcPr calcId="162913"/>
  <customWorkbookViews>
    <customWorkbookView name="George Dimitropoulos - Personal View" guid="{BC03DC00-1EED-437B-918B-EB57B518FB72}" mergeInterval="0" personalView="1" maximized="1" xWindow="-8" yWindow="-8" windowWidth="1382" windowHeight="744" activeSheetId="1"/>
    <customWorkbookView name="Ian Innis - Personal View" guid="{5A734697-C25E-8F4C-9811-626ADA78D2A4}" mergeInterval="0" personalView="1" yWindow="23" windowWidth="1152" windowHeight="760" activeSheetId="1" showComments="commIndAndComment"/>
    <customWorkbookView name="Anu Ghuman - Personal View" guid="{640975B0-FF1E-47AB-B1BD-A23E50270511}" mergeInterval="0" personalView="1" maximized="1" xWindow="-8" yWindow="-8" windowWidth="1936" windowHeight="1056" activeSheetId="1"/>
    <customWorkbookView name="Betsy Melendez - Personal View" guid="{5C763245-B7FC-4726-B863-0F64D69166DB}" mergeInterval="0" personalView="1" maximized="1" xWindow="1358" yWindow="-8" windowWidth="1696" windowHeight="1066" activeSheetId="1"/>
    <customWorkbookView name="Maia Chase - Personal View" guid="{82A5420B-A125-4CCD-84D8-965DE591C075}" mergeInterval="0" personalView="1" maximized="1" xWindow="-8" yWindow="-8" windowWidth="1382" windowHeight="744" activeSheetId="1"/>
    <customWorkbookView name="Miriam Heinz - Personal View" guid="{1A0C26B6-52C3-470D-9683-622BCE493FE4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I24" i="1"/>
  <c r="E26" i="1"/>
  <c r="D26" i="1"/>
  <c r="C26" i="1"/>
  <c r="J25" i="1"/>
  <c r="G25" i="1"/>
  <c r="J24" i="1"/>
  <c r="G24" i="1"/>
  <c r="J23" i="1"/>
  <c r="G23" i="1"/>
  <c r="G26" i="1" s="1"/>
  <c r="E18" i="1"/>
  <c r="B18" i="1"/>
  <c r="K16" i="1"/>
  <c r="J16" i="1"/>
  <c r="I16" i="1"/>
  <c r="G16" i="1"/>
  <c r="F16" i="1"/>
  <c r="K15" i="1"/>
  <c r="J15" i="1"/>
  <c r="I15" i="1"/>
  <c r="G15" i="1"/>
  <c r="F15" i="1"/>
  <c r="K9" i="1"/>
  <c r="K8" i="1"/>
  <c r="K7" i="1"/>
  <c r="J26" i="1" l="1"/>
  <c r="K23" i="1"/>
  <c r="I23" i="1"/>
  <c r="F23" i="1"/>
  <c r="K24" i="1"/>
  <c r="F24" i="1"/>
  <c r="C18" i="1"/>
  <c r="J18" i="1" s="1"/>
  <c r="K17" i="1"/>
  <c r="J17" i="1"/>
  <c r="F17" i="1"/>
  <c r="D18" i="1"/>
  <c r="I17" i="1"/>
  <c r="G17" i="1"/>
  <c r="G18" i="1" s="1"/>
  <c r="I18" i="1"/>
  <c r="K18" i="1" l="1"/>
  <c r="F18" i="1"/>
  <c r="K25" i="1" l="1"/>
  <c r="I25" i="1"/>
  <c r="F25" i="1"/>
  <c r="F26" i="1" s="1"/>
  <c r="B26" i="1"/>
  <c r="I9" i="1"/>
  <c r="I8" i="1"/>
  <c r="I7" i="1"/>
  <c r="K26" i="1" l="1"/>
  <c r="I26" i="1"/>
  <c r="J9" i="1"/>
  <c r="J8" i="1"/>
  <c r="J7" i="1"/>
  <c r="F9" i="1" l="1"/>
  <c r="F7" i="1"/>
  <c r="E10" i="1" l="1"/>
  <c r="C10" i="1"/>
  <c r="D10" i="1"/>
  <c r="G9" i="1"/>
  <c r="G8" i="1"/>
  <c r="G7" i="1"/>
  <c r="J10" i="1" l="1"/>
  <c r="B10" i="1"/>
  <c r="G10" i="1"/>
  <c r="I10" i="1" l="1"/>
  <c r="K10" i="1"/>
  <c r="F10" i="1"/>
</calcChain>
</file>

<file path=xl/sharedStrings.xml><?xml version="1.0" encoding="utf-8"?>
<sst xmlns="http://schemas.openxmlformats.org/spreadsheetml/2006/main" count="48" uniqueCount="21">
  <si>
    <t>Service Life Comparison and Amortization Expense</t>
  </si>
  <si>
    <t>2021 Budget</t>
  </si>
  <si>
    <t>Category</t>
  </si>
  <si>
    <t>Budgeted Opening Net Book Value</t>
  </si>
  <si>
    <t>Asset Additions</t>
  </si>
  <si>
    <t>Amortization on Existing Assets</t>
  </si>
  <si>
    <t>Amortization on Asset Additions</t>
  </si>
  <si>
    <t>Closing Net Book Value</t>
  </si>
  <si>
    <t>Total Amortization</t>
  </si>
  <si>
    <t>Avg remaining service life of Existing Assets (years)</t>
  </si>
  <si>
    <t>Avg service life of Asset Additions (years)</t>
  </si>
  <si>
    <t>Avg remaining service life of NBV Assets (years)</t>
  </si>
  <si>
    <t>Facilities</t>
  </si>
  <si>
    <t>Market Systems and Applications</t>
  </si>
  <si>
    <t>Information Technology hardware and other assets</t>
  </si>
  <si>
    <t>Total</t>
  </si>
  <si>
    <t>2021 Actual</t>
  </si>
  <si>
    <t>Opening Net Book Value</t>
  </si>
  <si>
    <t>2022 Budget</t>
  </si>
  <si>
    <t>Filed:  March 4, 2022, EB-2022-0002, Exhibit E-3-1 Attachment 1, Page 1 of 1</t>
  </si>
  <si>
    <t>($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</si>
</sst>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(* #,##0.0,_);_(* \(#,##0.0,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Tahoma"/>
      <family val="2"/>
    </font>
    <font>
      <sz val="11"/>
      <name val="Tahoma"/>
      <family val="2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1" xfId="1" applyNumberFormat="1" applyFont="1" applyBorder="1"/>
    <xf numFmtId="0" fontId="7" fillId="0" borderId="0" xfId="0" applyFont="1"/>
    <xf numFmtId="0" fontId="3" fillId="0" borderId="0" xfId="0" applyFont="1"/>
    <xf numFmtId="0" fontId="8" fillId="0" borderId="0" xfId="0" applyFont="1"/>
    <xf numFmtId="164" fontId="3" fillId="0" borderId="0" xfId="1" applyNumberFormat="1" applyFont="1"/>
    <xf numFmtId="166" fontId="0" fillId="0" borderId="1" xfId="0" applyNumberFormat="1" applyBorder="1" applyAlignment="1">
      <alignment wrapText="1"/>
    </xf>
    <xf numFmtId="166" fontId="0" fillId="0" borderId="1" xfId="1" applyNumberFormat="1" applyFont="1" applyBorder="1"/>
    <xf numFmtId="166" fontId="5" fillId="0" borderId="1" xfId="1" applyNumberFormat="1" applyFont="1" applyFill="1" applyBorder="1"/>
    <xf numFmtId="166" fontId="1" fillId="0" borderId="1" xfId="0" applyNumberFormat="1" applyFont="1" applyBorder="1" applyAlignment="1">
      <alignment wrapText="1"/>
    </xf>
    <xf numFmtId="166" fontId="1" fillId="0" borderId="1" xfId="1" applyNumberFormat="1" applyFont="1" applyBorder="1"/>
    <xf numFmtId="166" fontId="6" fillId="0" borderId="1" xfId="1" applyNumberFormat="1" applyFont="1" applyFill="1" applyBorder="1"/>
    <xf numFmtId="166" fontId="0" fillId="0" borderId="0" xfId="0" applyNumberFormat="1"/>
    <xf numFmtId="166" fontId="5" fillId="0" borderId="0" xfId="0" applyNumberFormat="1" applyFont="1"/>
    <xf numFmtId="166" fontId="0" fillId="0" borderId="0" xfId="1" applyNumberFormat="1" applyFont="1"/>
    <xf numFmtId="166" fontId="0" fillId="0" borderId="0" xfId="0" applyNumberFormat="1" applyAlignment="1">
      <alignment wrapText="1"/>
    </xf>
    <xf numFmtId="166" fontId="1" fillId="0" borderId="1" xfId="0" applyNumberFormat="1" applyFont="1" applyBorder="1"/>
    <xf numFmtId="166" fontId="1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1" fillId="0" borderId="1" xfId="1" applyNumberFormat="1" applyFont="1" applyFill="1" applyBorder="1"/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left" vertical="center"/>
    </xf>
    <xf numFmtId="166" fontId="2" fillId="0" borderId="4" xfId="0" applyNumberFormat="1" applyFont="1" applyBorder="1" applyAlignment="1">
      <alignment horizontal="left" vertical="center"/>
    </xf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85" zoomScaleNormal="85" workbookViewId="0"/>
  </sheetViews>
  <sheetFormatPr defaultColWidth="8.85546875" defaultRowHeight="15" x14ac:dyDescent="0.25"/>
  <cols>
    <col min="1" max="1" width="49.140625" customWidth="1"/>
    <col min="2" max="2" width="13.140625" customWidth="1"/>
    <col min="3" max="3" width="13.140625" style="7" customWidth="1"/>
    <col min="4" max="7" width="13.140625" customWidth="1"/>
    <col min="9" max="9" width="15" customWidth="1"/>
    <col min="10" max="10" width="13.28515625" style="5" bestFit="1" customWidth="1"/>
    <col min="11" max="11" width="13.7109375" customWidth="1"/>
    <col min="14" max="14" width="9.42578125" bestFit="1" customWidth="1"/>
  </cols>
  <sheetData>
    <row r="1" spans="1:11" s="13" customFormat="1" ht="14.25" x14ac:dyDescent="0.2">
      <c r="A1" s="35" t="s">
        <v>19</v>
      </c>
      <c r="C1" s="14"/>
      <c r="J1" s="15"/>
    </row>
    <row r="2" spans="1:11" x14ac:dyDescent="0.25">
      <c r="A2" s="2"/>
      <c r="B2" s="2"/>
      <c r="C2" s="8"/>
      <c r="D2" s="2"/>
      <c r="E2" s="2"/>
      <c r="F2" s="2"/>
      <c r="G2" s="2"/>
      <c r="H2" s="2"/>
    </row>
    <row r="3" spans="1:11" x14ac:dyDescent="0.25">
      <c r="A3" s="12" t="s">
        <v>0</v>
      </c>
      <c r="B3" s="13"/>
      <c r="C3" s="14"/>
      <c r="D3" s="13"/>
      <c r="E3" s="13"/>
      <c r="F3" s="13"/>
      <c r="G3" s="13"/>
      <c r="H3" s="13"/>
    </row>
    <row r="4" spans="1:11" x14ac:dyDescent="0.25">
      <c r="A4" s="1" t="s">
        <v>20</v>
      </c>
    </row>
    <row r="5" spans="1:11" ht="18.75" x14ac:dyDescent="0.25">
      <c r="A5" s="30" t="s">
        <v>1</v>
      </c>
      <c r="B5" s="30"/>
      <c r="C5" s="30"/>
      <c r="D5" s="30"/>
      <c r="E5" s="30"/>
      <c r="F5" s="30"/>
      <c r="G5" s="30"/>
    </row>
    <row r="6" spans="1:11" ht="75" x14ac:dyDescent="0.25">
      <c r="A6" s="3" t="s">
        <v>2</v>
      </c>
      <c r="B6" s="4" t="s">
        <v>3</v>
      </c>
      <c r="C6" s="4" t="s">
        <v>4</v>
      </c>
      <c r="D6" s="9" t="s">
        <v>5</v>
      </c>
      <c r="E6" s="4" t="s">
        <v>6</v>
      </c>
      <c r="F6" s="4" t="s">
        <v>7</v>
      </c>
      <c r="G6" s="36" t="s">
        <v>8</v>
      </c>
      <c r="I6" s="37" t="s">
        <v>9</v>
      </c>
      <c r="J6" s="37" t="s">
        <v>10</v>
      </c>
      <c r="K6" s="37" t="s">
        <v>11</v>
      </c>
    </row>
    <row r="7" spans="1:11" ht="15.75" customHeight="1" x14ac:dyDescent="0.25">
      <c r="A7" s="16" t="s">
        <v>12</v>
      </c>
      <c r="B7" s="17">
        <v>26562.375400000001</v>
      </c>
      <c r="C7" s="17"/>
      <c r="D7" s="18">
        <v>-1348.72048</v>
      </c>
      <c r="E7" s="18"/>
      <c r="F7" s="17">
        <f>SUM(B7:E7)</f>
        <v>25213.654920000001</v>
      </c>
      <c r="G7" s="18">
        <f>D7+E7</f>
        <v>-1348.72048</v>
      </c>
      <c r="I7" s="10">
        <f t="shared" ref="I7:I10" si="0">IFERROR(+B7/-D7,0)</f>
        <v>19.694499930778839</v>
      </c>
      <c r="J7" s="11">
        <f>IFERROR(+C7/-E7,0)</f>
        <v>0</v>
      </c>
      <c r="K7" s="11">
        <f>IFERROR(-SUM(B7:C7)/SUM(D7:E7),0)</f>
        <v>19.694499930778839</v>
      </c>
    </row>
    <row r="8" spans="1:11" ht="15.75" customHeight="1" x14ac:dyDescent="0.25">
      <c r="A8" s="16" t="s">
        <v>13</v>
      </c>
      <c r="B8" s="17">
        <v>35444.310216249993</v>
      </c>
      <c r="C8" s="17">
        <v>6797.4239133333303</v>
      </c>
      <c r="D8" s="18">
        <v>-11871.727975515299</v>
      </c>
      <c r="E8" s="18">
        <v>-1349.1160114985801</v>
      </c>
      <c r="F8" s="17">
        <f>SUM(B8:E8)</f>
        <v>29020.890142569446</v>
      </c>
      <c r="G8" s="18">
        <f>D8+E8</f>
        <v>-13220.843987013879</v>
      </c>
      <c r="I8" s="10">
        <f t="shared" si="0"/>
        <v>2.9856066689998015</v>
      </c>
      <c r="J8" s="11">
        <f t="shared" ref="J8:J10" si="1">IFERROR(+C8/-E8,0)</f>
        <v>5.0384280190869895</v>
      </c>
      <c r="K8" s="11">
        <f t="shared" ref="K8:K10" si="2">IFERROR(-SUM(B8:C8)/SUM(D8:E8),0)</f>
        <v>3.1950860452687513</v>
      </c>
    </row>
    <row r="9" spans="1:11" ht="15.75" customHeight="1" x14ac:dyDescent="0.25">
      <c r="A9" s="39" t="s">
        <v>14</v>
      </c>
      <c r="B9" s="17">
        <v>13791.640744166665</v>
      </c>
      <c r="C9" s="17"/>
      <c r="D9" s="18">
        <v>-4592.8777916666704</v>
      </c>
      <c r="E9" s="18"/>
      <c r="F9" s="17">
        <f>SUM(B9:E9)</f>
        <v>9198.7629524999938</v>
      </c>
      <c r="G9" s="18">
        <f>D9+E9</f>
        <v>-4592.8777916666704</v>
      </c>
      <c r="I9" s="10">
        <f t="shared" si="0"/>
        <v>3.0028320738666845</v>
      </c>
      <c r="J9" s="11">
        <f t="shared" si="1"/>
        <v>0</v>
      </c>
      <c r="K9" s="11">
        <f t="shared" si="2"/>
        <v>3.0028320738666845</v>
      </c>
    </row>
    <row r="10" spans="1:11" ht="15.75" customHeight="1" x14ac:dyDescent="0.25">
      <c r="A10" s="19" t="s">
        <v>15</v>
      </c>
      <c r="B10" s="20">
        <f>SUM(B7:B9)</f>
        <v>75798.326360416657</v>
      </c>
      <c r="C10" s="20">
        <f t="shared" ref="C10" si="3">SUM(C7:C9)</f>
        <v>6797.4239133333303</v>
      </c>
      <c r="D10" s="21">
        <f t="shared" ref="D10" si="4">SUM(D7:D9)</f>
        <v>-17813.326247181969</v>
      </c>
      <c r="E10" s="21">
        <f t="shared" ref="E10" si="5">SUM(E7:E9)</f>
        <v>-1349.1160114985801</v>
      </c>
      <c r="F10" s="20">
        <f t="shared" ref="F10" si="6">SUM(F7:F9)</f>
        <v>63433.308015069444</v>
      </c>
      <c r="G10" s="21">
        <f t="shared" ref="G10" si="7">SUM(G7:G9)</f>
        <v>-19162.442258680549</v>
      </c>
      <c r="I10" s="10">
        <f t="shared" si="0"/>
        <v>4.2551472593394957</v>
      </c>
      <c r="J10" s="11">
        <f t="shared" si="1"/>
        <v>5.0384280190869895</v>
      </c>
      <c r="K10" s="11">
        <f t="shared" si="2"/>
        <v>4.3102934980187237</v>
      </c>
    </row>
    <row r="11" spans="1:11" x14ac:dyDescent="0.25">
      <c r="A11" s="22"/>
      <c r="B11" s="22"/>
      <c r="C11" s="23"/>
      <c r="D11" s="24"/>
      <c r="E11" s="22"/>
      <c r="F11" s="22"/>
      <c r="G11" s="22"/>
    </row>
    <row r="12" spans="1:11" x14ac:dyDescent="0.25">
      <c r="A12" s="25"/>
      <c r="B12" s="22"/>
      <c r="C12" s="23"/>
      <c r="D12" s="22"/>
      <c r="E12" s="22"/>
      <c r="F12" s="22"/>
      <c r="G12" s="22"/>
    </row>
    <row r="13" spans="1:11" ht="18.75" x14ac:dyDescent="0.25">
      <c r="A13" s="32" t="s">
        <v>16</v>
      </c>
      <c r="B13" s="33"/>
      <c r="C13" s="33"/>
      <c r="D13" s="33"/>
      <c r="E13" s="33"/>
      <c r="F13" s="33"/>
      <c r="G13" s="34"/>
      <c r="H13" s="6"/>
    </row>
    <row r="14" spans="1:11" ht="75" x14ac:dyDescent="0.25">
      <c r="A14" s="26" t="s">
        <v>2</v>
      </c>
      <c r="B14" s="27" t="s">
        <v>17</v>
      </c>
      <c r="C14" s="27" t="s">
        <v>4</v>
      </c>
      <c r="D14" s="28" t="s">
        <v>5</v>
      </c>
      <c r="E14" s="27" t="s">
        <v>6</v>
      </c>
      <c r="F14" s="27" t="s">
        <v>7</v>
      </c>
      <c r="G14" s="38" t="s">
        <v>8</v>
      </c>
      <c r="H14" s="1"/>
      <c r="I14" s="37" t="s">
        <v>9</v>
      </c>
      <c r="J14" s="37" t="s">
        <v>10</v>
      </c>
      <c r="K14" s="37" t="s">
        <v>11</v>
      </c>
    </row>
    <row r="15" spans="1:11" ht="15.75" customHeight="1" x14ac:dyDescent="0.25">
      <c r="A15" s="16" t="s">
        <v>12</v>
      </c>
      <c r="B15" s="17">
        <v>26471</v>
      </c>
      <c r="C15" s="18">
        <v>1309</v>
      </c>
      <c r="D15" s="18">
        <v>-1356</v>
      </c>
      <c r="E15" s="18">
        <v>-185</v>
      </c>
      <c r="F15" s="17">
        <f>SUM(B15:E15)</f>
        <v>26239</v>
      </c>
      <c r="G15" s="18">
        <f>D15+E15</f>
        <v>-1541</v>
      </c>
      <c r="I15" s="10">
        <f>IFERROR(+B15/-D15,0)</f>
        <v>19.521386430678465</v>
      </c>
      <c r="J15" s="11">
        <f>IFERROR(+C15/-E15,0)</f>
        <v>7.0756756756756758</v>
      </c>
      <c r="K15" s="11">
        <f>IFERROR(-SUM(B15:C15)/SUM(D15:E15),0)</f>
        <v>18.027255029201818</v>
      </c>
    </row>
    <row r="16" spans="1:11" ht="15.75" customHeight="1" x14ac:dyDescent="0.25">
      <c r="A16" s="16" t="s">
        <v>13</v>
      </c>
      <c r="B16" s="17">
        <v>30745</v>
      </c>
      <c r="C16" s="18">
        <v>9315</v>
      </c>
      <c r="D16" s="18">
        <v>-11288</v>
      </c>
      <c r="E16" s="18">
        <v>-729</v>
      </c>
      <c r="F16" s="17">
        <f>SUM(B16:E16)</f>
        <v>28043</v>
      </c>
      <c r="G16" s="18">
        <f>D16+E16</f>
        <v>-12017</v>
      </c>
      <c r="I16" s="10">
        <f t="shared" ref="I16:I18" si="8">IFERROR(+B16/-D16,0)</f>
        <v>2.7236888731396172</v>
      </c>
      <c r="J16" s="11">
        <f t="shared" ref="J16:J18" si="9">IFERROR(+C16/-E16,0)</f>
        <v>12.777777777777779</v>
      </c>
      <c r="K16" s="11">
        <f t="shared" ref="K16:K18" si="10">IFERROR(-SUM(B16:C16)/SUM(D16:E16),0)</f>
        <v>3.3336107181492887</v>
      </c>
    </row>
    <row r="17" spans="1:11" ht="15.75" customHeight="1" x14ac:dyDescent="0.25">
      <c r="A17" s="39" t="s">
        <v>14</v>
      </c>
      <c r="B17" s="17">
        <v>14613</v>
      </c>
      <c r="C17" s="18">
        <v>2515</v>
      </c>
      <c r="D17" s="18">
        <v>-4436</v>
      </c>
      <c r="E17" s="18">
        <v>-726</v>
      </c>
      <c r="F17" s="17">
        <f>SUM(B17:E17)</f>
        <v>11966</v>
      </c>
      <c r="G17" s="18">
        <f>D17+E17</f>
        <v>-5162</v>
      </c>
      <c r="I17" s="10">
        <f t="shared" si="8"/>
        <v>3.2941839495040579</v>
      </c>
      <c r="J17" s="11">
        <f t="shared" si="9"/>
        <v>3.4641873278236917</v>
      </c>
      <c r="K17" s="11">
        <f t="shared" si="10"/>
        <v>3.31809376210771</v>
      </c>
    </row>
    <row r="18" spans="1:11" ht="15.75" customHeight="1" x14ac:dyDescent="0.25">
      <c r="A18" s="19" t="s">
        <v>15</v>
      </c>
      <c r="B18" s="29">
        <f>SUM(B15:B17)</f>
        <v>71829</v>
      </c>
      <c r="C18" s="20">
        <f t="shared" ref="C18" si="11">SUM(C15:C17)</f>
        <v>13139</v>
      </c>
      <c r="D18" s="21">
        <f>SUM(D15:D17)</f>
        <v>-17080</v>
      </c>
      <c r="E18" s="21">
        <f t="shared" ref="E18:G18" si="12">SUM(E15:E17)</f>
        <v>-1640</v>
      </c>
      <c r="F18" s="20">
        <f t="shared" si="12"/>
        <v>66248</v>
      </c>
      <c r="G18" s="21">
        <f t="shared" si="12"/>
        <v>-18720</v>
      </c>
      <c r="H18" s="1"/>
      <c r="I18" s="10">
        <f t="shared" si="8"/>
        <v>4.2054449648711945</v>
      </c>
      <c r="J18" s="11">
        <f t="shared" si="9"/>
        <v>8.0115853658536587</v>
      </c>
      <c r="K18" s="11">
        <f t="shared" si="10"/>
        <v>4.5388888888888888</v>
      </c>
    </row>
    <row r="19" spans="1:11" x14ac:dyDescent="0.25">
      <c r="A19" s="22"/>
      <c r="B19" s="22"/>
      <c r="C19" s="23"/>
      <c r="D19" s="22"/>
      <c r="E19" s="22"/>
      <c r="F19" s="22"/>
      <c r="G19" s="22"/>
    </row>
    <row r="20" spans="1:11" x14ac:dyDescent="0.25">
      <c r="A20" s="22"/>
      <c r="B20" s="22"/>
      <c r="C20" s="23"/>
      <c r="D20" s="22"/>
      <c r="E20" s="22"/>
      <c r="F20" s="22"/>
      <c r="G20" s="22"/>
    </row>
    <row r="21" spans="1:11" ht="18.75" x14ac:dyDescent="0.25">
      <c r="A21" s="31" t="s">
        <v>18</v>
      </c>
      <c r="B21" s="31"/>
      <c r="C21" s="31"/>
      <c r="D21" s="31"/>
      <c r="E21" s="31"/>
      <c r="F21" s="31"/>
      <c r="G21" s="31"/>
    </row>
    <row r="22" spans="1:11" ht="75" x14ac:dyDescent="0.25">
      <c r="A22" s="26" t="s">
        <v>2</v>
      </c>
      <c r="B22" s="27" t="s">
        <v>3</v>
      </c>
      <c r="C22" s="27" t="s">
        <v>4</v>
      </c>
      <c r="D22" s="28" t="s">
        <v>5</v>
      </c>
      <c r="E22" s="27" t="s">
        <v>6</v>
      </c>
      <c r="F22" s="27" t="s">
        <v>7</v>
      </c>
      <c r="G22" s="38" t="s">
        <v>8</v>
      </c>
      <c r="I22" s="37" t="s">
        <v>9</v>
      </c>
      <c r="J22" s="37" t="s">
        <v>10</v>
      </c>
      <c r="K22" s="37" t="s">
        <v>11</v>
      </c>
    </row>
    <row r="23" spans="1:11" ht="15.75" customHeight="1" x14ac:dyDescent="0.25">
      <c r="A23" s="16" t="s">
        <v>12</v>
      </c>
      <c r="B23" s="17">
        <v>25494</v>
      </c>
      <c r="C23" s="18">
        <v>1375</v>
      </c>
      <c r="D23" s="18">
        <v>-1354.8</v>
      </c>
      <c r="E23" s="18">
        <v>-145</v>
      </c>
      <c r="F23" s="17">
        <f>SUM(B23:E23)</f>
        <v>25369.200000000001</v>
      </c>
      <c r="G23" s="18">
        <f>D23+E23</f>
        <v>-1499.8</v>
      </c>
      <c r="I23" s="10">
        <f>IFERROR(+B23/-D23,0)</f>
        <v>18.817537643932685</v>
      </c>
      <c r="J23" s="11">
        <f>IFERROR(+C23/-E23,0)</f>
        <v>9.4827586206896548</v>
      </c>
      <c r="K23" s="11">
        <f>IFERROR(-SUM(B23:C23)/SUM(D23:E23),0)</f>
        <v>17.915055340712094</v>
      </c>
    </row>
    <row r="24" spans="1:11" ht="15.75" customHeight="1" x14ac:dyDescent="0.25">
      <c r="A24" s="16" t="s">
        <v>13</v>
      </c>
      <c r="B24" s="17">
        <v>27436</v>
      </c>
      <c r="C24" s="18">
        <v>35364</v>
      </c>
      <c r="D24" s="18">
        <v>-10378.5</v>
      </c>
      <c r="E24" s="18">
        <v>-2872.3</v>
      </c>
      <c r="F24" s="17">
        <f>SUM(B24:E24)</f>
        <v>49549.2</v>
      </c>
      <c r="G24" s="18">
        <f>D24+E24</f>
        <v>-13250.8</v>
      </c>
      <c r="I24" s="10">
        <f>IFERROR(+B24/-D24,0)</f>
        <v>2.6435419376595846</v>
      </c>
      <c r="J24" s="11">
        <f t="shared" ref="J24:J26" si="13">IFERROR(+C24/-E24,0)</f>
        <v>12.312084392298853</v>
      </c>
      <c r="K24" s="11">
        <f t="shared" ref="K24:K26" si="14">IFERROR(-SUM(B24:C24)/SUM(D24:E24),0)</f>
        <v>4.7393364928909953</v>
      </c>
    </row>
    <row r="25" spans="1:11" ht="15.75" customHeight="1" x14ac:dyDescent="0.25">
      <c r="A25" s="39" t="s">
        <v>14</v>
      </c>
      <c r="B25" s="17">
        <v>12321</v>
      </c>
      <c r="C25" s="18">
        <v>9237</v>
      </c>
      <c r="D25" s="18">
        <v>-4312.6000000000004</v>
      </c>
      <c r="E25" s="18">
        <v>-936.8</v>
      </c>
      <c r="F25" s="17">
        <f>SUM(B25:E25)</f>
        <v>16308.600000000002</v>
      </c>
      <c r="G25" s="18">
        <f>D25+E25</f>
        <v>-5249.4000000000005</v>
      </c>
      <c r="I25" s="10">
        <f>IFERROR(+B25/-D25,0)</f>
        <v>2.8569772295135181</v>
      </c>
      <c r="J25" s="11">
        <f t="shared" si="13"/>
        <v>9.8601622544833489</v>
      </c>
      <c r="K25" s="11">
        <f t="shared" si="14"/>
        <v>4.106755057720882</v>
      </c>
    </row>
    <row r="26" spans="1:11" ht="15.75" customHeight="1" x14ac:dyDescent="0.25">
      <c r="A26" s="19" t="s">
        <v>15</v>
      </c>
      <c r="B26" s="20">
        <f>SUM(B23:B25)</f>
        <v>65251</v>
      </c>
      <c r="C26" s="20">
        <f t="shared" ref="C26:G26" si="15">SUM(C23:C25)</f>
        <v>45976</v>
      </c>
      <c r="D26" s="21">
        <f>SUM(D23:D25)</f>
        <v>-16045.9</v>
      </c>
      <c r="E26" s="21">
        <f t="shared" si="15"/>
        <v>-3954.1000000000004</v>
      </c>
      <c r="F26" s="20">
        <f t="shared" si="15"/>
        <v>91227</v>
      </c>
      <c r="G26" s="21">
        <f t="shared" si="15"/>
        <v>-20000</v>
      </c>
      <c r="I26" s="10">
        <f t="shared" ref="I26" si="16">IFERROR(+B26/-D26,0)</f>
        <v>4.0665216659707468</v>
      </c>
      <c r="J26" s="11">
        <f t="shared" si="13"/>
        <v>11.627424698414304</v>
      </c>
      <c r="K26" s="11">
        <f t="shared" si="14"/>
        <v>5.56135</v>
      </c>
    </row>
  </sheetData>
  <customSheetViews>
    <customSheetView guid="{BC03DC00-1EED-437B-918B-EB57B518FB72}" scale="110">
      <selection activeCell="A2" sqref="A2"/>
      <pageMargins left="0" right="0" top="0" bottom="0" header="0" footer="0"/>
      <pageSetup orientation="portrait" r:id="rId1"/>
    </customSheetView>
    <customSheetView guid="{5A734697-C25E-8F4C-9811-626ADA78D2A4}" scale="110">
      <selection activeCell="E8" sqref="E8"/>
      <pageMargins left="0" right="0" top="0" bottom="0" header="0" footer="0"/>
      <pageSetup orientation="portrait" r:id="rId2"/>
    </customSheetView>
    <customSheetView guid="{640975B0-FF1E-47AB-B1BD-A23E50270511}" scale="110" topLeftCell="A7">
      <selection activeCell="E10" sqref="E10"/>
      <pageMargins left="0" right="0" top="0" bottom="0" header="0" footer="0"/>
      <pageSetup orientation="portrait" r:id="rId3"/>
    </customSheetView>
    <customSheetView guid="{5C763245-B7FC-4726-B863-0F64D69166DB}" scale="90" topLeftCell="A7">
      <selection activeCell="A23" sqref="A23"/>
      <pageMargins left="0" right="0" top="0" bottom="0" header="0" footer="0"/>
      <pageSetup orientation="portrait" r:id="rId4"/>
    </customSheetView>
    <customSheetView guid="{82A5420B-A125-4CCD-84D8-965DE591C075}" scale="110">
      <selection activeCell="B7" sqref="B7"/>
      <pageMargins left="0" right="0" top="0" bottom="0" header="0" footer="0"/>
      <pageSetup orientation="portrait" r:id="rId5"/>
    </customSheetView>
    <customSheetView guid="{1A0C26B6-52C3-470D-9683-622BCE493FE4}" scale="110">
      <selection activeCell="A2" sqref="A2"/>
      <pageMargins left="0" right="0" top="0" bottom="0" header="0" footer="0"/>
      <pageSetup orientation="portrait" r:id="rId6"/>
    </customSheetView>
  </customSheetViews>
  <mergeCells count="3">
    <mergeCell ref="A5:G5"/>
    <mergeCell ref="A21:G21"/>
    <mergeCell ref="A13:G13"/>
  </mergeCells>
  <pageMargins left="0.7" right="0.7" top="0.75" bottom="0.75" header="0.3" footer="0.3"/>
  <pageSetup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6E0CB752D5B4B8767AC38430B4E0F" ma:contentTypeVersion="6" ma:contentTypeDescription="Create a new document." ma:contentTypeScope="" ma:versionID="d73f738ffbaa396bec5eefc7e4af2a58">
  <xsd:schema xmlns:xsd="http://www.w3.org/2001/XMLSchema" xmlns:xs="http://www.w3.org/2001/XMLSchema" xmlns:p="http://schemas.microsoft.com/office/2006/metadata/properties" xmlns:ns2="df6010d2-452a-4031-be47-fcb1d5ed578b" xmlns:ns3="34b82327-7e0b-479a-82bf-d1b4cde7777d" targetNamespace="http://schemas.microsoft.com/office/2006/metadata/properties" ma:root="true" ma:fieldsID="32af3a90c66dfcdc914fef33ba76c25b" ns2:_="" ns3:_="">
    <xsd:import namespace="df6010d2-452a-4031-be47-fcb1d5ed578b"/>
    <xsd:import namespace="34b82327-7e0b-479a-82bf-d1b4cde77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010d2-452a-4031-be47-fcb1d5ed5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82327-7e0b-479a-82bf-d1b4cde77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465BF9-AB4D-4A57-87CC-C127244B92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010d2-452a-4031-be47-fcb1d5ed578b"/>
    <ds:schemaRef ds:uri="34b82327-7e0b-479a-82bf-d1b4cde777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D240D6-3504-45D3-8665-1F39D0D722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C304C5-B726-4B8D-9CEE-5A751C8B6E09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34b82327-7e0b-479a-82bf-d1b4cde7777d"/>
    <ds:schemaRef ds:uri="df6010d2-452a-4031-be47-fcb1d5ed578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E-3-1-A1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Ben Weir</cp:lastModifiedBy>
  <cp:revision/>
  <dcterms:created xsi:type="dcterms:W3CDTF">2021-01-11T21:46:06Z</dcterms:created>
  <dcterms:modified xsi:type="dcterms:W3CDTF">2022-03-04T18:33:06Z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0x0101003306E0CB752D5B4B8767AC38430B4E0F</vt:lpwstr>
  </property>
</Properties>
</file>