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T:\5. TESI UTILITIES\ORPC\ORPC COS 2022 - Aug 31\IRs\Supplemental IRs\"/>
    </mc:Choice>
  </mc:AlternateContent>
  <xr:revisionPtr revIDLastSave="0" documentId="13_ncr:1_{11172ABB-71F8-41F4-8D92-DD5F6FA851A4}" xr6:coauthVersionLast="47" xr6:coauthVersionMax="47" xr10:uidLastSave="{00000000-0000-0000-0000-000000000000}"/>
  <bookViews>
    <workbookView xWindow="57480" yWindow="-1680" windowWidth="38640" windowHeight="1572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40" i="79" l="1"/>
  <c r="E840" i="79"/>
  <c r="O856" i="79"/>
  <c r="O685" i="79"/>
  <c r="X673" i="79"/>
  <c r="P673" i="79"/>
  <c r="O673" i="79"/>
  <c r="X670" i="79"/>
  <c r="W670" i="79"/>
  <c r="V670" i="79"/>
  <c r="P670" i="79"/>
  <c r="O670" i="79"/>
  <c r="U657" i="79"/>
  <c r="T657" i="79"/>
  <c r="O657" i="79"/>
  <c r="O654" i="79"/>
  <c r="E673" i="79"/>
  <c r="F673" i="79" s="1"/>
  <c r="G673" i="79" s="1"/>
  <c r="H673" i="79" s="1"/>
  <c r="I673" i="79" s="1"/>
  <c r="J673" i="79" s="1"/>
  <c r="K673" i="79" s="1"/>
  <c r="L673" i="79" s="1"/>
  <c r="M673" i="79" s="1"/>
  <c r="E670" i="79"/>
  <c r="F670" i="79" s="1"/>
  <c r="G670" i="79" s="1"/>
  <c r="H670" i="79" s="1"/>
  <c r="I670" i="79" s="1"/>
  <c r="J670" i="79" s="1"/>
  <c r="K670" i="79" s="1"/>
  <c r="L670" i="79" s="1"/>
  <c r="M670" i="79" s="1"/>
  <c r="E657" i="79"/>
  <c r="F657" i="79" s="1"/>
  <c r="G657" i="79" s="1"/>
  <c r="H657" i="79" s="1"/>
  <c r="I657" i="79" s="1"/>
  <c r="J657" i="79" s="1"/>
  <c r="K657" i="79" s="1"/>
  <c r="L657" i="79" s="1"/>
  <c r="M657" i="79" s="1"/>
  <c r="X657" i="79" s="1"/>
  <c r="E654" i="79"/>
  <c r="F654" i="79" s="1"/>
  <c r="G654" i="79" l="1"/>
  <c r="Q654" i="79"/>
  <c r="W657" i="79"/>
  <c r="Q673" i="79"/>
  <c r="Q670" i="79"/>
  <c r="S673" i="79"/>
  <c r="P657" i="79"/>
  <c r="R670" i="79"/>
  <c r="T673" i="79"/>
  <c r="Q657" i="79"/>
  <c r="U673" i="79"/>
  <c r="P654" i="79"/>
  <c r="R657" i="79"/>
  <c r="T670" i="79"/>
  <c r="V673" i="79"/>
  <c r="V657" i="79"/>
  <c r="R673" i="79"/>
  <c r="E685" i="79"/>
  <c r="S670" i="79"/>
  <c r="S657" i="79"/>
  <c r="U670" i="79"/>
  <c r="W673" i="79"/>
  <c r="E856" i="79"/>
  <c r="P856" i="79" s="1"/>
  <c r="O22" i="45"/>
  <c r="O29" i="45"/>
  <c r="O36" i="45"/>
  <c r="O43" i="45"/>
  <c r="O50" i="45"/>
  <c r="O57" i="45"/>
  <c r="H654" i="79" l="1"/>
  <c r="R654" i="79"/>
  <c r="P685" i="79"/>
  <c r="F685" i="79"/>
  <c r="G19" i="44"/>
  <c r="G16" i="44" s="1"/>
  <c r="F19" i="44"/>
  <c r="F16" i="44" s="1"/>
  <c r="G685" i="79" l="1"/>
  <c r="Q685" i="79"/>
  <c r="I654" i="79"/>
  <c r="S654" i="79"/>
  <c r="J654" i="79" l="1"/>
  <c r="T654" i="79"/>
  <c r="H685" i="79"/>
  <c r="R685" i="79"/>
  <c r="I685" i="79" l="1"/>
  <c r="S685" i="79"/>
  <c r="K654" i="79"/>
  <c r="U654" i="79"/>
  <c r="AM953" i="79"/>
  <c r="AM956" i="79"/>
  <c r="AM959" i="79"/>
  <c r="AM962" i="79"/>
  <c r="AM965" i="79"/>
  <c r="AM969" i="79"/>
  <c r="AM972" i="79"/>
  <c r="AM975" i="79"/>
  <c r="AM978" i="79"/>
  <c r="AM981" i="79"/>
  <c r="AM985" i="79"/>
  <c r="AM988" i="79"/>
  <c r="AM991" i="79"/>
  <c r="AM995" i="79"/>
  <c r="AM999" i="79"/>
  <c r="AM1002" i="79"/>
  <c r="AM1006" i="79"/>
  <c r="AM1009" i="79"/>
  <c r="AM1012" i="79"/>
  <c r="AM1015" i="79"/>
  <c r="AM1020" i="79"/>
  <c r="AM1023" i="79"/>
  <c r="AM1026" i="79"/>
  <c r="AM1029" i="79"/>
  <c r="AM1033" i="79"/>
  <c r="AM1036" i="79"/>
  <c r="AM1039" i="79"/>
  <c r="AM1042" i="79"/>
  <c r="AM1045" i="79"/>
  <c r="AM1048" i="79"/>
  <c r="AM1051" i="79"/>
  <c r="AM1054" i="79"/>
  <c r="AM1058" i="79"/>
  <c r="AM1061" i="79"/>
  <c r="AM1064" i="79"/>
  <c r="AM1068" i="79"/>
  <c r="AM1071" i="79"/>
  <c r="AM1074" i="79"/>
  <c r="AM1077" i="79"/>
  <c r="AM1080" i="79"/>
  <c r="AM1083" i="79"/>
  <c r="AM1086" i="79"/>
  <c r="AM1089" i="79"/>
  <c r="AM1092" i="79"/>
  <c r="AM1095" i="79"/>
  <c r="AM1098" i="79"/>
  <c r="AM1101" i="79"/>
  <c r="AM1104" i="79"/>
  <c r="AM1107" i="79"/>
  <c r="L654" i="79" l="1"/>
  <c r="V654" i="79"/>
  <c r="J685" i="79"/>
  <c r="T685" i="79"/>
  <c r="H168" i="47"/>
  <c r="H166" i="47"/>
  <c r="H167" i="47"/>
  <c r="H165" i="47"/>
  <c r="H161" i="47"/>
  <c r="H160" i="47"/>
  <c r="H159" i="47"/>
  <c r="H158" i="47"/>
  <c r="H157" i="47"/>
  <c r="H156" i="47"/>
  <c r="H155" i="47"/>
  <c r="H154" i="47"/>
  <c r="H153" i="47"/>
  <c r="K685" i="79" l="1"/>
  <c r="U685" i="79"/>
  <c r="M654" i="79"/>
  <c r="X654" i="79" s="1"/>
  <c r="W654" i="79"/>
  <c r="P27" i="85"/>
  <c r="P49" i="85" s="1"/>
  <c r="C28" i="85" s="1"/>
  <c r="K27" i="85"/>
  <c r="K49" i="85" s="1"/>
  <c r="C27" i="85" s="1"/>
  <c r="L685" i="79" l="1"/>
  <c r="V685" i="79"/>
  <c r="D28" i="85"/>
  <c r="F28" i="85" s="1"/>
  <c r="F39" i="85" s="1"/>
  <c r="M685" i="79" l="1"/>
  <c r="X685" i="79" s="1"/>
  <c r="W68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43" i="79" l="1"/>
  <c r="Z1043" i="79"/>
  <c r="Y1030" i="79"/>
  <c r="Y1027" i="79"/>
  <c r="AD1000" i="79"/>
  <c r="Z1000" i="79"/>
  <c r="Y1000" i="79"/>
  <c r="Y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K53" i="44" l="1"/>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N79" i="45"/>
  <c r="N107" i="45"/>
  <c r="N114" i="45"/>
  <c r="N93" i="45"/>
  <c r="N100" i="45"/>
  <c r="N65" i="45"/>
  <c r="N58" i="45"/>
  <c r="N51" i="45"/>
  <c r="N44" i="45"/>
  <c r="N37" i="45"/>
  <c r="N30" i="45"/>
  <c r="O51" i="45"/>
  <c r="O58" i="45"/>
  <c r="O37" i="45"/>
  <c r="O44" i="45"/>
  <c r="O23" i="45"/>
  <c r="O30"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Y1113" i="79"/>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1125" i="79"/>
  <c r="Y1123" i="79"/>
  <c r="Y1119" i="79"/>
  <c r="Y522" i="46"/>
  <c r="D64" i="43" s="1"/>
  <c r="AD522" i="46"/>
  <c r="I64" i="43" s="1"/>
  <c r="Y1117"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4" i="79"/>
  <c r="Y1116" i="79"/>
  <c r="Y1122"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7" i="79" l="1"/>
  <c r="AK565" i="79"/>
  <c r="AK571" i="79"/>
  <c r="AK569" i="79"/>
  <c r="AK570" i="79"/>
  <c r="AK566" i="79"/>
  <c r="AK568" i="79"/>
  <c r="Y1124" i="79"/>
  <c r="D81" i="43" s="1"/>
  <c r="Y756" i="79"/>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C10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1121" i="79"/>
  <c r="AM1117" i="79"/>
  <c r="AM1118" i="79"/>
  <c r="AM1114" i="79"/>
  <c r="AM1116" i="79"/>
  <c r="AM1115" i="79"/>
  <c r="AM1119" i="79"/>
  <c r="AM1120" i="79"/>
  <c r="AM1122" i="79"/>
  <c r="AM1123" i="79"/>
  <c r="AM1125" i="79"/>
  <c r="L104" i="43" s="1"/>
  <c r="R82" i="43"/>
  <c r="AM383" i="79"/>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750" i="79"/>
  <c r="AM754" i="79"/>
  <c r="AM749" i="79"/>
  <c r="AM748" i="79"/>
  <c r="AM932" i="79"/>
  <c r="AM201" i="79"/>
  <c r="AM389" i="46"/>
  <c r="AM133" i="46"/>
  <c r="AM934" i="79"/>
  <c r="AM571" i="79"/>
  <c r="AM753" i="79"/>
  <c r="AM75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936" i="79"/>
  <c r="AM755" i="79"/>
  <c r="AM939" i="79"/>
  <c r="AM938" i="79"/>
  <c r="AM757" i="79"/>
  <c r="D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1124" i="79" l="1"/>
  <c r="AM1126" i="79" s="1"/>
  <c r="E29" i="43"/>
  <c r="O232" i="47"/>
  <c r="E41" i="43"/>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<sst xmlns="http://schemas.openxmlformats.org/spreadsheetml/2006/main" count="3123" uniqueCount="768">
  <si>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</si>
  <si>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</si>
  <si>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</si>
  <si>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</si>
  <si>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</si>
  <si>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</si>
  <si>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</si>
  <si>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</si>
  <si>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</si>
  <si>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</si>
  <si>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</si>
  <si>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</si>
  <si>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</si>
  <si>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</si>
  <si>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</si>
  <si>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</si>
  <si>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</si>
  <si>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</si>
  <si>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</si>
  <si>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</si>
  <si>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</si>
  <si>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</si>
  <si>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</si>
  <si>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</si>
  <si>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</si>
  <si>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</si>
  <si>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</si>
  <si>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</si>
  <si>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</si>
  <si>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</si>
  <si>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</si>
  <si>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</si>
  <si>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</si>
  <si>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</si>
  <si>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</si>
  <si>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</si>
  <si>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</si>
  <si>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</si>
  <si>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</si>
  <si>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</si>
  <si>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</si>
  <si>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</si>
  <si>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</si>
  <si>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</si>
  <si>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</si>
  <si>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</si>
  <si>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</si>
  <si>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</si>
  <si>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</si>
  <si>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</si>
  <si>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</si>
  <si>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</si>
  <si>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</si>
  <si>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</si>
  <si>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</si>
  <si>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</si>
  <si>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</si>
  <si>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</si>
  <si>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</si>
  <si>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</si>
  <si>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</si>
  <si>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</si>
  <si>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</si>
  <si>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</si>
  <si>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</si>
  <si>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</si>
  <si>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</si>
  <si>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</si>
  <si>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</si>
  <si>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</si>
  <si>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</si>
  <si>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</si>
  <si>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</si>
  <si>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</si>
  <si>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</si>
  <si>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</si>
  <si>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</si>
  <si>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</si>
  <si>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</si>
  <si>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</si>
  <si>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</si>
  <si>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</si>
  <si>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</si>
  <si>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</si>
  <si>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</si>
  <si>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</si>
  <si>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</si>
  <si>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</si>
  <si>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</si>
  <si>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</si>
  <si>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</si>
  <si>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</si>
  <si>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</si>
  <si>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</si>
  <si>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</si>
  <si>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</si>
  <si>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</si>
  <si>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</si>
  <si>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</si>
  <si>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</si>
  <si>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</si>
  <si>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</si>
  <si>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</si>
  <si>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</si>
  <si>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</si>
  <si>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</si>
  <si>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</si>
  <si>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</si>
  <si>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</si>
  <si>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</si>
  <si>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</si>
  <si>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</si>
  <si>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</si>
  <si>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</si>
  <si>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</si>
  <si>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</si>
  <si>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</si>
  <si>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</si>
  <si>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</si>
  <si>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</si>
  <si>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</si>
  <si>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</si>
  <si>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</si>
  <si>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</si>
  <si>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</si>
  <si>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</si>
  <si>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</si>
  <si>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</si>
  <si>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</si>
  <si>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</si>
  <si>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</si>
  <si>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</si>
  <si>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</si>
  <si>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</si>
  <si>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</si>
  <si>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</si>
  <si>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</si>
  <si>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</si>
  <si>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</si>
  <si>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</si>
  <si>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</si>
  <si>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</si>
  <si>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</si>
  <si>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</si>
  <si>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</si>
  <si>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</si>
  <si>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</si>
  <si>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</si>
  <si>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</si>
  <si>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</si>
  <si>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</si>
  <si>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</si>
  <si>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</si>
  <si>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</si>
  <si>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</si>
  <si>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</si>
  <si>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</si>
  <si>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</si>
  <si>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</si>
  <si>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</si>
  <si>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</si>
  <si>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</si>
  <si>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</si>
  <si>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</si>
  <si>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</si>
  <si>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</si>
  <si>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</si>
  <si>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</si>
  <si>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</si>
  <si>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</si>
  <si>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</si>
  <si>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</si>
  <si>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</si>
  <si>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</si>
  <si>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</si>
  <si>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</si>
  <si>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</si>
  <si>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</si>
  <si>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</si>
  <si>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</si>
  <si>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</si>
  <si>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</si>
  <si>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</si>
  <si>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</si>
  <si>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</si>
  <si>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</si>
  <si>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</si>
  <si>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</si>
  <si>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</si>
  <si>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</si>
  <si>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</si>
  <si>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</si>
  <si>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</si>
  <si>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</si>
  <si>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</si>
  <si>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</si>
  <si>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</si>
  <si>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</si>
  <si>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</si>
  <si>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</si>
  <si>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</si>
  <si>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</si>
  <si>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</si>
  <si>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</si>
  <si>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</si>
  <si>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</si>
  <si>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</si>
  <si>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</si>
  <si>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</si>
  <si>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</si>
  <si>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</si>
  <si>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</si>
  <si>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</si>
  <si>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</si>
  <si>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</si>
  <si>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</si>
  <si>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</si>
  <si>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</si>
  <si>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</si>
  <si>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</si>
  <si>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</si>
  <si>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</si>
  <si>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</si>
  <si>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</si>
  <si>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</si>
  <si>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</si>
  <si>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</si>
  <si>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</si>
  <si>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</si>
  <si>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</si>
  <si>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</si>
  <si>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</si>
  <si>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</si>
  <si>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</si>
  <si>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</si>
  <si>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</si>
  <si>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</si>
  <si>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</si>
  <si>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</si>
  <si>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</si>
  <si>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</si>
  <si>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</si>
  <si>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</si>
  <si>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</si>
  <si>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</si>
  <si>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</si>
  <si>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</si>
  <si>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</si>
  <si>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</si>
  <si>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</si>
  <si>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</si>
  <si>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</si>
  <si>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</si>
  <si>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</si>
  <si>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</si>
  <si>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</si>
  <si>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</si>
  <si>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</si>
  <si>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</si>
  <si>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</si>
  <si>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</si>
  <si>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</si>
  <si>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</si>
  <si>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</si>
  <si>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</si>
  <si>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</si>
  <si>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</si>
  <si>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</si>
  <si>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</si>
  <si>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</si>
  <si>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</si>
  <si>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</si>
  <si>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</si>
  <si>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</si>
  <si>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</si>
  <si>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</si>
  <si>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</si>
  <si>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</si>
  <si>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</si>
  <si>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</si>
  <si>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</si>
  <si>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</si>
  <si>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</si>
  <si>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</si>
  <si>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</si>
  <si>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</si>
  <si>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</si>
  <si>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</si>
  <si>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</si>
  <si>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</si>
  <si>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</si>
  <si>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</si>
  <si>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</si>
  <si>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</si>
  <si>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</si>
  <si>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</si>
  <si>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</si>
  <si>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</si>
  <si>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</si>
  <si>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</si>
  <si>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</si>
  <si>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</si>
  <si>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</si>
  <si>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</si>
  <si>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</si>
  <si>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</si>
  <si>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</si>
  <si>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</si>
  <si>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</si>
  <si>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</si>
  <si>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</si>
  <si>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</si>
  <si>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</si>
  <si>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</si>
  <si>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</si>
  <si>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</si>
  <si>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</si>
  <si>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</si>
  <si>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</si>
  <si>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</si>
  <si>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</si>
  <si>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</si>
  <si>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</si>
  <si>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</si>
  <si>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</si>
  <si>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</si>
  <si>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</si>
  <si>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</si>
  <si>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</si>
  <si>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</si>
  <si>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</si>
  <si>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</si>
  <si>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</si>
  <si>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</si>
  <si>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</si>
  <si>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</si>
  <si>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</si>
  <si>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</si>
  <si>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</si>
  <si>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</si>
  <si>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</si>
  <si>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</si>
  <si>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</si>
  <si>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</si>
  <si>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</si>
  <si>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</si>
  <si>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</si>
  <si>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</si>
  <si>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</si>
  <si>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</si>
  <si>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</si>
  <si>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</si>
  <si>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</si>
  <si>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</si>
  <si>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</si>
  <si>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</si>
  <si>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</si>
  <si>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</si>
  <si>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</si>
  <si>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</si>
  <si>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</si>
  <si>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</si>
  <si>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</si>
  <si>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</si>
  <si>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</si>
  <si>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</si>
  <si>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</si>
  <si>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</si>
  <si>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</si>
  <si>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</si>
  <si>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</si>
  <si>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</si>
  <si>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</si>
  <si>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</si>
  <si>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</si>
  <si>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</si>
  <si>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</si>
  <si>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</si>
  <si>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</si>
  <si>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</si>
  <si>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</si>
  <si>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</si>
  <si>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</si>
  <si>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</si>
  <si>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</si>
  <si>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</si>
  <si>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</si>
  <si>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</si>
  <si>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</si>
  <si>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</si>
  <si>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</si>
  <si>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</si>
  <si>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</si>
  <si>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</si>
  <si>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</si>
  <si>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</si>
  <si>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</si>
  <si>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</si>
  <si>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</si>
  <si>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</si>
  <si>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</si>
  <si>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</si>
  <si>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</si>
  <si>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</si>
  <si>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</si>
  <si>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</si>
  <si>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</si>
  <si>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</si>
  <si>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</si>
  <si>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</si>
  <si>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</si>
  <si>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</si>
  <si>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</si>
  <si>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</si>
  <si>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</si>
  <si>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</si>
  <si>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</si>
  <si>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</si>
  <si>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</si>
  <si>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</si>
  <si>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</si>
  <si>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</si>
  <si>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</si>
  <si>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</si>
  <si>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</si>
  <si>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</si>
  <si>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</si>
  <si>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</si>
  <si>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</si>
  <si>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</si>
  <si>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</si>
  <si>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</si>
  <si>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</si>
  <si>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</si>
  <si>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</si>
  <si>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</si>
  <si>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</si>
  <si>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</si>
  <si>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</si>
  <si>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</si>
  <si>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</si>
  <si>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</si>
  <si>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</si>
  <si>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</si>
  <si>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</si>
  <si>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</si>
  <si>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</si>
  <si>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</si>
  <si>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</si>
  <si>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</si>
  <si>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</si>
  <si>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</si>
  <si>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</si>
  <si>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</si>
  <si>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</si>
  <si>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</si>
  <si>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</si>
  <si>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</si>
  <si>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</si>
  <si>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</si>
  <si>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</si>
  <si>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</si>
  <si>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</si>
  <si>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</si>
  <si>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</si>
  <si>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</si>
  <si>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</si>
  <si>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</si>
  <si>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</si>
  <si>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</si>
  <si>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</si>
  <si>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</si>
  <si>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</si>
  <si>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</si>
  <si>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</si>
  <si>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</si>
  <si>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</si>
  <si>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</si>
  <si>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</si>
  <si>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</si>
  <si>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</si>
  <si>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</si>
  <si>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</si>
  <si>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</si>
  <si>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</si>
  <si>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</si>
  <si>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</si>
  <si>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</si>
  <si>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</si>
  <si>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</si>
  <si>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</si>
  <si>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</si>
  <si>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</si>
  <si>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</si>
  <si>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</si>
  <si>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</si>
  <si>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</si>
  <si>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</si>
  <si>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</si>
  <si>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</si>
  <si>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</si>
  <si>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</si>
  <si>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</si>
  <si>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</si>
  <si>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</si>
  <si>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</si>
  <si>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</si>
  <si>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</si>
  <si>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</si>
  <si>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</si>
  <si>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</si>
  <si>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</si>
  <si>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</si>
  <si>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</si>
  <si>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</si>
  <si>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</si>
  <si>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</si>
  <si>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</si>
  <si>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</si>
  <si>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</si>
  <si>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</si>
  <si>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</si>
  <si>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</si>
  <si>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</si>
  <si>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</si>
  <si>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</si>
  <si>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</si>
  <si>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</si>
  <si>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</si>
  <si>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</si>
  <si>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</si>
  <si>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</si>
  <si>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</si>
  <si>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</si>
  <si>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</si>
  <si>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</si>
  <si>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</si>
  <si>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</si>
  <si>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</si>
  <si>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</si>
  <si>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</si>
  <si>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</si>
  <si>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</si>
  <si>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</si>
  <si>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</si>
  <si>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</si>
  <si>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</si>
  <si>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</si>
  <si>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</si>
  <si>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</si>
  <si>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</si>
  <si>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</si>
  <si>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</si>
  <si>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</si>
  <si>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</si>
  <si>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</si>
  <si>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</si>
  <si>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</si>
  <si>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</si>
  <si>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</si>
  <si>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</si>
  <si>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</si>
  <si>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</si>
  <si>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</si>
  <si>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</si>
  <si>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</si>
  <si>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</si>
  <si>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</si>
  <si>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</si>
  <si>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</si>
  <si>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</si>
  <si>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</si>
  <si>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</si>
  <si>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</si>
  <si>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</si>
  <si>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</si>
  <si>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</si>
  <si>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</si>
  <si>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</si>
  <si>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</si>
  <si>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</si>
  <si>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</si>
  <si>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</si>
  <si>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</si>
  <si>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</si>
  <si>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</si>
  <si>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</si>
  <si>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</si>
  <si>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</si>
  <si>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</si>
  <si>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</si>
  <si>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</si>
  <si>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</si>
  <si>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</si>
  <si>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</si>
  <si>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</si>
  <si>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</si>
  <si>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</si>
  <si>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</si>
  <si>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</si>
  <si>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</si>
  <si>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</si>
  <si>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</si>
  <si>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</si>
  <si>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</si>
  <si>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</si>
  <si>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</si>
  <si>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</si>
  <si>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</si>
  <si>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</si>
  <si>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</si>
  <si>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</si>
  <si>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</si>
  <si>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</si>
  <si>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</si>
  <si>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</si>
  <si>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</si>
  <si>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</si>
  <si>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</si>
  <si>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</si>
  <si>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</si>
  <si>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</si>
  <si>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</si>
  <si>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</si>
  <si>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</si>
  <si>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</si>
  <si>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</si>
  <si>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</si>
  <si>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</si>
  <si>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</si>
  <si>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</si>
  <si>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</si>
  <si>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</si>
  <si>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</si>
  <si>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</si>
  <si>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</si>
  <si>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</si>
  <si>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</si>
  <si>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</si>
  <si>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</si>
  <si>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</si>
  <si>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</si>
  <si>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</si>
  <si>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</si>
  <si>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</si>
  <si>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</si>
  <si>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</si>
  <si>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</si>
  <si>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</si>
  <si>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</si>
  <si>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</si>
  <si>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</si>
  <si>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</si>
  <si>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</si>
  <si>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</si>
  <si>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</si>
  <si>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</si>
  <si>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</si>
  <si>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</si>
  <si>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</si>
  <si>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</si>
  <si>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</si>
  <si>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</si>
  <si>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</si>
  <si>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</si>
  <si>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</si>
  <si>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</si>
  <si>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</si>
  <si>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</si>
  <si>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</si>
  <si>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</si>
  <si>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</si>
  <si>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</si>
  <si>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</si>
  <si>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</si>
  <si>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</si>
  <si>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</si>
  <si>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</si>
  <si>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</si>
  <si>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</si>
  <si>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</si>
  <si>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</si>
  <si>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</si>
  <si>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</si>
  <si>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</si>
  <si>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</si>
  <si>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</si>
  <si>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</si>
  <si>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</si>
  <si>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</si>
  <si>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</si>
  <si>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</si>
  <si>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</si>
  <si>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</si>
  <si>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</si>
  <si>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</si>
  <si>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</si>
  <si>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</si>
  <si>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</si>
  <si>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</si>
  <si>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</si>
  <si>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</si>
  <si>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</si>
  <si>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</si>
  <si>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</si>
  <si>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</si>
  <si>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</si>
  <si>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</si>
  <si>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</si>
  <si>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</si>
  <si>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</si>
  <si>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</si>
  <si>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</si>
  <si>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</si>
  <si>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</si>
  <si>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</si>
  <si>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</si>
  <si>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</si>
  <si>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</si>
  <si>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</si>
  <si>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</si>
  <si>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</si>
  <si>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</si>
  <si>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</si>
  <si>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</si>
  <si>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</si>
  <si>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</si>
  <si>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</si>
  <si>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</si>
  <si>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</si>
  <si>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</si>
  <si>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</si>
  <si>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</si>
  <si>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</si>
  <si>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</si>
  <si>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</si>
  <si>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</si>
  <si>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</si>
  <si>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</si>
  <si>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</si>
  <si>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</si>
  <si>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</si>
  <si>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</si>
  <si>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</si>
  <si>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</si>
  <si>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</si>
  <si>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</si>
  <si>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</si>
  <si>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</si>
  <si>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</si>
  <si>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GS 50-4999</t>
  </si>
  <si>
    <t>Sentinel Lights</t>
  </si>
  <si>
    <t>USL</t>
  </si>
  <si>
    <t>KW</t>
  </si>
  <si>
    <t>EB-2014-0105</t>
  </si>
  <si>
    <t>EB-2016-0218</t>
  </si>
  <si>
    <t>EB-2017-0070</t>
  </si>
  <si>
    <t>EB-2018-0063</t>
  </si>
  <si>
    <t>EB-2019-0063</t>
  </si>
  <si>
    <t>EB-2020-0049</t>
  </si>
  <si>
    <t>Whole Home Pilot Program</t>
  </si>
  <si>
    <t>Save on Energy Business Refrigeration Program</t>
  </si>
  <si>
    <t>Ottawa Rive Power Corporation</t>
  </si>
  <si>
    <t>EB-2021-0052</t>
  </si>
  <si>
    <t>EB-2013-0163</t>
  </si>
  <si>
    <t>EB-2014-0000</t>
  </si>
  <si>
    <t>2016 COS/IRM Application</t>
  </si>
  <si>
    <t>2015-2019 + persistence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</si>
</sst>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 fontId="41" fillId="28" borderId="34" xfId="0" applyNumberFormat="1" applyFont="1" applyFill="1" applyBorder="1" applyAlignment="1" applyProtection="1">
      <alignment horizontal="center"/>
      <protection locked="0"/>
    </xf>
    <xf numFmtId="172" fontId="13" fillId="2" borderId="0" xfId="0" applyNumberFormat="1" applyFont="1" applyFill="1" applyBorder="1" applyAlignment="1">
      <alignment horizontal="center"/>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2" borderId="0" xfId="0" applyFill="1" applyAlignment="1" applyProtection="1">
      <protection locked="0"/>
    </xf>
    <xf numFmtId="0" fontId="48" fillId="2" borderId="0" xfId="0" applyFont="1" applyFill="1" applyAlignment="1" applyProtection="1">
      <protection locked="0"/>
    </xf>
    <xf numFmtId="0" fontId="91" fillId="2" borderId="0" xfId="0" applyFont="1" applyFill="1" applyBorder="1" applyAlignment="1" applyProtection="1">
      <alignment wrapText="1"/>
      <protection locked="0"/>
    </xf>
    <xf numFmtId="0" fontId="41" fillId="2" borderId="0" xfId="0" applyFont="1" applyFill="1" applyAlignment="1" applyProtection="1">
      <protection locked="0"/>
    </xf>
    <xf numFmtId="9" fontId="45" fillId="28" borderId="0" xfId="72" applyFont="1" applyFill="1" applyBorder="1" applyAlignment="1"/>
    <xf numFmtId="10" fontId="34" fillId="2" borderId="0" xfId="0" applyNumberFormat="1" applyFont="1" applyFill="1" applyBorder="1" applyAlignment="1" applyProtection="1">
      <protection locked="0"/>
    </xf>
    <xf numFmtId="0" fontId="52" fillId="26" borderId="98" xfId="0" applyNumberFormat="1" applyFont="1" applyFill="1" applyBorder="1" applyAlignment="1" applyProtection="1">
      <alignment wrapText="1"/>
      <protection locked="0"/>
    </xf>
    <xf numFmtId="3" fontId="45" fillId="2" borderId="0" xfId="0" applyNumberFormat="1" applyFont="1" applyFill="1" applyBorder="1" applyAlignment="1" applyProtection="1">
      <protection locked="0"/>
    </xf>
    <xf numFmtId="10" fontId="41" fillId="28" borderId="0" xfId="0" applyNumberFormat="1" applyFont="1" applyFill="1" applyBorder="1" applyAlignment="1" applyProtection="1">
      <protection locked="0"/>
    </xf>
    <xf numFmtId="10" fontId="210" fillId="2" borderId="0" xfId="0" applyNumberFormat="1" applyFont="1" applyFill="1" applyBorder="1" applyAlignment="1" applyProtection="1"/>
    <xf numFmtId="10" fontId="41" fillId="2" borderId="0" xfId="0" applyNumberFormat="1" applyFont="1" applyFill="1" applyBorder="1" applyAlignment="1" applyProtection="1">
      <protection locked="0"/>
    </xf>
    <xf numFmtId="10" fontId="45" fillId="2" borderId="0" xfId="0" applyNumberFormat="1" applyFont="1" applyFill="1" applyBorder="1" applyAlignment="1" applyProtection="1">
      <protection locked="0"/>
    </xf>
    <xf numFmtId="10" fontId="49" fillId="2" borderId="0" xfId="0" applyNumberFormat="1" applyFont="1" applyFill="1" applyBorder="1" applyAlignment="1" applyProtection="1">
      <protection locked="0"/>
    </xf>
    <xf numFmtId="10" fontId="41" fillId="28" borderId="0" xfId="72" applyNumberFormat="1" applyFont="1" applyFill="1" applyBorder="1" applyAlignment="1" applyProtection="1">
      <protection locked="0"/>
    </xf>
    <xf numFmtId="10" fontId="41" fillId="2" borderId="0" xfId="72" applyNumberFormat="1" applyFont="1" applyFill="1" applyBorder="1" applyAlignment="1" applyProtection="1">
      <protection locked="0"/>
    </xf>
    <xf numFmtId="10" fontId="34" fillId="28" borderId="0" xfId="0" applyNumberFormat="1" applyFont="1" applyFill="1" applyBorder="1" applyAlignment="1" applyProtection="1">
      <protection locked="0"/>
    </xf>
    <xf numFmtId="9" fontId="41" fillId="2" borderId="0" xfId="0" applyNumberFormat="1" applyFont="1" applyFill="1" applyBorder="1" applyAlignment="1" applyProtection="1">
      <protection locked="0"/>
    </xf>
    <xf numFmtId="3" fontId="42" fillId="2" borderId="40" xfId="0" applyNumberFormat="1" applyFont="1" applyFill="1" applyBorder="1" applyAlignment="1" applyProtection="1">
      <protection locked="0"/>
    </xf>
    <xf numFmtId="3" fontId="42" fillId="2" borderId="53" xfId="0" applyNumberFormat="1" applyFont="1" applyFill="1" applyBorder="1" applyAlignment="1" applyProtection="1">
      <protection locked="0"/>
    </xf>
    <xf numFmtId="3" fontId="8" fillId="2" borderId="96" xfId="0" applyNumberFormat="1" applyFont="1" applyFill="1" applyBorder="1" applyAlignment="1" applyProtection="1">
      <protection locked="0"/>
    </xf>
    <xf numFmtId="282" fontId="45" fillId="2" borderId="0" xfId="0" applyNumberFormat="1" applyFont="1" applyFill="1" applyBorder="1" applyAlignment="1" applyProtection="1">
      <protection locked="0"/>
    </xf>
    <xf numFmtId="169" fontId="45" fillId="2" borderId="0" xfId="71" applyNumberFormat="1" applyFont="1" applyFill="1" applyBorder="1" applyAlignment="1" applyProtection="1">
      <protection locked="0"/>
    </xf>
    <xf numFmtId="169" fontId="8" fillId="2" borderId="0" xfId="71" applyNumberFormat="1" applyFont="1" applyFill="1" applyBorder="1" applyAlignment="1" applyProtection="1">
      <protection locked="0"/>
    </xf>
    <xf numFmtId="169" fontId="8" fillId="2" borderId="0" xfId="0" applyNumberFormat="1" applyFont="1" applyFill="1" applyBorder="1" applyAlignment="1" applyProtection="1">
      <protection locked="0"/>
    </xf>
    <xf numFmtId="283" fontId="8" fillId="2" borderId="0" xfId="70" applyNumberFormat="1" applyFont="1" applyFill="1" applyBorder="1" applyAlignment="1" applyProtection="1">
      <protection locked="0"/>
    </xf>
    <xf numFmtId="168" fontId="8" fillId="2" borderId="0" xfId="0" applyNumberFormat="1" applyFont="1" applyFill="1" applyBorder="1" applyAlignment="1" applyProtection="1">
      <protection locked="0"/>
    </xf>
    <xf numFmtId="3" fontId="45" fillId="2" borderId="5" xfId="0" applyNumberFormat="1" applyFont="1" applyFill="1" applyBorder="1" applyAlignment="1" applyProtection="1">
      <protection locked="0"/>
    </xf>
    <xf numFmtId="0" fontId="41" fillId="28" borderId="0" xfId="0" applyFont="1" applyFill="1" applyAlignment="1" applyProtection="1">
      <protection locked="0"/>
    </xf>
    <xf numFmtId="168" fontId="8" fillId="2" borderId="5" xfId="0" applyNumberFormat="1" applyFont="1" applyFill="1" applyBorder="1" applyAlignment="1" applyProtection="1">
      <protection locked="0"/>
    </xf>
    <xf numFmtId="0" fontId="0" fillId="2" borderId="0" xfId="0" applyFill="1" applyAlignment="1" applyProtection="1">
      <alignment horizontal="center" vertical="center"/>
      <protection locked="0"/>
    </xf>
    <xf numFmtId="0" fontId="91" fillId="2" borderId="0" xfId="0" applyFont="1" applyFill="1" applyBorder="1" applyAlignment="1" applyProtection="1">
      <alignment horizontal="center" vertical="center" wrapText="1"/>
      <protection locked="0"/>
    </xf>
    <xf numFmtId="9" fontId="45" fillId="28" borderId="0" xfId="72" applyFont="1" applyFill="1" applyBorder="1" applyAlignment="1">
      <alignment horizontal="center" vertical="center"/>
    </xf>
    <xf numFmtId="9" fontId="45" fillId="95" borderId="0" xfId="72" applyFont="1" applyFill="1" applyBorder="1" applyAlignment="1">
      <alignment horizontal="center" vertical="center"/>
    </xf>
    <xf numFmtId="10" fontId="41" fillId="95" borderId="0" xfId="0" applyNumberFormat="1" applyFont="1" applyFill="1" applyBorder="1" applyAlignment="1" applyProtection="1">
      <alignment horizontal="center" vertical="center"/>
      <protection locked="0"/>
    </xf>
    <xf numFmtId="10" fontId="41" fillId="95" borderId="0" xfId="72"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wrapText="1"/>
      <protection locked="0"/>
    </xf>
    <xf numFmtId="0" fontId="52" fillId="26" borderId="131" xfId="0" applyNumberFormat="1" applyFont="1" applyFill="1" applyBorder="1" applyAlignment="1" applyProtection="1">
      <alignment wrapText="1"/>
      <protection locked="0"/>
    </xf>
    <xf numFmtId="0" fontId="52" fillId="26" borderId="132" xfId="0" applyNumberFormat="1" applyFont="1" applyFill="1" applyBorder="1" applyAlignment="1" applyProtection="1">
      <alignment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19346332"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A10" sqref="A10:XFD10"/>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94" t="s">
        <v>174</v>
      </c>
      <c r="C3" s="794"/>
    </row>
    <row r="4" spans="1:3" ht="11.25" customHeight="1"/>
    <row r="5" spans="1:3" s="30" customFormat="1" ht="25.5" customHeight="1">
      <c r="B5" s="60" t="s">
        <v>420</v>
      </c>
      <c r="C5" s="60" t="s">
        <v>173</v>
      </c>
    </row>
    <row r="6" spans="1:3" s="175" customFormat="1" ht="48" customHeight="1">
      <c r="A6" s="240"/>
      <c r="B6" s="616" t="s">
        <v>170</v>
      </c>
      <c r="C6" s="669" t="s">
        <v>597</v>
      </c>
    </row>
    <row r="7" spans="1:3" s="175" customFormat="1" ht="21" customHeight="1">
      <c r="A7" s="240"/>
      <c r="B7" s="610" t="s">
        <v>552</v>
      </c>
      <c r="C7" s="670" t="s">
        <v>609</v>
      </c>
    </row>
    <row r="8" spans="1:3" s="175" customFormat="1" ht="32.25" customHeight="1">
      <c r="B8" s="610" t="s">
        <v>367</v>
      </c>
      <c r="C8" s="671" t="s">
        <v>598</v>
      </c>
    </row>
    <row r="9" spans="1:3" s="175" customFormat="1" ht="27.75" customHeight="1">
      <c r="B9" s="610" t="s">
        <v>169</v>
      </c>
      <c r="C9" s="671" t="s">
        <v>599</v>
      </c>
    </row>
    <row r="10" spans="1:3" s="175" customFormat="1" ht="26.25" customHeight="1">
      <c r="B10" s="625" t="s">
        <v>368</v>
      </c>
      <c r="C10" s="673" t="s">
        <v>600</v>
      </c>
    </row>
    <row r="11" spans="1:3" s="175" customFormat="1" ht="39.75" customHeight="1">
      <c r="B11" s="610" t="s">
        <v>369</v>
      </c>
      <c r="C11" s="671" t="s">
        <v>601</v>
      </c>
    </row>
    <row r="12" spans="1:3" s="175" customFormat="1" ht="18" customHeight="1">
      <c r="B12" s="610" t="s">
        <v>370</v>
      </c>
      <c r="C12" s="671" t="s">
        <v>602</v>
      </c>
    </row>
    <row r="13" spans="1:3" s="175" customFormat="1" ht="13.5" customHeight="1">
      <c r="B13" s="610"/>
      <c r="C13" s="672"/>
    </row>
    <row r="14" spans="1:3" s="175" customFormat="1" ht="18" customHeight="1">
      <c r="B14" s="610" t="s">
        <v>661</v>
      </c>
      <c r="C14" s="670" t="s">
        <v>659</v>
      </c>
    </row>
    <row r="15" spans="1:3" s="175" customFormat="1" ht="8.25" customHeight="1">
      <c r="B15" s="610"/>
      <c r="C15" s="672"/>
    </row>
    <row r="16" spans="1:3" s="175" customFormat="1" ht="33" customHeight="1">
      <c r="B16" s="674" t="s">
        <v>596</v>
      </c>
      <c r="C16" s="675" t="s">
        <v>660</v>
      </c>
    </row>
    <row r="17" spans="2:2" s="102" customFormat="1" ht="15.75">
      <c r="B17" s="175"/>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561</v>
      </c>
      <c r="C16" s="801" t="s">
        <v>505</v>
      </c>
      <c r="D16" s="802"/>
      <c r="E16" s="802"/>
      <c r="F16" s="802"/>
      <c r="G16" s="802"/>
      <c r="H16" s="802"/>
      <c r="I16" s="802"/>
      <c r="J16" s="802"/>
      <c r="K16" s="802"/>
      <c r="L16" s="802"/>
      <c r="M16" s="802"/>
      <c r="N16" s="802"/>
      <c r="O16" s="802"/>
      <c r="P16" s="802"/>
      <c r="Q16" s="802"/>
      <c r="R16" s="802"/>
      <c r="S16" s="802"/>
      <c r="T16" s="802"/>
      <c r="U16" s="802"/>
    </row>
    <row r="17" spans="2:21" ht="55.5" customHeight="1">
      <c r="B17" s="704" t="s">
        <v>630</v>
      </c>
      <c r="C17" s="803" t="s">
        <v>734</v>
      </c>
      <c r="D17" s="803"/>
      <c r="E17" s="803"/>
      <c r="F17" s="803"/>
      <c r="G17" s="803"/>
      <c r="H17" s="803"/>
      <c r="I17" s="803"/>
      <c r="J17" s="803"/>
      <c r="K17" s="803"/>
      <c r="L17" s="803"/>
      <c r="M17" s="803"/>
      <c r="N17" s="803"/>
      <c r="O17" s="803"/>
      <c r="P17" s="803"/>
      <c r="Q17" s="803"/>
      <c r="R17" s="803"/>
      <c r="S17" s="803"/>
      <c r="T17" s="803"/>
      <c r="U17" s="804"/>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634</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631</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97" t="s">
        <v>632</v>
      </c>
      <c r="D23" s="797"/>
      <c r="E23" s="797"/>
      <c r="F23" s="797"/>
      <c r="G23" s="797"/>
      <c r="H23" s="797"/>
      <c r="I23" s="797"/>
      <c r="J23" s="797"/>
      <c r="K23" s="797"/>
      <c r="L23" s="797"/>
      <c r="M23" s="797"/>
      <c r="N23" s="797"/>
      <c r="O23" s="797"/>
      <c r="P23" s="797"/>
      <c r="Q23" s="797"/>
      <c r="R23" s="797"/>
      <c r="S23" s="797"/>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635</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97" t="s">
        <v>633</v>
      </c>
      <c r="D27" s="797"/>
      <c r="E27" s="797"/>
      <c r="F27" s="797"/>
      <c r="G27" s="797"/>
      <c r="H27" s="797"/>
      <c r="I27" s="797"/>
      <c r="J27" s="797"/>
      <c r="K27" s="797"/>
      <c r="L27" s="797"/>
      <c r="M27" s="797"/>
      <c r="N27" s="797"/>
      <c r="O27" s="797"/>
      <c r="P27" s="797"/>
      <c r="Q27" s="797"/>
      <c r="R27" s="797"/>
      <c r="S27" s="797"/>
      <c r="T27" s="797"/>
      <c r="U27" s="798"/>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97" t="s">
        <v>636</v>
      </c>
      <c r="D29" s="797"/>
      <c r="E29" s="797"/>
      <c r="F29" s="797"/>
      <c r="G29" s="797"/>
      <c r="H29" s="797"/>
      <c r="I29" s="797"/>
      <c r="J29" s="797"/>
      <c r="K29" s="797"/>
      <c r="L29" s="797"/>
      <c r="M29" s="797"/>
      <c r="N29" s="797"/>
      <c r="O29" s="797"/>
      <c r="P29" s="797"/>
      <c r="Q29" s="797"/>
      <c r="R29" s="797"/>
      <c r="S29" s="797"/>
      <c r="T29" s="797"/>
      <c r="U29" s="798"/>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637</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638</v>
      </c>
      <c r="C33" s="805" t="s">
        <v>639</v>
      </c>
      <c r="D33" s="805"/>
      <c r="E33" s="805"/>
      <c r="F33" s="805"/>
      <c r="G33" s="805"/>
      <c r="H33" s="805"/>
      <c r="I33" s="805"/>
      <c r="J33" s="805"/>
      <c r="K33" s="805"/>
      <c r="L33" s="805"/>
      <c r="M33" s="805"/>
      <c r="N33" s="805"/>
      <c r="O33" s="805"/>
      <c r="P33" s="805"/>
      <c r="Q33" s="805"/>
      <c r="R33" s="805"/>
      <c r="S33" s="805"/>
      <c r="T33" s="805"/>
      <c r="U33" s="806"/>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640</v>
      </c>
      <c r="C35" s="718" t="s">
        <v>641</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642</v>
      </c>
      <c r="C37" s="799" t="s">
        <v>643</v>
      </c>
      <c r="D37" s="799"/>
      <c r="E37" s="799"/>
      <c r="F37" s="799"/>
      <c r="G37" s="799"/>
      <c r="H37" s="799"/>
      <c r="I37" s="799"/>
      <c r="J37" s="799"/>
      <c r="K37" s="799"/>
      <c r="L37" s="799"/>
      <c r="M37" s="799"/>
      <c r="N37" s="799"/>
      <c r="O37" s="799"/>
      <c r="P37" s="799"/>
      <c r="Q37" s="799"/>
      <c r="R37" s="799"/>
      <c r="S37" s="799"/>
      <c r="T37" s="799"/>
      <c r="U37" s="80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644</v>
      </c>
      <c r="C39" s="720" t="s">
        <v>645</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c r="B41" s="721"/>
      <c r="C41" s="715"/>
      <c r="D41" s="715"/>
      <c r="E41" s="715"/>
      <c r="F41" s="715"/>
      <c r="G41" s="715"/>
      <c r="H41" s="715"/>
      <c r="I41" s="715"/>
      <c r="J41" s="715"/>
      <c r="K41" s="715"/>
      <c r="L41" s="715"/>
      <c r="M41" s="715"/>
      <c r="N41" s="715"/>
      <c r="O41" s="715"/>
      <c r="P41" s="715"/>
      <c r="Q41" s="715"/>
      <c r="R41" s="715"/>
      <c r="S41" s="715"/>
      <c r="T41" s="715"/>
      <c r="U41" s="716"/>
    </row>
    <row r="42" spans="2:21" ht="15.75">
      <c r="B42" s="717" t="s">
        <v>646</v>
      </c>
      <c r="C42" s="718" t="s">
        <v>647</v>
      </c>
      <c r="D42" s="707"/>
      <c r="E42" s="707"/>
      <c r="F42" s="707"/>
      <c r="G42" s="707"/>
      <c r="H42" s="707"/>
      <c r="I42" s="707"/>
      <c r="J42" s="707"/>
      <c r="K42" s="707"/>
      <c r="L42" s="707"/>
      <c r="M42" s="707"/>
      <c r="N42" s="707"/>
      <c r="O42" s="707"/>
      <c r="P42" s="707"/>
      <c r="Q42" s="707"/>
      <c r="R42" s="707"/>
      <c r="S42" s="707"/>
      <c r="T42" s="707"/>
      <c r="U42" s="708"/>
    </row>
    <row r="43" spans="2:21">
      <c r="B43" s="722"/>
      <c r="C43" s="707"/>
      <c r="D43" s="707"/>
      <c r="E43" s="707"/>
      <c r="F43" s="707"/>
      <c r="G43" s="707"/>
      <c r="H43" s="707"/>
      <c r="I43" s="707"/>
      <c r="J43" s="707"/>
      <c r="K43" s="707"/>
      <c r="L43" s="707"/>
      <c r="M43" s="707"/>
      <c r="N43" s="707"/>
      <c r="O43" s="707"/>
      <c r="P43" s="707"/>
      <c r="Q43" s="707"/>
      <c r="R43" s="707"/>
      <c r="S43" s="707"/>
      <c r="T43" s="707"/>
      <c r="U43" s="708"/>
    </row>
    <row r="44" spans="2:21" ht="36" customHeight="1">
      <c r="B44" s="722"/>
      <c r="C44" s="795" t="s">
        <v>663</v>
      </c>
      <c r="D44" s="795"/>
      <c r="E44" s="795"/>
      <c r="F44" s="795"/>
      <c r="G44" s="795"/>
      <c r="H44" s="795"/>
      <c r="I44" s="795"/>
      <c r="J44" s="795"/>
      <c r="K44" s="795"/>
      <c r="L44" s="795"/>
      <c r="M44" s="795"/>
      <c r="N44" s="795"/>
      <c r="O44" s="795"/>
      <c r="P44" s="795"/>
      <c r="Q44" s="795"/>
      <c r="R44" s="795"/>
      <c r="S44" s="795"/>
      <c r="T44" s="795"/>
      <c r="U44" s="796"/>
    </row>
    <row r="45" spans="2:21">
      <c r="B45" s="722"/>
      <c r="C45" s="723"/>
      <c r="D45" s="707"/>
      <c r="E45" s="707"/>
      <c r="F45" s="707"/>
      <c r="G45" s="707"/>
      <c r="H45" s="707"/>
      <c r="I45" s="707"/>
      <c r="J45" s="707"/>
      <c r="K45" s="707"/>
      <c r="L45" s="707"/>
      <c r="M45" s="707"/>
      <c r="N45" s="707"/>
      <c r="O45" s="707"/>
      <c r="P45" s="707"/>
      <c r="Q45" s="707"/>
      <c r="R45" s="707"/>
      <c r="S45" s="707"/>
      <c r="T45" s="707"/>
      <c r="U45" s="708"/>
    </row>
    <row r="46" spans="2:21" ht="35.25" customHeight="1">
      <c r="B46" s="722"/>
      <c r="C46" s="795" t="s">
        <v>648</v>
      </c>
      <c r="D46" s="795"/>
      <c r="E46" s="795"/>
      <c r="F46" s="795"/>
      <c r="G46" s="795"/>
      <c r="H46" s="795"/>
      <c r="I46" s="795"/>
      <c r="J46" s="795"/>
      <c r="K46" s="795"/>
      <c r="L46" s="795"/>
      <c r="M46" s="795"/>
      <c r="N46" s="795"/>
      <c r="O46" s="795"/>
      <c r="P46" s="795"/>
      <c r="Q46" s="795"/>
      <c r="R46" s="795"/>
      <c r="S46" s="795"/>
      <c r="T46" s="795"/>
      <c r="U46" s="796"/>
    </row>
    <row r="47" spans="2:21">
      <c r="B47" s="722"/>
      <c r="C47" s="723"/>
      <c r="D47" s="707"/>
      <c r="E47" s="707"/>
      <c r="F47" s="707"/>
      <c r="G47" s="707"/>
      <c r="H47" s="707"/>
      <c r="I47" s="707"/>
      <c r="J47" s="707"/>
      <c r="K47" s="707"/>
      <c r="L47" s="707"/>
      <c r="M47" s="707"/>
      <c r="N47" s="707"/>
      <c r="O47" s="707"/>
      <c r="P47" s="707"/>
      <c r="Q47" s="707"/>
      <c r="R47" s="707"/>
      <c r="S47" s="707"/>
      <c r="T47" s="707"/>
      <c r="U47" s="708"/>
    </row>
    <row r="48" spans="2:21" ht="40.5" customHeight="1">
      <c r="B48" s="722"/>
      <c r="C48" s="795" t="s">
        <v>649</v>
      </c>
      <c r="D48" s="795"/>
      <c r="E48" s="795"/>
      <c r="F48" s="795"/>
      <c r="G48" s="795"/>
      <c r="H48" s="795"/>
      <c r="I48" s="795"/>
      <c r="J48" s="795"/>
      <c r="K48" s="795"/>
      <c r="L48" s="795"/>
      <c r="M48" s="795"/>
      <c r="N48" s="795"/>
      <c r="O48" s="795"/>
      <c r="P48" s="795"/>
      <c r="Q48" s="795"/>
      <c r="R48" s="795"/>
      <c r="S48" s="795"/>
      <c r="T48" s="795"/>
      <c r="U48" s="796"/>
    </row>
    <row r="49" spans="2:21">
      <c r="B49" s="722"/>
      <c r="C49" s="723"/>
      <c r="D49" s="707"/>
      <c r="E49" s="707"/>
      <c r="F49" s="707"/>
      <c r="G49" s="707"/>
      <c r="H49" s="707"/>
      <c r="I49" s="707"/>
      <c r="J49" s="707"/>
      <c r="K49" s="707"/>
      <c r="L49" s="707"/>
      <c r="M49" s="707"/>
      <c r="N49" s="707"/>
      <c r="O49" s="707"/>
      <c r="P49" s="707"/>
      <c r="Q49" s="707"/>
      <c r="R49" s="707"/>
      <c r="S49" s="707"/>
      <c r="T49" s="707"/>
      <c r="U49" s="708"/>
    </row>
    <row r="50" spans="2:21" ht="30" customHeight="1">
      <c r="B50" s="722"/>
      <c r="C50" s="795" t="s">
        <v>650</v>
      </c>
      <c r="D50" s="795"/>
      <c r="E50" s="795"/>
      <c r="F50" s="795"/>
      <c r="G50" s="795"/>
      <c r="H50" s="795"/>
      <c r="I50" s="795"/>
      <c r="J50" s="795"/>
      <c r="K50" s="795"/>
      <c r="L50" s="795"/>
      <c r="M50" s="795"/>
      <c r="N50" s="795"/>
      <c r="O50" s="795"/>
      <c r="P50" s="795"/>
      <c r="Q50" s="795"/>
      <c r="R50" s="795"/>
      <c r="S50" s="795"/>
      <c r="T50" s="795"/>
      <c r="U50" s="796"/>
    </row>
    <row r="51" spans="2:21" ht="15.75">
      <c r="B51" s="722"/>
      <c r="C51" s="706"/>
      <c r="D51" s="707"/>
      <c r="E51" s="707"/>
      <c r="F51" s="707"/>
      <c r="G51" s="707"/>
      <c r="H51" s="707"/>
      <c r="I51" s="707"/>
      <c r="J51" s="707"/>
      <c r="K51" s="707"/>
      <c r="L51" s="707"/>
      <c r="M51" s="707"/>
      <c r="N51" s="707"/>
      <c r="O51" s="707"/>
      <c r="P51" s="707"/>
      <c r="Q51" s="707"/>
      <c r="R51" s="707"/>
      <c r="S51" s="707"/>
      <c r="T51" s="707"/>
      <c r="U51" s="708"/>
    </row>
    <row r="52" spans="2:21" ht="31.5" customHeight="1">
      <c r="B52" s="722"/>
      <c r="C52" s="797" t="s">
        <v>662</v>
      </c>
      <c r="D52" s="797"/>
      <c r="E52" s="797"/>
      <c r="F52" s="797"/>
      <c r="G52" s="797"/>
      <c r="H52" s="797"/>
      <c r="I52" s="797"/>
      <c r="J52" s="797"/>
      <c r="K52" s="797"/>
      <c r="L52" s="797"/>
      <c r="M52" s="797"/>
      <c r="N52" s="797"/>
      <c r="O52" s="797"/>
      <c r="P52" s="797"/>
      <c r="Q52" s="797"/>
      <c r="R52" s="797"/>
      <c r="S52" s="797"/>
      <c r="T52" s="797"/>
      <c r="U52" s="798"/>
    </row>
    <row r="53" spans="2:21">
      <c r="B53" s="719"/>
      <c r="C53" s="711"/>
      <c r="D53" s="711"/>
      <c r="E53" s="711"/>
      <c r="F53" s="711"/>
      <c r="G53" s="711"/>
      <c r="H53" s="711"/>
      <c r="I53" s="711"/>
      <c r="J53" s="711"/>
      <c r="K53" s="711"/>
      <c r="L53" s="711"/>
      <c r="M53" s="711"/>
      <c r="N53" s="711"/>
      <c r="O53" s="711"/>
      <c r="P53" s="711"/>
      <c r="Q53" s="711"/>
      <c r="R53" s="711"/>
      <c r="S53" s="711"/>
      <c r="T53" s="711"/>
      <c r="U53" s="712"/>
    </row>
    <row r="54" spans="2:21" ht="48" customHeight="1">
      <c r="B54" s="704" t="s">
        <v>651</v>
      </c>
      <c r="C54" s="799" t="s">
        <v>652</v>
      </c>
      <c r="D54" s="799"/>
      <c r="E54" s="799"/>
      <c r="F54" s="799"/>
      <c r="G54" s="799"/>
      <c r="H54" s="799"/>
      <c r="I54" s="799"/>
      <c r="J54" s="799"/>
      <c r="K54" s="799"/>
      <c r="L54" s="799"/>
      <c r="M54" s="799"/>
      <c r="N54" s="799"/>
      <c r="O54" s="799"/>
      <c r="P54" s="799"/>
      <c r="Q54" s="799"/>
      <c r="R54" s="799"/>
      <c r="S54" s="799"/>
      <c r="T54" s="799"/>
      <c r="U54" s="800"/>
    </row>
    <row r="55" spans="2:21">
      <c r="B55" s="719"/>
      <c r="C55" s="711"/>
      <c r="D55" s="711"/>
      <c r="E55" s="711"/>
      <c r="F55" s="711"/>
      <c r="G55" s="711"/>
      <c r="H55" s="711"/>
      <c r="I55" s="711"/>
      <c r="J55" s="711"/>
      <c r="K55" s="711"/>
      <c r="L55" s="711"/>
      <c r="M55" s="711"/>
      <c r="N55" s="711"/>
      <c r="O55" s="711"/>
      <c r="P55" s="711"/>
      <c r="Q55" s="711"/>
      <c r="R55" s="711"/>
      <c r="S55" s="711"/>
      <c r="T55" s="711"/>
      <c r="U55" s="712"/>
    </row>
    <row r="56" spans="2:21" ht="34.5" customHeight="1">
      <c r="B56" s="704" t="s">
        <v>653</v>
      </c>
      <c r="C56" s="799" t="s">
        <v>654</v>
      </c>
      <c r="D56" s="799"/>
      <c r="E56" s="799"/>
      <c r="F56" s="799"/>
      <c r="G56" s="799"/>
      <c r="H56" s="799"/>
      <c r="I56" s="799"/>
      <c r="J56" s="799"/>
      <c r="K56" s="799"/>
      <c r="L56" s="799"/>
      <c r="M56" s="799"/>
      <c r="N56" s="799"/>
      <c r="O56" s="799"/>
      <c r="P56" s="799"/>
      <c r="Q56" s="799"/>
      <c r="R56" s="799"/>
      <c r="S56" s="799"/>
      <c r="T56" s="799"/>
      <c r="U56" s="800"/>
    </row>
    <row r="57" spans="2:21">
      <c r="B57" s="724"/>
      <c r="C57" s="711"/>
      <c r="D57" s="711"/>
      <c r="E57" s="711"/>
      <c r="F57" s="711"/>
      <c r="G57" s="711"/>
      <c r="H57" s="711"/>
      <c r="I57" s="711"/>
      <c r="J57" s="711"/>
      <c r="K57" s="711"/>
      <c r="L57" s="711"/>
      <c r="M57" s="711"/>
      <c r="N57" s="711"/>
      <c r="O57" s="711"/>
      <c r="P57" s="711"/>
      <c r="Q57" s="711"/>
      <c r="R57" s="711"/>
      <c r="S57" s="711"/>
      <c r="T57" s="711"/>
      <c r="U57" s="712"/>
    </row>
    <row r="58" spans="2:21" ht="30.75" customHeight="1">
      <c r="B58" s="713" t="s">
        <v>655</v>
      </c>
      <c r="C58" s="725" t="s">
        <v>656</v>
      </c>
      <c r="D58" s="726"/>
      <c r="E58" s="726"/>
      <c r="F58" s="726"/>
      <c r="G58" s="726"/>
      <c r="H58" s="726"/>
      <c r="I58" s="726"/>
      <c r="J58" s="726"/>
      <c r="K58" s="726"/>
      <c r="L58" s="726"/>
      <c r="M58" s="726"/>
      <c r="N58" s="726"/>
      <c r="O58" s="726"/>
      <c r="P58" s="726"/>
      <c r="Q58" s="726"/>
      <c r="R58" s="726"/>
      <c r="S58" s="726"/>
      <c r="T58" s="726"/>
      <c r="U58" s="727"/>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08" t="s">
        <v>729</v>
      </c>
      <c r="C3" s="809"/>
      <c r="D3" s="809"/>
      <c r="E3" s="809"/>
      <c r="F3" s="810"/>
      <c r="G3" s="121"/>
    </row>
    <row r="4" spans="2:20" ht="16.5" customHeight="1">
      <c r="B4" s="811"/>
      <c r="C4" s="812"/>
      <c r="D4" s="812"/>
      <c r="E4" s="812"/>
      <c r="F4" s="813"/>
      <c r="G4" s="121"/>
    </row>
    <row r="5" spans="2:20" ht="71.25" customHeight="1">
      <c r="B5" s="811"/>
      <c r="C5" s="812"/>
      <c r="D5" s="812"/>
      <c r="E5" s="812"/>
      <c r="F5" s="813"/>
      <c r="G5" s="121"/>
    </row>
    <row r="6" spans="2:20" ht="21.75" customHeight="1">
      <c r="B6" s="814"/>
      <c r="C6" s="815"/>
      <c r="D6" s="815"/>
      <c r="E6" s="815"/>
      <c r="F6" s="816"/>
      <c r="G6" s="121"/>
    </row>
    <row r="8" spans="2:20" ht="21">
      <c r="B8" s="807" t="s">
        <v>481</v>
      </c>
      <c r="C8" s="807"/>
      <c r="D8" s="807"/>
      <c r="E8" s="807"/>
      <c r="F8" s="807"/>
      <c r="G8" s="807"/>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588</v>
      </c>
      <c r="G12" s="28"/>
      <c r="L12" s="33"/>
      <c r="M12" s="33"/>
      <c r="N12" s="33"/>
      <c r="O12" s="33"/>
      <c r="P12" s="33"/>
      <c r="Q12" s="68"/>
      <c r="S12" s="8"/>
      <c r="T12" s="8"/>
    </row>
    <row r="13" spans="2:20" s="9" customFormat="1" ht="26.25" customHeight="1" thickBot="1">
      <c r="B13" s="101"/>
      <c r="C13" s="123" t="s">
        <v>625</v>
      </c>
      <c r="G13" s="108"/>
      <c r="L13" s="33"/>
      <c r="M13" s="33"/>
      <c r="N13" s="33"/>
      <c r="O13" s="33"/>
      <c r="P13" s="33"/>
      <c r="Q13" s="68"/>
      <c r="S13" s="8"/>
      <c r="T13" s="8"/>
    </row>
    <row r="14" spans="2:20" s="9" customFormat="1" ht="26.25" customHeight="1" thickBot="1">
      <c r="B14" s="101"/>
      <c r="C14" s="171" t="s">
        <v>620</v>
      </c>
      <c r="G14" s="122"/>
      <c r="L14" s="33"/>
      <c r="M14" s="33"/>
      <c r="N14" s="33"/>
      <c r="O14" s="33"/>
      <c r="P14" s="33"/>
      <c r="Q14" s="68"/>
      <c r="S14" s="8"/>
      <c r="T14" s="8"/>
    </row>
    <row r="15" spans="2:20" s="9" customFormat="1" ht="26.25" customHeight="1" thickBot="1">
      <c r="B15" s="101"/>
      <c r="C15" s="171" t="s">
        <v>621</v>
      </c>
      <c r="G15" s="122"/>
      <c r="L15" s="33"/>
      <c r="M15" s="33"/>
      <c r="N15" s="33"/>
      <c r="O15" s="33"/>
      <c r="P15" s="33"/>
      <c r="Q15" s="68"/>
      <c r="S15" s="8"/>
      <c r="T15" s="8"/>
    </row>
    <row r="16" spans="2:20" s="9" customFormat="1" ht="26.25" customHeight="1" thickBot="1">
      <c r="B16" s="101"/>
      <c r="C16" s="171" t="s">
        <v>622</v>
      </c>
      <c r="G16" s="122"/>
      <c r="L16" s="33"/>
      <c r="M16" s="33"/>
      <c r="N16" s="33"/>
      <c r="O16" s="33"/>
      <c r="P16" s="33"/>
      <c r="Q16" s="68"/>
      <c r="S16" s="8"/>
      <c r="T16" s="8"/>
    </row>
    <row r="17" spans="2:20" s="9" customFormat="1" ht="26.25" customHeight="1" thickBot="1">
      <c r="B17" s="101"/>
      <c r="C17" s="123" t="s">
        <v>623</v>
      </c>
      <c r="G17" s="108"/>
      <c r="L17" s="33"/>
      <c r="M17" s="33"/>
      <c r="N17" s="33"/>
      <c r="O17" s="33"/>
      <c r="P17" s="33"/>
      <c r="Q17" s="68"/>
      <c r="S17" s="8"/>
      <c r="T17" s="8"/>
    </row>
    <row r="18" spans="2:20" s="9" customFormat="1" ht="26.25" customHeight="1" thickBot="1">
      <c r="B18" s="101"/>
      <c r="C18" s="123" t="s">
        <v>624</v>
      </c>
      <c r="G18" s="122"/>
      <c r="L18" s="33"/>
      <c r="M18" s="33"/>
      <c r="N18" s="33"/>
      <c r="O18" s="33"/>
      <c r="P18" s="33"/>
      <c r="Q18" s="68"/>
      <c r="S18" s="8"/>
      <c r="T18" s="8"/>
    </row>
    <row r="19" spans="2:20" s="58" customFormat="1" ht="25.5" customHeight="1">
      <c r="D19" s="96"/>
      <c r="E19" s="96"/>
      <c r="F19" s="96"/>
      <c r="G19" s="96"/>
      <c r="J19" s="12"/>
      <c r="K19" s="12"/>
      <c r="S19" s="59"/>
      <c r="T19" s="59"/>
    </row>
    <row r="20" spans="2:20" s="17" customFormat="1" ht="39" customHeight="1">
      <c r="B20" s="242" t="s">
        <v>540</v>
      </c>
      <c r="C20" s="242" t="s">
        <v>471</v>
      </c>
      <c r="D20" s="242" t="s">
        <v>447</v>
      </c>
      <c r="E20" s="242" t="s">
        <v>439</v>
      </c>
      <c r="F20" s="242" t="s">
        <v>553</v>
      </c>
      <c r="G20" s="40"/>
      <c r="M20" s="25"/>
      <c r="T20" s="25"/>
    </row>
    <row r="21" spans="2:20" s="102" customFormat="1" ht="50.45" customHeight="1">
      <c r="B21" s="645" t="s">
        <v>543</v>
      </c>
      <c r="C21" s="651" t="s">
        <v>437</v>
      </c>
      <c r="D21" s="654" t="s">
        <v>443</v>
      </c>
      <c r="E21" s="658" t="s">
        <v>587</v>
      </c>
      <c r="F21" s="654" t="s">
        <v>448</v>
      </c>
      <c r="G21" s="173"/>
      <c r="M21" s="643"/>
      <c r="T21" s="643"/>
    </row>
    <row r="22" spans="2:20" s="102" customFormat="1" ht="47.45" customHeight="1">
      <c r="B22" s="646" t="s">
        <v>458</v>
      </c>
      <c r="C22" s="652" t="s">
        <v>438</v>
      </c>
      <c r="D22" s="655" t="s">
        <v>444</v>
      </c>
      <c r="E22" s="659" t="s">
        <v>587</v>
      </c>
      <c r="F22" s="655" t="s">
        <v>448</v>
      </c>
      <c r="G22" s="173"/>
      <c r="M22" s="643"/>
      <c r="T22" s="643"/>
    </row>
    <row r="23" spans="2:20" s="102" customFormat="1" ht="45.6" customHeight="1">
      <c r="B23" s="646" t="s">
        <v>455</v>
      </c>
      <c r="C23" s="652" t="s">
        <v>438</v>
      </c>
      <c r="D23" s="655" t="s">
        <v>445</v>
      </c>
      <c r="E23" s="659" t="s">
        <v>587</v>
      </c>
      <c r="F23" s="655" t="s">
        <v>448</v>
      </c>
      <c r="G23" s="173"/>
      <c r="M23" s="643"/>
      <c r="T23" s="643"/>
    </row>
    <row r="24" spans="2:20" s="102" customFormat="1" ht="32.25" customHeight="1">
      <c r="B24" s="647" t="s">
        <v>456</v>
      </c>
      <c r="C24" s="652" t="s">
        <v>437</v>
      </c>
      <c r="D24" s="655" t="s">
        <v>446</v>
      </c>
      <c r="E24" s="660" t="s">
        <v>604</v>
      </c>
      <c r="F24" s="663"/>
      <c r="G24" s="173"/>
      <c r="M24" s="643"/>
      <c r="T24" s="643"/>
    </row>
    <row r="25" spans="2:20" s="102" customFormat="1" ht="30.75" customHeight="1">
      <c r="B25" s="648" t="s">
        <v>541</v>
      </c>
      <c r="C25" s="652" t="s">
        <v>437</v>
      </c>
      <c r="D25" s="655"/>
      <c r="E25" s="660"/>
      <c r="F25" s="663"/>
      <c r="G25" s="173"/>
      <c r="M25" s="643"/>
      <c r="T25" s="643"/>
    </row>
    <row r="26" spans="2:20" s="102" customFormat="1" ht="32.25" customHeight="1">
      <c r="B26" s="649" t="s">
        <v>542</v>
      </c>
      <c r="C26" s="652" t="s">
        <v>437</v>
      </c>
      <c r="D26" s="656" t="s">
        <v>538</v>
      </c>
      <c r="E26" s="660"/>
      <c r="F26" s="663"/>
      <c r="G26" s="173"/>
      <c r="M26" s="643"/>
      <c r="T26" s="643"/>
    </row>
    <row r="27" spans="2:20" s="102" customFormat="1" ht="27" customHeight="1">
      <c r="B27" s="647" t="s">
        <v>457</v>
      </c>
      <c r="C27" s="652" t="s">
        <v>440</v>
      </c>
      <c r="D27" s="655" t="s">
        <v>482</v>
      </c>
      <c r="E27" s="660" t="s">
        <v>459</v>
      </c>
      <c r="F27" s="663"/>
      <c r="G27" s="173"/>
      <c r="M27" s="643"/>
      <c r="T27" s="643"/>
    </row>
    <row r="28" spans="2:20" s="102" customFormat="1" ht="27" customHeight="1">
      <c r="B28" s="649" t="s">
        <v>452</v>
      </c>
      <c r="C28" s="652" t="s">
        <v>437</v>
      </c>
      <c r="D28" s="655"/>
      <c r="E28" s="660"/>
      <c r="F28" s="655" t="s">
        <v>407</v>
      </c>
      <c r="G28" s="173"/>
      <c r="M28" s="643"/>
      <c r="T28" s="643"/>
    </row>
    <row r="29" spans="2:20" s="102" customFormat="1" ht="32.25" customHeight="1">
      <c r="B29" s="647" t="s">
        <v>207</v>
      </c>
      <c r="C29" s="652" t="s">
        <v>442</v>
      </c>
      <c r="D29" s="655" t="s">
        <v>555</v>
      </c>
      <c r="E29" s="661"/>
      <c r="F29" s="655" t="s">
        <v>554</v>
      </c>
      <c r="G29" s="644"/>
      <c r="M29" s="643"/>
    </row>
    <row r="30" spans="2:20" s="102" customFormat="1" ht="27.75" customHeight="1">
      <c r="B30" s="650" t="s">
        <v>539</v>
      </c>
      <c r="C30" s="653" t="s">
        <v>441</v>
      </c>
      <c r="D30" s="657"/>
      <c r="E30" s="662"/>
      <c r="F30" s="657"/>
      <c r="G30" s="644"/>
      <c r="M30" s="643"/>
    </row>
    <row r="31" spans="2:20" s="102" customFormat="1" ht="23.25" customHeight="1">
      <c r="C31" s="174"/>
      <c r="D31" s="174"/>
      <c r="E31" s="174"/>
      <c r="G31" s="644"/>
      <c r="M31" s="643"/>
    </row>
    <row r="32" spans="2:20" s="17" customFormat="1">
      <c r="B32" s="174"/>
      <c r="C32" s="172"/>
      <c r="D32" s="172"/>
      <c r="E32" s="172"/>
      <c r="G32" s="162"/>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19" t="s">
        <v>234</v>
      </c>
      <c r="D1" s="8" t="s">
        <v>415</v>
      </c>
      <c r="E1" s="119" t="s">
        <v>450</v>
      </c>
      <c r="F1" s="119" t="s">
        <v>549</v>
      </c>
      <c r="G1" s="119" t="s">
        <v>570</v>
      </c>
      <c r="H1" s="119" t="s">
        <v>581</v>
      </c>
    </row>
    <row r="2" spans="1:8">
      <c r="A2" s="12" t="s">
        <v>29</v>
      </c>
      <c r="B2" s="12" t="s">
        <v>27</v>
      </c>
      <c r="C2" s="10">
        <v>2006</v>
      </c>
      <c r="D2" s="12" t="s">
        <v>416</v>
      </c>
      <c r="E2" s="10">
        <f>'2. LRAMVA Threshold'!D9</f>
        <v>2016</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13" zoomScale="80" zoomScaleNormal="80" workbookViewId="0">
      <selection activeCell="D19" sqref="D19"/>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7" t="s">
        <v>551</v>
      </c>
      <c r="D6" s="17"/>
      <c r="E6" s="9"/>
      <c r="T6" s="9"/>
      <c r="V6" s="8"/>
    </row>
    <row r="7" spans="2:22" ht="21" customHeight="1">
      <c r="B7" s="535"/>
      <c r="C7" s="17"/>
      <c r="D7" s="17"/>
      <c r="E7" s="9"/>
      <c r="T7" s="9"/>
      <c r="V7" s="8"/>
    </row>
    <row r="8" spans="2:22" ht="24.75" customHeight="1">
      <c r="B8" s="116" t="s">
        <v>239</v>
      </c>
      <c r="C8" s="188" t="s">
        <v>762</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40" t="s">
        <v>754</v>
      </c>
      <c r="E14" s="129"/>
      <c r="F14" s="123" t="s">
        <v>548</v>
      </c>
      <c r="H14" s="540" t="s">
        <v>763</v>
      </c>
      <c r="J14" s="123" t="s">
        <v>515</v>
      </c>
      <c r="L14" s="131"/>
      <c r="N14" s="102"/>
      <c r="Q14" s="98"/>
      <c r="R14" s="95"/>
    </row>
    <row r="15" spans="2:22" ht="26.25" customHeight="1" thickBot="1">
      <c r="B15" s="123" t="s">
        <v>424</v>
      </c>
      <c r="C15" s="105"/>
      <c r="D15" s="540" t="s">
        <v>766</v>
      </c>
      <c r="F15" s="123" t="s">
        <v>414</v>
      </c>
      <c r="G15" s="126"/>
      <c r="H15" s="540" t="s">
        <v>763</v>
      </c>
      <c r="I15" s="17"/>
      <c r="J15" s="123" t="s">
        <v>516</v>
      </c>
      <c r="L15" s="131"/>
      <c r="M15" s="102"/>
      <c r="Q15" s="107"/>
      <c r="R15" s="95"/>
    </row>
    <row r="16" spans="2:22" ht="28.5" customHeight="1" thickBot="1">
      <c r="B16" s="123" t="s">
        <v>454</v>
      </c>
      <c r="C16" s="105"/>
      <c r="D16" s="541" t="s">
        <v>180</v>
      </c>
      <c r="E16" s="102"/>
      <c r="F16" s="123" t="s">
        <v>434</v>
      </c>
      <c r="G16" s="124"/>
      <c r="H16" s="541" t="s">
        <v>767</v>
      </c>
      <c r="I16" s="102"/>
      <c r="K16" s="194"/>
      <c r="L16" s="194"/>
      <c r="M16" s="194"/>
      <c r="N16" s="194"/>
      <c r="Q16" s="114"/>
      <c r="R16" s="95"/>
    </row>
    <row r="17" spans="1:21" ht="29.25" customHeight="1">
      <c r="B17" s="123" t="s">
        <v>421</v>
      </c>
      <c r="C17" s="105"/>
      <c r="D17" s="731">
        <v>114214</v>
      </c>
      <c r="E17" s="120"/>
      <c r="F17" s="738" t="s">
        <v>666</v>
      </c>
      <c r="G17" s="194"/>
      <c r="H17" s="732">
        <v>1</v>
      </c>
      <c r="I17" s="17"/>
      <c r="M17" s="194"/>
      <c r="N17" s="194"/>
      <c r="P17" s="98"/>
      <c r="Q17" s="98"/>
      <c r="R17" s="95"/>
    </row>
    <row r="18" spans="1:21" s="28" customFormat="1" ht="29.25" customHeight="1">
      <c r="B18" s="123"/>
      <c r="C18" s="733"/>
      <c r="D18" s="730"/>
      <c r="E18" s="734"/>
      <c r="F18" s="729"/>
      <c r="G18" s="735"/>
      <c r="H18" s="736"/>
      <c r="I18" s="162"/>
      <c r="M18" s="735"/>
      <c r="N18" s="735"/>
      <c r="P18" s="735"/>
      <c r="Q18" s="735"/>
      <c r="R18" s="737"/>
      <c r="T18" s="37"/>
      <c r="U18" s="37"/>
    </row>
    <row r="19" spans="1:21" ht="27.75" customHeight="1" thickBot="1">
      <c r="E19" s="9"/>
      <c r="F19" s="123" t="s">
        <v>435</v>
      </c>
      <c r="G19" s="601" t="s">
        <v>363</v>
      </c>
      <c r="H19" s="241">
        <f>SUM(R54,R57,R60,R63,R66,R69,R72,R75,R78,R81)</f>
        <v>405040.02974454092</v>
      </c>
      <c r="I19" s="17"/>
      <c r="J19" s="114"/>
      <c r="K19" s="114"/>
      <c r="L19" s="114"/>
      <c r="M19" s="114"/>
      <c r="N19" s="114"/>
      <c r="P19" s="114"/>
      <c r="Q19" s="114"/>
      <c r="R19" s="95"/>
    </row>
    <row r="20" spans="1:21" ht="27.75" customHeight="1" thickBot="1">
      <c r="E20" s="9"/>
      <c r="F20" s="123" t="s">
        <v>436</v>
      </c>
      <c r="G20" s="601" t="s">
        <v>364</v>
      </c>
      <c r="H20" s="130">
        <f>-SUM(R55,R58,R61,R64,R67,R70,R73,R76,R79,R82)</f>
        <v>151450.89055746596</v>
      </c>
      <c r="I20" s="17"/>
      <c r="J20" s="114"/>
      <c r="P20" s="114"/>
      <c r="Q20" s="114"/>
      <c r="R20" s="95"/>
    </row>
    <row r="21" spans="1:21" ht="27.75" customHeight="1" thickBot="1">
      <c r="C21" s="32"/>
      <c r="D21" s="32"/>
      <c r="E21" s="32"/>
      <c r="F21" s="123" t="s">
        <v>408</v>
      </c>
      <c r="G21" s="601" t="s">
        <v>365</v>
      </c>
      <c r="H21" s="187">
        <f>R84</f>
        <v>11855.898958522725</v>
      </c>
      <c r="I21" s="102"/>
      <c r="P21" s="114"/>
      <c r="Q21" s="114"/>
      <c r="R21" s="95"/>
    </row>
    <row r="22" spans="1:21" ht="27.75" customHeight="1">
      <c r="C22" s="32"/>
      <c r="D22" s="32"/>
      <c r="E22" s="32"/>
      <c r="F22" s="123" t="s">
        <v>510</v>
      </c>
      <c r="G22" s="601" t="s">
        <v>449</v>
      </c>
      <c r="H22" s="187">
        <f>H19-H20+H21</f>
        <v>265445.03814559767</v>
      </c>
      <c r="I22" s="102"/>
      <c r="P22" s="194"/>
      <c r="Q22" s="194"/>
      <c r="R22" s="95"/>
    </row>
    <row r="23" spans="1:21" ht="22.5" customHeight="1">
      <c r="A23" s="28"/>
      <c r="E23" s="9"/>
    </row>
    <row r="24" spans="1:21" ht="13.5" customHeight="1">
      <c r="A24" s="28"/>
      <c r="B24" s="117" t="s">
        <v>419</v>
      </c>
      <c r="C24" s="35"/>
      <c r="E24" s="9"/>
    </row>
    <row r="25" spans="1:21" ht="13.5" customHeight="1">
      <c r="A25" s="28"/>
      <c r="B25" s="117"/>
      <c r="C25" s="35"/>
      <c r="E25" s="9"/>
    </row>
    <row r="26" spans="1:21" ht="108" customHeight="1">
      <c r="A26" s="28"/>
      <c r="B26" s="819" t="s">
        <v>673</v>
      </c>
      <c r="C26" s="819"/>
      <c r="D26" s="819"/>
      <c r="E26" s="819"/>
      <c r="F26" s="819"/>
      <c r="G26" s="819"/>
    </row>
    <row r="27" spans="1:21" ht="14.25" customHeight="1">
      <c r="A27" s="28"/>
      <c r="B27" s="546"/>
      <c r="C27" s="546"/>
      <c r="D27" s="536"/>
      <c r="E27" s="536"/>
      <c r="F27" s="536"/>
      <c r="G27" s="546"/>
    </row>
    <row r="28" spans="1:21" s="17" customFormat="1" ht="27" customHeight="1">
      <c r="B28" s="822" t="s">
        <v>507</v>
      </c>
      <c r="C28" s="823"/>
      <c r="D28" s="132" t="s">
        <v>41</v>
      </c>
      <c r="E28" s="133" t="s">
        <v>664</v>
      </c>
      <c r="F28" s="133" t="s">
        <v>408</v>
      </c>
      <c r="G28" s="134" t="s">
        <v>409</v>
      </c>
      <c r="T28" s="135"/>
      <c r="U28" s="135"/>
    </row>
    <row r="29" spans="1:21" ht="20.25" customHeight="1">
      <c r="B29" s="817" t="s">
        <v>29</v>
      </c>
      <c r="C29" s="818"/>
      <c r="D29" s="636" t="s">
        <v>27</v>
      </c>
      <c r="E29" s="137">
        <f>SUM(D54:D82)</f>
        <v>59614.987406064894</v>
      </c>
      <c r="F29" s="138">
        <f>D84</f>
        <v>3853.0412623670318</v>
      </c>
      <c r="G29" s="137">
        <f>E29+F29</f>
        <v>63468.028668431929</v>
      </c>
    </row>
    <row r="30" spans="1:21" ht="20.25" customHeight="1">
      <c r="B30" s="817" t="s">
        <v>371</v>
      </c>
      <c r="C30" s="818"/>
      <c r="D30" s="636" t="s">
        <v>27</v>
      </c>
      <c r="E30" s="139">
        <f>SUM(E54:E82)</f>
        <v>170967.76562663118</v>
      </c>
      <c r="F30" s="140">
        <f>E84</f>
        <v>7410.301040621699</v>
      </c>
      <c r="G30" s="139">
        <f>E30+F30</f>
        <v>178378.06666725289</v>
      </c>
    </row>
    <row r="31" spans="1:21" ht="20.25" customHeight="1">
      <c r="B31" s="817" t="s">
        <v>750</v>
      </c>
      <c r="C31" s="818"/>
      <c r="D31" s="636" t="s">
        <v>753</v>
      </c>
      <c r="E31" s="139">
        <f>SUM(F54:F82)</f>
        <v>23299.613828397301</v>
      </c>
      <c r="F31" s="140">
        <f>F84</f>
        <v>604.73713729247777</v>
      </c>
      <c r="G31" s="139">
        <f>E31+F31</f>
        <v>23904.35096568978</v>
      </c>
    </row>
    <row r="32" spans="1:21" ht="20.25" customHeight="1">
      <c r="B32" s="817" t="s">
        <v>751</v>
      </c>
      <c r="C32" s="818"/>
      <c r="D32" s="636" t="s">
        <v>753</v>
      </c>
      <c r="E32" s="139">
        <f>SUM(G54:G82)</f>
        <v>-153.5020740184159</v>
      </c>
      <c r="F32" s="140">
        <f>G84</f>
        <v>-6.4402650947344453</v>
      </c>
      <c r="G32" s="139">
        <f>E32+F32</f>
        <v>-159.94233911315035</v>
      </c>
    </row>
    <row r="33" spans="2:22" ht="20.25" customHeight="1">
      <c r="B33" s="817" t="s">
        <v>31</v>
      </c>
      <c r="C33" s="818"/>
      <c r="D33" s="636" t="s">
        <v>753</v>
      </c>
      <c r="E33" s="139">
        <f>SUM(H54:H82)</f>
        <v>0</v>
      </c>
      <c r="F33" s="140">
        <f>H84</f>
        <v>0</v>
      </c>
      <c r="G33" s="139">
        <f>E33+F33</f>
        <v>0</v>
      </c>
    </row>
    <row r="34" spans="2:22" ht="20.25" customHeight="1">
      <c r="B34" s="817" t="s">
        <v>752</v>
      </c>
      <c r="C34" s="818"/>
      <c r="D34" s="636" t="s">
        <v>27</v>
      </c>
      <c r="E34" s="139">
        <f>SUM(I54:I82)</f>
        <v>-139.72559999999999</v>
      </c>
      <c r="F34" s="140">
        <f>I84</f>
        <v>-5.7402166637500001</v>
      </c>
      <c r="G34" s="139">
        <f t="shared" ref="G34" si="0">E34+F34</f>
        <v>-145.46581666374999</v>
      </c>
    </row>
    <row r="35" spans="2:22" ht="20.25" customHeight="1">
      <c r="B35" s="817"/>
      <c r="C35" s="818"/>
      <c r="D35" s="636"/>
      <c r="E35" s="139">
        <f>SUM(J54:J82)</f>
        <v>0</v>
      </c>
      <c r="F35" s="140">
        <f>J84</f>
        <v>0</v>
      </c>
      <c r="G35" s="139">
        <f>E35+F35</f>
        <v>0</v>
      </c>
    </row>
    <row r="36" spans="2:22" ht="20.25" customHeight="1">
      <c r="B36" s="817"/>
      <c r="C36" s="818"/>
      <c r="D36" s="636"/>
      <c r="E36" s="139">
        <f>SUM(K54:K82)</f>
        <v>0</v>
      </c>
      <c r="F36" s="140">
        <f>K84</f>
        <v>0</v>
      </c>
      <c r="G36" s="139">
        <f t="shared" ref="G36:G39" si="1">E36+F36</f>
        <v>0</v>
      </c>
    </row>
    <row r="37" spans="2:22" ht="20.25" customHeight="1">
      <c r="B37" s="817"/>
      <c r="C37" s="818"/>
      <c r="D37" s="636"/>
      <c r="E37" s="139">
        <f>SUM(L54:L82)</f>
        <v>0</v>
      </c>
      <c r="F37" s="140">
        <f>L84</f>
        <v>0</v>
      </c>
      <c r="G37" s="139">
        <f t="shared" si="1"/>
        <v>0</v>
      </c>
    </row>
    <row r="38" spans="2:22" ht="20.25" customHeight="1">
      <c r="B38" s="817"/>
      <c r="C38" s="818"/>
      <c r="D38" s="636"/>
      <c r="E38" s="139">
        <f>SUM(M54:M82)</f>
        <v>0</v>
      </c>
      <c r="F38" s="140">
        <f>M84</f>
        <v>0</v>
      </c>
      <c r="G38" s="139">
        <f t="shared" si="1"/>
        <v>0</v>
      </c>
    </row>
    <row r="39" spans="2:22" ht="20.25" customHeight="1">
      <c r="B39" s="817"/>
      <c r="C39" s="818"/>
      <c r="D39" s="636"/>
      <c r="E39" s="139">
        <f>SUM(N54:N82)</f>
        <v>0</v>
      </c>
      <c r="F39" s="140">
        <f>N84</f>
        <v>0</v>
      </c>
      <c r="G39" s="139">
        <f t="shared" si="1"/>
        <v>0</v>
      </c>
    </row>
    <row r="40" spans="2:22" ht="20.25" customHeight="1">
      <c r="B40" s="817"/>
      <c r="C40" s="818"/>
      <c r="D40" s="636"/>
      <c r="E40" s="139">
        <f>SUM(O54:O82)</f>
        <v>0</v>
      </c>
      <c r="F40" s="140">
        <f>O84</f>
        <v>0</v>
      </c>
      <c r="G40" s="139">
        <f>E40+F40</f>
        <v>0</v>
      </c>
    </row>
    <row r="41" spans="2:22" ht="20.25" customHeight="1">
      <c r="B41" s="817"/>
      <c r="C41" s="818"/>
      <c r="D41" s="636"/>
      <c r="E41" s="139">
        <f>SUM(P54:P82)</f>
        <v>0</v>
      </c>
      <c r="F41" s="140">
        <f>P84</f>
        <v>0</v>
      </c>
      <c r="G41" s="139">
        <f>E41+F41</f>
        <v>0</v>
      </c>
    </row>
    <row r="42" spans="2:22" ht="20.25" customHeight="1">
      <c r="B42" s="817"/>
      <c r="C42" s="818"/>
      <c r="D42" s="637"/>
      <c r="E42" s="141">
        <f>SUM(Q54:Q82)</f>
        <v>0</v>
      </c>
      <c r="F42" s="142">
        <f>Q84</f>
        <v>0</v>
      </c>
      <c r="G42" s="141">
        <f>E42+F42</f>
        <v>0</v>
      </c>
    </row>
    <row r="43" spans="2:22" s="8" customFormat="1" ht="21" customHeight="1">
      <c r="B43" s="820" t="s">
        <v>26</v>
      </c>
      <c r="C43" s="821"/>
      <c r="D43" s="136"/>
      <c r="E43" s="143">
        <f>SUM(E29:E42)</f>
        <v>253589.13918707496</v>
      </c>
      <c r="F43" s="143">
        <f>SUM(F29:F42)</f>
        <v>11855.898958522725</v>
      </c>
      <c r="G43" s="143">
        <f>SUM(G29:G42)</f>
        <v>265445.03814559767</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5"/>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19" t="s">
        <v>607</v>
      </c>
      <c r="C48" s="819"/>
      <c r="D48" s="819"/>
      <c r="E48" s="819"/>
      <c r="F48" s="819"/>
      <c r="G48" s="819"/>
      <c r="H48" s="819"/>
      <c r="I48" s="819"/>
      <c r="J48" s="819"/>
      <c r="K48" s="819"/>
      <c r="L48" s="819"/>
      <c r="M48" s="615"/>
      <c r="N48" s="104"/>
      <c r="O48" s="104"/>
      <c r="P48" s="104"/>
      <c r="Q48" s="104"/>
      <c r="R48" s="104"/>
      <c r="T48" s="37"/>
      <c r="U48" s="19"/>
      <c r="V48" s="38"/>
    </row>
    <row r="49" spans="2:22" s="28" customFormat="1" ht="41.1" customHeight="1">
      <c r="B49" s="819" t="s">
        <v>562</v>
      </c>
      <c r="C49" s="819"/>
      <c r="D49" s="819"/>
      <c r="E49" s="819"/>
      <c r="F49" s="819"/>
      <c r="G49" s="819"/>
      <c r="H49" s="819"/>
      <c r="I49" s="819"/>
      <c r="J49" s="819"/>
      <c r="K49" s="819"/>
      <c r="L49" s="819"/>
      <c r="M49" s="615"/>
      <c r="N49" s="104"/>
      <c r="O49" s="104"/>
      <c r="P49" s="104"/>
      <c r="Q49" s="104"/>
      <c r="R49" s="104"/>
      <c r="T49" s="37"/>
      <c r="U49" s="19"/>
      <c r="V49" s="38"/>
    </row>
    <row r="50" spans="2:22" s="28" customFormat="1" ht="18" customHeight="1">
      <c r="B50" s="819" t="s">
        <v>672</v>
      </c>
      <c r="C50" s="819"/>
      <c r="D50" s="819"/>
      <c r="E50" s="819"/>
      <c r="F50" s="819"/>
      <c r="G50" s="819"/>
      <c r="H50" s="819"/>
      <c r="I50" s="819"/>
      <c r="J50" s="819"/>
      <c r="K50" s="819"/>
      <c r="L50" s="819"/>
      <c r="M50" s="615"/>
      <c r="N50" s="104"/>
      <c r="O50" s="104"/>
      <c r="P50" s="104"/>
      <c r="Q50" s="104"/>
      <c r="R50" s="104"/>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GS 50-4999</v>
      </c>
      <c r="G52" s="134" t="str">
        <f>IF($B32&lt;&gt;"",$B32,"")</f>
        <v>Sentinel Lights</v>
      </c>
      <c r="H52" s="134" t="str">
        <f>IF($B33&lt;&gt;"",$B33,"")</f>
        <v>Street Lighting</v>
      </c>
      <c r="I52" s="134" t="str">
        <f>IF($B34&lt;&gt;"",$B34,"")</f>
        <v>USL</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4573.7901723600007</v>
      </c>
      <c r="E63" s="155">
        <f>'4.  2011-2014 LRAM'!Z521</f>
        <v>2007.2777770499999</v>
      </c>
      <c r="F63" s="155">
        <f>'4.  2011-2014 LRAM'!AA521</f>
        <v>291.38796695987998</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6872.4559163698805</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14813.73974184</v>
      </c>
      <c r="E66" s="163">
        <f>'5.  2015-2020 LRAM'!Z204</f>
        <v>15730.411915575</v>
      </c>
      <c r="F66" s="163">
        <f>'5.  2015-2020 LRAM'!AA204</f>
        <v>1079.4929504398201</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31623.644607854822</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24121.754452264002</v>
      </c>
      <c r="E69" s="155">
        <f>'5.  2015-2020 LRAM'!Z388</f>
        <v>25584.705133724998</v>
      </c>
      <c r="F69" s="155">
        <f>'5.  2015-2020 LRAM'!AA388</f>
        <v>4771.3918462511392</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54477.851432240132</v>
      </c>
      <c r="U69" s="151"/>
      <c r="V69" s="152"/>
    </row>
    <row r="70" spans="2:22" s="162" customFormat="1">
      <c r="B70" s="153" t="s">
        <v>224</v>
      </c>
      <c r="C70" s="154"/>
      <c r="D70" s="155">
        <f>-'5.  2015-2020 LRAM'!Y389</f>
        <v>-19304.684000000001</v>
      </c>
      <c r="E70" s="155">
        <f>-'5.  2015-2020 LRAM'!Z389</f>
        <v>-7066.3589999999995</v>
      </c>
      <c r="F70" s="155">
        <f>-'5.  2015-2020 LRAM'!AA389</f>
        <v>-7707.3856852796234</v>
      </c>
      <c r="G70" s="155">
        <f>-'5.  2015-2020 LRAM'!AB389</f>
        <v>-28.563060090883724</v>
      </c>
      <c r="H70" s="155">
        <f>-'5.  2015-2020 LRAM'!AC389</f>
        <v>0</v>
      </c>
      <c r="I70" s="155">
        <f>-'5.  2015-2020 LRAM'!AD389</f>
        <v>-22.4559</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-34129.447645370507</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31818.849375509399</v>
      </c>
      <c r="E72" s="155">
        <f>'5.  2015-2020 LRAM'!Z572</f>
        <v>35636.511147930003</v>
      </c>
      <c r="F72" s="155">
        <f>'5.  2015-2020 LRAM'!AA572</f>
        <v>14541.462791320751</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81996.823314760157</v>
      </c>
      <c r="U72" s="151"/>
      <c r="V72" s="152"/>
    </row>
    <row r="73" spans="2:22" s="162" customFormat="1">
      <c r="B73" s="153" t="s">
        <v>226</v>
      </c>
      <c r="C73" s="154"/>
      <c r="D73" s="155">
        <f>-'5.  2015-2020 LRAM'!Y573</f>
        <v>-15030.0754</v>
      </c>
      <c r="E73" s="155">
        <f>-'5.  2015-2020 LRAM'!Z573</f>
        <v>-7742.2716</v>
      </c>
      <c r="F73" s="155">
        <f>-'5.  2015-2020 LRAM'!AA573</f>
        <v>-13101.384616814581</v>
      </c>
      <c r="G73" s="155">
        <f>-'5.  2015-2020 LRAM'!AB573</f>
        <v>-30.627999015426315</v>
      </c>
      <c r="H73" s="155">
        <f>-'5.  2015-2020 LRAM'!AC573</f>
        <v>0</v>
      </c>
      <c r="I73" s="155">
        <f>-'5.  2015-2020 LRAM'!AD573</f>
        <v>-29.109500000000001</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-35933.469115830012</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22811.334384168647</v>
      </c>
      <c r="E75" s="155">
        <f>'5.  2015-2020 LRAM'!Z756</f>
        <v>43599.109095392501</v>
      </c>
      <c r="F75" s="155">
        <f>'5.  2015-2020 LRAM'!AA756</f>
        <v>21253.310971846011</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87663.754451407149</v>
      </c>
      <c r="U75" s="151"/>
      <c r="V75" s="152"/>
    </row>
    <row r="76" spans="2:22" s="162" customFormat="1" ht="16.5" customHeight="1">
      <c r="B76" s="153" t="s">
        <v>228</v>
      </c>
      <c r="C76" s="154"/>
      <c r="D76" s="155">
        <f>-'5.  2015-2020 LRAM'!Y757</f>
        <v>-10755.4668</v>
      </c>
      <c r="E76" s="155">
        <f>-'5.  2015-2020 LRAM'!Z757</f>
        <v>-7865.1648000000005</v>
      </c>
      <c r="F76" s="155">
        <f>-'5.  2015-2020 LRAM'!AA757</f>
        <v>-13249.465545532399</v>
      </c>
      <c r="G76" s="155">
        <f>-'5.  2015-2020 LRAM'!AB757</f>
        <v>-30.974424167895723</v>
      </c>
      <c r="H76" s="155">
        <f>-'5.  2015-2020 LRAM'!AC757</f>
        <v>0</v>
      </c>
      <c r="I76" s="155">
        <f>-'5.  2015-2020 LRAM'!AD757</f>
        <v>-29.109500000000001</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-31930.181069700295</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LRAM'!Y940</f>
        <v>12770.822479922857</v>
      </c>
      <c r="E78" s="155">
        <f>'5.  2015-2020 LRAM'!Z940</f>
        <v>43481.11975154961</v>
      </c>
      <c r="F78" s="155">
        <f>'5.  2015-2020 LRAM'!AA940</f>
        <v>21075.795189478671</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77327.737420951133</v>
      </c>
      <c r="U78" s="151"/>
      <c r="V78" s="152"/>
    </row>
    <row r="79" spans="2:22" s="162" customFormat="1">
      <c r="B79" s="153" t="s">
        <v>230</v>
      </c>
      <c r="C79" s="154"/>
      <c r="D79" s="155">
        <f>-'5.  2015-2020 LRAM'!Y941</f>
        <v>-6205.0769999999993</v>
      </c>
      <c r="E79" s="155">
        <f>-'5.  2015-2020 LRAM'!Z941</f>
        <v>-7926.6113999999998</v>
      </c>
      <c r="F79" s="155">
        <f>-'5.  2015-2020 LRAM'!AA941</f>
        <v>-13395.279929422901</v>
      </c>
      <c r="G79" s="155">
        <f>-'5.  2015-2020 LRAM'!AB941</f>
        <v>-31.315404524255591</v>
      </c>
      <c r="H79" s="155">
        <f>-'5.  2015-2020 LRAM'!AC941</f>
        <v>0</v>
      </c>
      <c r="I79" s="155">
        <f>-'5.  2015-2020 LRAM'!AD941</f>
        <v>-29.109500000000001</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-27587.393233947154</v>
      </c>
      <c r="S79" s="157"/>
      <c r="U79" s="151"/>
      <c r="V79" s="152"/>
    </row>
    <row r="80" spans="2:22" s="135" customFormat="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c r="B81" s="153" t="s">
        <v>233</v>
      </c>
      <c r="C81" s="533"/>
      <c r="D81" s="155">
        <f>'5.  2015-2020 LRAM'!Y1124</f>
        <v>0</v>
      </c>
      <c r="E81" s="155">
        <f>'5.  2015-2020 LRAM'!Z1124</f>
        <v>43639.988805409055</v>
      </c>
      <c r="F81" s="155">
        <f>'5.  2015-2020 LRAM'!AA1124</f>
        <v>21437.773795548568</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65077.76260095762</v>
      </c>
      <c r="U81" s="151"/>
      <c r="V81" s="152"/>
    </row>
    <row r="82" spans="2:22" s="162" customFormat="1">
      <c r="B82" s="153" t="s">
        <v>232</v>
      </c>
      <c r="C82" s="154"/>
      <c r="D82" s="155">
        <f>-'5.  2015-2020 LRAM'!Y1125</f>
        <v>0</v>
      </c>
      <c r="E82" s="155">
        <f>-'5.  2015-2020 LRAM'!Z1125</f>
        <v>-8110.9511999999995</v>
      </c>
      <c r="F82" s="155">
        <f>-'5.  2015-2020 LRAM'!AA1125</f>
        <v>-13697.485906398037</v>
      </c>
      <c r="G82" s="155">
        <f>-'5.  2015-2020 LRAM'!AB1125</f>
        <v>-32.021186219954565</v>
      </c>
      <c r="H82" s="155">
        <f>-'5.  2015-2020 LRAM'!AC1125</f>
        <v>0</v>
      </c>
      <c r="I82" s="155">
        <f>-'5.  2015-2020 LRAM'!AD1125</f>
        <v>-29.941199999999998</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-21870.399492617991</v>
      </c>
      <c r="S82" s="157"/>
      <c r="U82" s="151"/>
      <c r="V82" s="152"/>
    </row>
    <row r="83" spans="2:22" s="135" customFormat="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Charges'!I237</f>
        <v>3853.0412623670318</v>
      </c>
      <c r="E84" s="677">
        <f>'6.  Carrying Charges'!J237</f>
        <v>7410.301040621699</v>
      </c>
      <c r="F84" s="677">
        <f>'6.  Carrying Charges'!K237</f>
        <v>604.73713729247777</v>
      </c>
      <c r="G84" s="677">
        <f>'6.  Carrying Charges'!L237</f>
        <v>-6.4402650947344453</v>
      </c>
      <c r="H84" s="677">
        <f>'6.  Carrying Charges'!M237</f>
        <v>0</v>
      </c>
      <c r="I84" s="677">
        <f>'6.  Carrying Charges'!N237</f>
        <v>-5.7402166637500001</v>
      </c>
      <c r="J84" s="677">
        <f>'6.  Carrying Charges'!O237</f>
        <v>0</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11855.898958522725</v>
      </c>
      <c r="U84" s="151"/>
      <c r="V84" s="152"/>
    </row>
    <row r="85" spans="2:22" s="162" customFormat="1" ht="21.75" customHeight="1">
      <c r="B85" s="621" t="s">
        <v>240</v>
      </c>
      <c r="C85" s="622"/>
      <c r="D85" s="621">
        <f>SUM(D54:D82)+D84</f>
        <v>63468.028668431929</v>
      </c>
      <c r="E85" s="621">
        <f t="shared" ref="E85:P85" si="2">SUM(E54:E82)+E84</f>
        <v>178378.06666725289</v>
      </c>
      <c r="F85" s="621">
        <f t="shared" si="2"/>
        <v>23904.35096568978</v>
      </c>
      <c r="G85" s="621">
        <f t="shared" si="2"/>
        <v>-159.94233911315035</v>
      </c>
      <c r="H85" s="621">
        <f t="shared" si="2"/>
        <v>0</v>
      </c>
      <c r="I85" s="621">
        <f t="shared" si="2"/>
        <v>-145.46581666374999</v>
      </c>
      <c r="J85" s="621">
        <f t="shared" si="2"/>
        <v>0</v>
      </c>
      <c r="K85" s="621">
        <f t="shared" si="2"/>
        <v>0</v>
      </c>
      <c r="L85" s="621">
        <f t="shared" si="2"/>
        <v>0</v>
      </c>
      <c r="M85" s="621">
        <f t="shared" si="2"/>
        <v>0</v>
      </c>
      <c r="N85" s="621">
        <f t="shared" si="2"/>
        <v>0</v>
      </c>
      <c r="O85" s="621">
        <f t="shared" si="2"/>
        <v>0</v>
      </c>
      <c r="P85" s="621">
        <f t="shared" si="2"/>
        <v>0</v>
      </c>
      <c r="Q85" s="621">
        <f>SUM(Q54:Q82)+Q84</f>
        <v>0</v>
      </c>
      <c r="R85" s="621">
        <f>SUM(R54:R82)+R84</f>
        <v>265445.03814559762</v>
      </c>
      <c r="U85" s="151"/>
      <c r="V85" s="152"/>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7"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09"/>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89" customFormat="1" ht="23.25" hidden="1" customHeight="1">
      <c r="B93" s="197">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6"/>
      <c r="U93" s="196"/>
    </row>
    <row r="94" spans="2:22" s="89" customFormat="1" ht="23.25" hidden="1" customHeight="1">
      <c r="B94" s="197">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6"/>
      <c r="U94" s="196"/>
    </row>
    <row r="95" spans="2:22" s="89" customFormat="1" ht="23.25" hidden="1" customHeight="1">
      <c r="B95" s="197">
        <v>2013</v>
      </c>
      <c r="C95" s="557"/>
      <c r="D95" s="557"/>
      <c r="E95" s="555">
        <f>SUM('4.  2011-2014 LRAM'!Y390:AL390)</f>
        <v>0</v>
      </c>
      <c r="F95" s="555">
        <f>SUM('4.  2011-2014 LRAM'!Y519:AL519)</f>
        <v>0</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0</v>
      </c>
      <c r="T95" s="196"/>
      <c r="U95" s="196"/>
    </row>
    <row r="96" spans="2:22" s="89" customFormat="1" ht="23.25" hidden="1" customHeight="1">
      <c r="B96" s="197">
        <v>2014</v>
      </c>
      <c r="C96" s="557"/>
      <c r="D96" s="557"/>
      <c r="E96" s="557"/>
      <c r="F96" s="555">
        <f>SUM('4.  2011-2014 LRAM'!Y520:AL520)</f>
        <v>6872.4559163698805</v>
      </c>
      <c r="G96" s="555">
        <f>SUM('5.  2015-2020 LRAM'!Y202:AL202)</f>
        <v>9768.0933578548211</v>
      </c>
      <c r="H96" s="554">
        <f>SUM('5.  2015-2020 LRAM'!Y385:AL385)</f>
        <v>10237.235432240141</v>
      </c>
      <c r="I96" s="555">
        <f>SUM('5.  2015-2020 LRAM'!Y568:AL568)</f>
        <v>9289.6597147601515</v>
      </c>
      <c r="J96" s="554">
        <f>SUM('5.  2015-2020 LRAM'!Y751:AL751)</f>
        <v>8004.1986552898634</v>
      </c>
      <c r="K96" s="554">
        <f>SUM('5.  2015-2020 LRAM'!Y934:AL934)</f>
        <v>5885.6770454696998</v>
      </c>
      <c r="L96" s="554">
        <f>SUM('5.  2015-2020 LRAM'!Y1117:AL1117)</f>
        <v>4298.6497246675199</v>
      </c>
      <c r="M96" s="554">
        <f>SUM(F96:L96)</f>
        <v>54355.969846652071</v>
      </c>
      <c r="T96" s="196"/>
      <c r="U96" s="196"/>
    </row>
    <row r="97" spans="2:21" s="89" customFormat="1" ht="23.25" hidden="1" customHeight="1">
      <c r="B97" s="197">
        <v>2015</v>
      </c>
      <c r="C97" s="557"/>
      <c r="D97" s="557"/>
      <c r="E97" s="557"/>
      <c r="F97" s="557"/>
      <c r="G97" s="555">
        <f>SUM('5.  2015-2020 LRAM'!Y203:AL203)</f>
        <v>21855.55125</v>
      </c>
      <c r="H97" s="554">
        <f>SUM('5.  2015-2020 LRAM'!Y386:AL386)</f>
        <v>23598.687000000002</v>
      </c>
      <c r="I97" s="555">
        <f>SUM('5.  2015-2020 LRAM'!Y569:AL569)</f>
        <v>24641.854299999999</v>
      </c>
      <c r="J97" s="554">
        <f>SUM('5.  2015-2020 LRAM'!Y752:AL752)</f>
        <v>23382.913400000001</v>
      </c>
      <c r="K97" s="554">
        <f>SUM('5.  2015-2020 LRAM'!Y935:AL935)</f>
        <v>21723.970800000003</v>
      </c>
      <c r="L97" s="554">
        <f>SUM('5.  2015-2020 LRAM'!Y1118:AL1118)</f>
        <v>19773.662400000001</v>
      </c>
      <c r="M97" s="554">
        <f>SUM(G97:L97)</f>
        <v>134976.63915</v>
      </c>
      <c r="T97" s="196"/>
      <c r="U97" s="196"/>
    </row>
    <row r="98" spans="2:21" s="89" customFormat="1" ht="23.25" hidden="1" customHeight="1">
      <c r="B98" s="197">
        <v>2016</v>
      </c>
      <c r="C98" s="557"/>
      <c r="D98" s="557"/>
      <c r="E98" s="557"/>
      <c r="F98" s="557"/>
      <c r="G98" s="557"/>
      <c r="H98" s="554">
        <f>SUM('5.  2015-2020 LRAM'!Y387:AL387)</f>
        <v>20641.928999999996</v>
      </c>
      <c r="I98" s="555">
        <f>SUM('5.  2015-2020 LRAM'!Y570:AL570)</f>
        <v>20010.3887</v>
      </c>
      <c r="J98" s="554">
        <f>SUM('5.  2015-2020 LRAM'!Y753:AL753)</f>
        <v>17766.941200000001</v>
      </c>
      <c r="K98" s="554">
        <f>SUM('5.  2015-2020 LRAM'!Y936:AL936)</f>
        <v>15294.586200000002</v>
      </c>
      <c r="L98" s="554">
        <f>SUM('5.  2015-2020 LRAM'!Y1119:AL1119)</f>
        <v>11689.5672</v>
      </c>
      <c r="M98" s="554">
        <f>SUM(H98:L98)</f>
        <v>85403.412300000011</v>
      </c>
      <c r="T98" s="196"/>
      <c r="U98" s="196"/>
    </row>
    <row r="99" spans="2:21" s="89" customFormat="1" ht="23.25" hidden="1" customHeight="1">
      <c r="B99" s="197">
        <v>2017</v>
      </c>
      <c r="C99" s="557"/>
      <c r="D99" s="557"/>
      <c r="E99" s="557"/>
      <c r="F99" s="557"/>
      <c r="G99" s="557"/>
      <c r="H99" s="557"/>
      <c r="I99" s="554">
        <f>SUM('5.  2015-2020 LRAM'!Y571:AL571)</f>
        <v>28054.920599999998</v>
      </c>
      <c r="J99" s="554">
        <f>SUM('5.  2015-2020 LRAM'!Y754:AL754)</f>
        <v>22494.4198</v>
      </c>
      <c r="K99" s="554">
        <f>SUM('5.  2015-2020 LRAM'!Y937:AL937)</f>
        <v>19452.30675</v>
      </c>
      <c r="L99" s="554">
        <f>SUM('5.  2015-2020 LRAM'!Y1120:AL1120)</f>
        <v>15098.726999999999</v>
      </c>
      <c r="M99" s="554">
        <f>SUM(I99:L99)</f>
        <v>85100.374150000003</v>
      </c>
      <c r="T99" s="196"/>
      <c r="U99" s="196"/>
    </row>
    <row r="100" spans="2:21" s="89" customFormat="1" ht="23.25" hidden="1" customHeight="1">
      <c r="B100" s="197">
        <v>2018</v>
      </c>
      <c r="C100" s="557"/>
      <c r="D100" s="557"/>
      <c r="E100" s="557"/>
      <c r="F100" s="557"/>
      <c r="G100" s="557"/>
      <c r="H100" s="557"/>
      <c r="I100" s="557"/>
      <c r="J100" s="554">
        <f>SUM('5.  2015-2020 LRAM'!Y755:AL755)</f>
        <v>16015.281396117301</v>
      </c>
      <c r="K100" s="554">
        <f>SUM('5.  2015-2020 LRAM'!Y938:AL938)</f>
        <v>14909.205032441963</v>
      </c>
      <c r="L100" s="554">
        <f>SUM('5.  2015-2020 LRAM'!Y1121:AL1121)</f>
        <v>14156.631006518215</v>
      </c>
      <c r="M100" s="554">
        <f>SUM(J100:L100)</f>
        <v>45081.117435077482</v>
      </c>
      <c r="T100" s="196"/>
      <c r="U100" s="196"/>
    </row>
    <row r="101" spans="2:21" s="89" customFormat="1" ht="23.25" hidden="1" customHeight="1">
      <c r="B101" s="197">
        <v>2019</v>
      </c>
      <c r="C101" s="557"/>
      <c r="D101" s="557"/>
      <c r="E101" s="557"/>
      <c r="F101" s="557"/>
      <c r="G101" s="557"/>
      <c r="H101" s="557"/>
      <c r="I101" s="557"/>
      <c r="J101" s="557"/>
      <c r="K101" s="554">
        <f>SUM('5.  2015-2020 LRAM'!Y939:AL939)</f>
        <v>61.991593039473585</v>
      </c>
      <c r="L101" s="554">
        <f>SUM('5.  2015-2020 LRAM'!Y1122:AL1122)</f>
        <v>60.525269771892624</v>
      </c>
      <c r="M101" s="554">
        <f>SUM(K101:L101)</f>
        <v>122.51686281136621</v>
      </c>
      <c r="T101" s="196"/>
      <c r="U101" s="196"/>
    </row>
    <row r="102" spans="2:21" s="89"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0</v>
      </c>
      <c r="F103" s="554">
        <f>F93+F94+F95+F96</f>
        <v>6872.4559163698805</v>
      </c>
      <c r="G103" s="554">
        <f>G93+G94+G95+G96+G97</f>
        <v>31623.644607854822</v>
      </c>
      <c r="H103" s="554">
        <f>H93+H94+H95+H96+H97+H98</f>
        <v>54477.851432240139</v>
      </c>
      <c r="I103" s="554">
        <f>I93+I94+I95+I96+I97+I98+I99</f>
        <v>81996.823314760142</v>
      </c>
      <c r="J103" s="554">
        <f>J93+J94+J95+J96+J97+J98+J99+J100</f>
        <v>87663.754451407178</v>
      </c>
      <c r="K103" s="554">
        <f>K93+K94+K95+K96+K97+K98+K99+K100+K101</f>
        <v>77327.737420951147</v>
      </c>
      <c r="L103" s="554">
        <f>SUM(L93:L102)</f>
        <v>65077.762600957627</v>
      </c>
      <c r="M103" s="554">
        <f>SUM(M93:M102)</f>
        <v>405040.02974454092</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0</v>
      </c>
      <c r="H104" s="552">
        <f>'5.  2015-2020 LRAM'!AM389</f>
        <v>34129.447645370507</v>
      </c>
      <c r="I104" s="552">
        <f>'5.  2015-2020 LRAM'!AM573</f>
        <v>35933.469115830012</v>
      </c>
      <c r="J104" s="552">
        <f>'5.  2015-2020 LRAM'!AM757</f>
        <v>31930.181069700295</v>
      </c>
      <c r="K104" s="552">
        <f>'5.  2015-2020 LRAM'!AM941</f>
        <v>27587.393233947154</v>
      </c>
      <c r="L104" s="552">
        <f>'5.  2015-2020 LRAM'!AM1125</f>
        <v>21870.399492617991</v>
      </c>
      <c r="M104" s="554">
        <f>SUM(C104:L104)</f>
        <v>151450.89055746596</v>
      </c>
      <c r="T104" s="88"/>
      <c r="U104" s="88"/>
    </row>
    <row r="105" spans="2:21" ht="24.75" hidden="1" customHeight="1">
      <c r="B105" s="570" t="s">
        <v>43</v>
      </c>
      <c r="C105" s="552">
        <f>'6.  Carrying Charges'!W27</f>
        <v>0</v>
      </c>
      <c r="D105" s="552">
        <f>'6.  Carrying Charges'!W42</f>
        <v>0</v>
      </c>
      <c r="E105" s="552">
        <f>'6.  Carrying Charges'!W57</f>
        <v>0</v>
      </c>
      <c r="F105" s="552">
        <f>'6.  Carrying Charges'!W72</f>
        <v>46.303171736542076</v>
      </c>
      <c r="G105" s="552">
        <f>'6.  Carrying Charges'!W87</f>
        <v>290.13073937570971</v>
      </c>
      <c r="H105" s="552">
        <f>'6.  Carrying Charges'!W102</f>
        <v>816.17771423431577</v>
      </c>
      <c r="I105" s="552">
        <f>'6.  Carrying Charges'!W117</f>
        <v>1792.9339718861622</v>
      </c>
      <c r="J105" s="552">
        <f>'6.  Carrying Charges'!W132</f>
        <v>4257.6178143564694</v>
      </c>
      <c r="K105" s="552">
        <f>'6.  Carrying Charges'!W147</f>
        <v>8367.8208294854667</v>
      </c>
      <c r="L105" s="552">
        <f>'6.  Carrying Charges'!W162</f>
        <v>11445.911835234892</v>
      </c>
      <c r="M105" s="554">
        <f>SUM(C105:L105)</f>
        <v>27016.89607630956</v>
      </c>
    </row>
    <row r="106" spans="2:21" ht="23.25" hidden="1" customHeight="1">
      <c r="B106" s="569" t="s">
        <v>26</v>
      </c>
      <c r="C106" s="552">
        <f>C103-C104+C105</f>
        <v>0</v>
      </c>
      <c r="D106" s="552">
        <f t="shared" ref="D106:J106" si="3">D103-D104+D105</f>
        <v>0</v>
      </c>
      <c r="E106" s="552">
        <f t="shared" si="3"/>
        <v>0</v>
      </c>
      <c r="F106" s="552">
        <f t="shared" si="3"/>
        <v>6918.7590881064225</v>
      </c>
      <c r="G106" s="552">
        <f t="shared" si="3"/>
        <v>31913.77534723053</v>
      </c>
      <c r="H106" s="552">
        <f t="shared" si="3"/>
        <v>21164.581501103949</v>
      </c>
      <c r="I106" s="552">
        <f t="shared" si="3"/>
        <v>47856.288170816289</v>
      </c>
      <c r="J106" s="552">
        <f t="shared" si="3"/>
        <v>59991.191196063352</v>
      </c>
      <c r="K106" s="552">
        <f>K103-K104+K105</f>
        <v>58108.165016489467</v>
      </c>
      <c r="L106" s="552">
        <f>L103-L104+L105</f>
        <v>54653.274943574521</v>
      </c>
      <c r="M106" s="552">
        <f>M103-M104+M105</f>
        <v>280606.03526338452</v>
      </c>
    </row>
    <row r="107" spans="2:21" ht="15.6" hidden="1" customHeight="1"/>
    <row r="108" spans="2:21">
      <c r="B108" s="587"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4" zoomScaleNormal="100" workbookViewId="0">
      <selection activeCell="E16" sqref="E1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5" t="s">
        <v>171</v>
      </c>
      <c r="C14" s="125" t="s">
        <v>175</v>
      </c>
    </row>
    <row r="15" spans="2:3" ht="26.25" customHeight="1" thickBot="1">
      <c r="C15" s="127" t="s">
        <v>406</v>
      </c>
    </row>
    <row r="16" spans="2:3" ht="27" customHeight="1" thickBot="1">
      <c r="C16" s="567" t="s">
        <v>551</v>
      </c>
    </row>
    <row r="19" spans="2:8" ht="15.75">
      <c r="B19" s="535" t="s">
        <v>612</v>
      </c>
    </row>
    <row r="20" spans="2:8" ht="13.5" customHeight="1"/>
    <row r="21" spans="2:8" ht="41.1" customHeight="1">
      <c r="B21" s="819" t="s">
        <v>671</v>
      </c>
      <c r="C21" s="819"/>
      <c r="D21" s="819"/>
      <c r="E21" s="819"/>
      <c r="F21" s="819"/>
      <c r="G21" s="819"/>
      <c r="H21" s="819"/>
    </row>
    <row r="23" spans="2:8" s="607" customFormat="1" ht="15.75">
      <c r="B23" s="617" t="s">
        <v>546</v>
      </c>
      <c r="C23" s="617" t="s">
        <v>561</v>
      </c>
      <c r="D23" s="617" t="s">
        <v>545</v>
      </c>
      <c r="E23" s="828" t="s">
        <v>34</v>
      </c>
      <c r="F23" s="829"/>
      <c r="G23" s="828" t="s">
        <v>544</v>
      </c>
      <c r="H23" s="829"/>
    </row>
    <row r="24" spans="2:8">
      <c r="B24" s="606">
        <v>1</v>
      </c>
      <c r="C24" s="642"/>
      <c r="D24" s="605"/>
      <c r="E24" s="824"/>
      <c r="F24" s="825"/>
      <c r="G24" s="826"/>
      <c r="H24" s="827"/>
    </row>
    <row r="25" spans="2:8">
      <c r="B25" s="606">
        <v>2</v>
      </c>
      <c r="C25" s="642"/>
      <c r="D25" s="605"/>
      <c r="E25" s="824"/>
      <c r="F25" s="825"/>
      <c r="G25" s="826"/>
      <c r="H25" s="827"/>
    </row>
    <row r="26" spans="2:8">
      <c r="B26" s="606">
        <v>3</v>
      </c>
      <c r="C26" s="642"/>
      <c r="D26" s="605"/>
      <c r="E26" s="824"/>
      <c r="F26" s="825"/>
      <c r="G26" s="826"/>
      <c r="H26" s="827"/>
    </row>
    <row r="27" spans="2:8">
      <c r="B27" s="606">
        <v>4</v>
      </c>
      <c r="C27" s="642"/>
      <c r="D27" s="605"/>
      <c r="E27" s="824"/>
      <c r="F27" s="825"/>
      <c r="G27" s="826"/>
      <c r="H27" s="827"/>
    </row>
    <row r="28" spans="2:8">
      <c r="B28" s="606">
        <v>5</v>
      </c>
      <c r="C28" s="642"/>
      <c r="D28" s="605"/>
      <c r="E28" s="824"/>
      <c r="F28" s="825"/>
      <c r="G28" s="826"/>
      <c r="H28" s="827"/>
    </row>
    <row r="29" spans="2:8">
      <c r="B29" s="606">
        <v>6</v>
      </c>
      <c r="C29" s="642"/>
      <c r="D29" s="605"/>
      <c r="E29" s="824"/>
      <c r="F29" s="825"/>
      <c r="G29" s="826"/>
      <c r="H29" s="827"/>
    </row>
    <row r="30" spans="2:8">
      <c r="B30" s="606">
        <v>7</v>
      </c>
      <c r="C30" s="642"/>
      <c r="D30" s="605"/>
      <c r="E30" s="824"/>
      <c r="F30" s="825"/>
      <c r="G30" s="826"/>
      <c r="H30" s="827"/>
    </row>
    <row r="31" spans="2:8">
      <c r="B31" s="606">
        <v>8</v>
      </c>
      <c r="C31" s="642"/>
      <c r="D31" s="605"/>
      <c r="E31" s="824"/>
      <c r="F31" s="825"/>
      <c r="G31" s="826"/>
      <c r="H31" s="827"/>
    </row>
    <row r="32" spans="2:8">
      <c r="B32" s="606">
        <v>9</v>
      </c>
      <c r="C32" s="642"/>
      <c r="D32" s="605"/>
      <c r="E32" s="824"/>
      <c r="F32" s="825"/>
      <c r="G32" s="826"/>
      <c r="H32" s="827"/>
    </row>
    <row r="33" spans="2:8">
      <c r="B33" s="606">
        <v>10</v>
      </c>
      <c r="C33" s="642"/>
      <c r="D33" s="605"/>
      <c r="E33" s="824"/>
      <c r="F33" s="825"/>
      <c r="G33" s="826"/>
      <c r="H33" s="827"/>
    </row>
    <row r="34" spans="2:8">
      <c r="B34" s="606" t="s">
        <v>480</v>
      </c>
      <c r="C34" s="642"/>
      <c r="D34" s="605"/>
      <c r="E34" s="824"/>
      <c r="F34" s="825"/>
      <c r="G34" s="826"/>
      <c r="H34" s="827"/>
    </row>
    <row r="36" spans="2:8" ht="30.75" customHeight="1">
      <c r="B36" s="535" t="s">
        <v>608</v>
      </c>
    </row>
    <row r="37" spans="2:8" ht="23.25" customHeight="1">
      <c r="B37" s="566" t="s">
        <v>613</v>
      </c>
      <c r="C37" s="603"/>
      <c r="D37" s="603"/>
      <c r="E37" s="603"/>
      <c r="F37" s="603"/>
      <c r="G37" s="603"/>
      <c r="H37" s="603"/>
    </row>
    <row r="39" spans="2:8" s="89" customFormat="1" ht="15.75">
      <c r="B39" s="617" t="s">
        <v>546</v>
      </c>
      <c r="C39" s="617" t="s">
        <v>561</v>
      </c>
      <c r="D39" s="617" t="s">
        <v>545</v>
      </c>
      <c r="E39" s="828" t="s">
        <v>34</v>
      </c>
      <c r="F39" s="829"/>
      <c r="G39" s="828" t="s">
        <v>544</v>
      </c>
      <c r="H39" s="829"/>
    </row>
    <row r="40" spans="2:8">
      <c r="B40" s="606">
        <v>1</v>
      </c>
      <c r="C40" s="642"/>
      <c r="D40" s="605"/>
      <c r="E40" s="824"/>
      <c r="F40" s="825"/>
      <c r="G40" s="826"/>
      <c r="H40" s="827"/>
    </row>
    <row r="41" spans="2:8">
      <c r="B41" s="606">
        <v>2</v>
      </c>
      <c r="C41" s="642"/>
      <c r="D41" s="605"/>
      <c r="E41" s="824"/>
      <c r="F41" s="825"/>
      <c r="G41" s="826"/>
      <c r="H41" s="827"/>
    </row>
    <row r="42" spans="2:8">
      <c r="B42" s="606">
        <v>3</v>
      </c>
      <c r="C42" s="642"/>
      <c r="D42" s="605"/>
      <c r="E42" s="824"/>
      <c r="F42" s="825"/>
      <c r="G42" s="826"/>
      <c r="H42" s="827"/>
    </row>
    <row r="43" spans="2:8">
      <c r="B43" s="606">
        <v>4</v>
      </c>
      <c r="C43" s="642"/>
      <c r="D43" s="605"/>
      <c r="E43" s="824"/>
      <c r="F43" s="825"/>
      <c r="G43" s="826"/>
      <c r="H43" s="827"/>
    </row>
    <row r="44" spans="2:8">
      <c r="B44" s="606">
        <v>5</v>
      </c>
      <c r="C44" s="642"/>
      <c r="D44" s="605"/>
      <c r="E44" s="824"/>
      <c r="F44" s="825"/>
      <c r="G44" s="826"/>
      <c r="H44" s="827"/>
    </row>
    <row r="45" spans="2:8">
      <c r="B45" s="606">
        <v>6</v>
      </c>
      <c r="C45" s="642"/>
      <c r="D45" s="605"/>
      <c r="E45" s="824"/>
      <c r="F45" s="825"/>
      <c r="G45" s="826"/>
      <c r="H45" s="827"/>
    </row>
    <row r="46" spans="2:8">
      <c r="B46" s="606">
        <v>7</v>
      </c>
      <c r="C46" s="642"/>
      <c r="D46" s="605"/>
      <c r="E46" s="824"/>
      <c r="F46" s="825"/>
      <c r="G46" s="826"/>
      <c r="H46" s="827"/>
    </row>
    <row r="47" spans="2:8">
      <c r="B47" s="606">
        <v>8</v>
      </c>
      <c r="C47" s="642"/>
      <c r="D47" s="605"/>
      <c r="E47" s="824"/>
      <c r="F47" s="825"/>
      <c r="G47" s="826"/>
      <c r="H47" s="827"/>
    </row>
    <row r="48" spans="2:8">
      <c r="B48" s="606">
        <v>9</v>
      </c>
      <c r="C48" s="642"/>
      <c r="D48" s="605"/>
      <c r="E48" s="824"/>
      <c r="F48" s="825"/>
      <c r="G48" s="826"/>
      <c r="H48" s="827"/>
    </row>
    <row r="49" spans="2:8">
      <c r="B49" s="606">
        <v>10</v>
      </c>
      <c r="C49" s="642"/>
      <c r="D49" s="605"/>
      <c r="E49" s="824"/>
      <c r="F49" s="825"/>
      <c r="G49" s="826"/>
      <c r="H49" s="827"/>
    </row>
    <row r="50" spans="2:8">
      <c r="B50" s="606" t="s">
        <v>480</v>
      </c>
      <c r="C50" s="642"/>
      <c r="D50" s="605"/>
      <c r="E50" s="824"/>
      <c r="F50" s="825"/>
      <c r="G50" s="826"/>
      <c r="H50" s="82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5" zoomScale="85" zoomScaleNormal="85" workbookViewId="0">
      <selection activeCell="C53" sqref="C5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7" t="s">
        <v>551</v>
      </c>
      <c r="P7" s="104"/>
      <c r="Q7" s="104"/>
    </row>
    <row r="8" spans="2:17" s="103" customFormat="1" ht="30" customHeight="1">
      <c r="D8" s="572"/>
      <c r="P8" s="104"/>
      <c r="Q8" s="104"/>
    </row>
    <row r="9" spans="2:17" s="2" customFormat="1" ht="24.75" customHeight="1">
      <c r="B9" s="117" t="s">
        <v>411</v>
      </c>
      <c r="C9" s="17"/>
      <c r="D9" s="454">
        <v>2016</v>
      </c>
    </row>
    <row r="10" spans="2:17" s="17" customFormat="1" ht="16.5" customHeight="1"/>
    <row r="11" spans="2:17" s="17" customFormat="1" ht="36.75" customHeight="1">
      <c r="B11" s="830" t="s">
        <v>749</v>
      </c>
      <c r="C11" s="830"/>
      <c r="D11" s="830"/>
      <c r="E11" s="830"/>
      <c r="F11" s="830"/>
      <c r="G11" s="830"/>
      <c r="H11" s="830"/>
      <c r="I11" s="830"/>
      <c r="J11" s="830"/>
      <c r="K11" s="830"/>
      <c r="L11" s="830"/>
      <c r="M11" s="830"/>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50-4999</v>
      </c>
      <c r="G13" s="242" t="str">
        <f>'1.  LRAMVA Summary'!G52</f>
        <v>Sentinel Lights</v>
      </c>
      <c r="H13" s="242" t="str">
        <f>'1.  LRAMVA Summary'!H52</f>
        <v>Street Lighting</v>
      </c>
      <c r="I13" s="242" t="str">
        <f>'1.  LRAMVA Summary'!I52</f>
        <v>USL</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3330033</v>
      </c>
      <c r="D15" s="450">
        <v>1378906</v>
      </c>
      <c r="E15" s="450">
        <v>614466</v>
      </c>
      <c r="F15" s="450">
        <v>1327150</v>
      </c>
      <c r="G15" s="450">
        <v>1194</v>
      </c>
      <c r="H15" s="450">
        <v>0</v>
      </c>
      <c r="I15" s="450">
        <v>8317</v>
      </c>
      <c r="J15" s="450"/>
      <c r="K15" s="450"/>
      <c r="L15" s="450"/>
      <c r="M15" s="450"/>
      <c r="N15" s="450"/>
      <c r="O15" s="450"/>
      <c r="P15" s="451"/>
      <c r="Q15" s="451"/>
    </row>
    <row r="16" spans="2:17" s="455" customFormat="1" ht="15.75" customHeight="1">
      <c r="B16" s="460" t="s">
        <v>28</v>
      </c>
      <c r="C16" s="624">
        <f>SUM(D16:Q16)</f>
        <v>3780.9777097576612</v>
      </c>
      <c r="D16" s="449"/>
      <c r="E16" s="449"/>
      <c r="F16" s="755">
        <f>F15*F19</f>
        <v>3777.5747121891995</v>
      </c>
      <c r="G16" s="755">
        <f>G15*G19</f>
        <v>3.4029975684617533</v>
      </c>
      <c r="H16" s="449"/>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1378906</v>
      </c>
      <c r="E18" s="191">
        <f t="shared" si="0"/>
        <v>614466</v>
      </c>
      <c r="F18" s="191">
        <f>IF(F14="kw",HLOOKUP(F14,F14:F16,3,FALSE),HLOOKUP(F14,F14:F16,2,FALSE))</f>
        <v>3777.5747121891995</v>
      </c>
      <c r="G18" s="191">
        <f t="shared" ref="G18:Q18" si="1">IF(G14="kw",HLOOKUP(G14,G14:G16,3,FALSE),HLOOKUP(G14,G14:G16,2,FALSE))</f>
        <v>3.4029975684617533</v>
      </c>
      <c r="H18" s="191">
        <f t="shared" si="1"/>
        <v>0</v>
      </c>
      <c r="I18" s="191">
        <f t="shared" si="1"/>
        <v>8317</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756">
        <f>210853/74077571</f>
        <v>2.8463811266165842E-3</v>
      </c>
      <c r="G19" s="756">
        <f>715/250870</f>
        <v>2.8500817156296089E-3</v>
      </c>
      <c r="H19" s="92"/>
      <c r="I19" s="92"/>
      <c r="J19" s="92"/>
      <c r="K19" s="92"/>
      <c r="L19" s="92"/>
      <c r="M19" s="92"/>
      <c r="N19" s="92"/>
      <c r="O19" s="92"/>
      <c r="P19" s="92"/>
      <c r="Q19" s="92"/>
    </row>
    <row r="20" spans="2:17" s="437" customFormat="1" ht="21" customHeight="1">
      <c r="B20" s="459" t="s">
        <v>665</v>
      </c>
      <c r="C20" s="452"/>
      <c r="D20" s="453"/>
    </row>
    <row r="21" spans="2:17" s="437" customFormat="1" ht="21" customHeight="1">
      <c r="B21" s="459" t="s">
        <v>366</v>
      </c>
      <c r="C21" s="452" t="s">
        <v>413</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row>
    <row r="25" spans="2:17" s="2" customFormat="1" ht="15.75" customHeight="1">
      <c r="D25" s="20"/>
    </row>
    <row r="26" spans="2:17" s="2" customFormat="1" ht="42" customHeight="1">
      <c r="B26" s="830" t="s">
        <v>749</v>
      </c>
      <c r="C26" s="830"/>
      <c r="D26" s="830"/>
      <c r="E26" s="830"/>
      <c r="F26" s="830"/>
      <c r="G26" s="830"/>
      <c r="H26" s="830"/>
      <c r="I26" s="830"/>
      <c r="J26" s="830"/>
      <c r="K26" s="830"/>
      <c r="L26" s="830"/>
      <c r="M26" s="830"/>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50-4999</v>
      </c>
      <c r="G28" s="242" t="str">
        <f>'1.  LRAMVA Summary'!G52</f>
        <v>Sentinel Lights</v>
      </c>
      <c r="H28" s="242" t="str">
        <f>'1.  LRAMVA Summary'!H52</f>
        <v>Street Lighting</v>
      </c>
      <c r="I28" s="242" t="str">
        <f>'1.  LRAMVA Summary'!I52</f>
        <v>USL</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665</v>
      </c>
      <c r="C35" s="452"/>
      <c r="D35" s="453"/>
      <c r="E35" s="92"/>
      <c r="F35" s="92"/>
      <c r="G35" s="92"/>
      <c r="H35" s="92"/>
      <c r="I35" s="92"/>
      <c r="J35" s="92"/>
      <c r="K35" s="92"/>
      <c r="L35" s="92"/>
      <c r="M35" s="92"/>
      <c r="N35" s="92"/>
      <c r="O35" s="92"/>
      <c r="P35" s="92"/>
      <c r="Q35" s="92"/>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453</v>
      </c>
      <c r="C39" s="35"/>
      <c r="D39" s="34"/>
      <c r="E39" s="39"/>
      <c r="F39" s="40"/>
    </row>
    <row r="40" spans="2:32" s="70" customFormat="1" ht="39" customHeight="1">
      <c r="B40" s="830" t="s">
        <v>606</v>
      </c>
      <c r="C40" s="830"/>
      <c r="D40" s="830"/>
      <c r="E40" s="830"/>
      <c r="F40" s="830"/>
      <c r="G40" s="830"/>
      <c r="H40" s="830"/>
      <c r="I40" s="830"/>
      <c r="J40" s="830"/>
      <c r="K40" s="830"/>
      <c r="L40" s="830"/>
      <c r="M40" s="830"/>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603</v>
      </c>
      <c r="D42" s="242" t="str">
        <f>'1.  LRAMVA Summary'!D52</f>
        <v>Residential</v>
      </c>
      <c r="E42" s="242" t="str">
        <f>'1.  LRAMVA Summary'!E52</f>
        <v>GS&lt;50 kW</v>
      </c>
      <c r="F42" s="242" t="str">
        <f>'1.  LRAMVA Summary'!F52</f>
        <v>GS 50-4999</v>
      </c>
      <c r="G42" s="242" t="str">
        <f>'1.  LRAMVA Summary'!G52</f>
        <v>Sentinel Lights</v>
      </c>
      <c r="H42" s="242" t="str">
        <f>'1.  LRAMVA Summary'!H52</f>
        <v>Street Lighting</v>
      </c>
      <c r="I42" s="242" t="str">
        <f>'1.  LRAMVA Summary'!I52</f>
        <v>USL</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v>2016</v>
      </c>
      <c r="D49" s="189">
        <f t="shared" ref="D49:Q49" si="8">IF(ISBLANK($C$49),0,IF($C$49=$D$9,HLOOKUP(D43,D14:D18,5,FALSE),HLOOKUP(D43,D29:D33,5,FALSE)))</f>
        <v>1378906</v>
      </c>
      <c r="E49" s="189">
        <f t="shared" si="8"/>
        <v>614466</v>
      </c>
      <c r="F49" s="189">
        <f t="shared" si="8"/>
        <v>3777.5747121891995</v>
      </c>
      <c r="G49" s="189">
        <f t="shared" si="8"/>
        <v>3.4029975684617533</v>
      </c>
      <c r="H49" s="189">
        <f t="shared" si="8"/>
        <v>0</v>
      </c>
      <c r="I49" s="189">
        <f t="shared" si="8"/>
        <v>8317</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2">
        <v>2016</v>
      </c>
      <c r="D50" s="189">
        <f t="shared" ref="D50:I50" si="9">IF(ISBLANK($C$50),0,IF($C$50=$D$9,HLOOKUP(D43,D14:D18,5,FALSE),HLOOKUP(D43,D29:D33,5,FALSE)))</f>
        <v>1378906</v>
      </c>
      <c r="E50" s="189">
        <f t="shared" si="9"/>
        <v>614466</v>
      </c>
      <c r="F50" s="189">
        <f t="shared" si="9"/>
        <v>3777.5747121891995</v>
      </c>
      <c r="G50" s="189">
        <f t="shared" si="9"/>
        <v>3.4029975684617533</v>
      </c>
      <c r="H50" s="189">
        <f t="shared" si="9"/>
        <v>0</v>
      </c>
      <c r="I50" s="189">
        <f t="shared" si="9"/>
        <v>8317</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2">
        <v>2016</v>
      </c>
      <c r="D51" s="189">
        <f t="shared" ref="D51:Q51" si="11">IF(ISBLANK($C$51),0,IF($C$51=$D$9,HLOOKUP(D43,D14:D18,5,FALSE),HLOOKUP(D43,D29:D33,5,FALSE)))</f>
        <v>1378906</v>
      </c>
      <c r="E51" s="189">
        <f t="shared" si="11"/>
        <v>614466</v>
      </c>
      <c r="F51" s="189">
        <f t="shared" si="11"/>
        <v>3777.5747121891995</v>
      </c>
      <c r="G51" s="189">
        <f t="shared" si="11"/>
        <v>3.4029975684617533</v>
      </c>
      <c r="H51" s="189">
        <f t="shared" si="11"/>
        <v>0</v>
      </c>
      <c r="I51" s="189">
        <f t="shared" si="11"/>
        <v>8317</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c r="B52" s="170">
        <v>2019</v>
      </c>
      <c r="C52" s="532">
        <v>2016</v>
      </c>
      <c r="D52" s="189">
        <f t="shared" ref="D52:Q52" si="12">IF(ISBLANK($C$52),0,IF($C$52=$D$9,HLOOKUP(D43,D14:D18,5,FALSE),HLOOKUP(D43,D29:D33,5,FALSE)))</f>
        <v>1378906</v>
      </c>
      <c r="E52" s="189">
        <f t="shared" si="12"/>
        <v>614466</v>
      </c>
      <c r="F52" s="189">
        <f t="shared" si="12"/>
        <v>3777.5747121891995</v>
      </c>
      <c r="G52" s="189">
        <f t="shared" si="12"/>
        <v>3.4029975684617533</v>
      </c>
      <c r="H52" s="189">
        <f t="shared" si="12"/>
        <v>0</v>
      </c>
      <c r="I52" s="189">
        <f t="shared" si="12"/>
        <v>8317</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c r="B53" s="170">
        <v>2020</v>
      </c>
      <c r="C53" s="532">
        <v>2016</v>
      </c>
      <c r="D53" s="189">
        <f t="shared" ref="D53:Q53" si="13">IF(ISBLANK($C$53),0,IF($C$53=$D$9,HLOOKUP(D43,D14:D18,5,FALSE),HLOOKUP(D43,D29:D33,5,FALSE)))</f>
        <v>1378906</v>
      </c>
      <c r="E53" s="189">
        <f t="shared" si="13"/>
        <v>614466</v>
      </c>
      <c r="F53" s="189">
        <f t="shared" si="13"/>
        <v>3777.5747121891995</v>
      </c>
      <c r="G53" s="189">
        <f t="shared" si="13"/>
        <v>3.4029975684617533</v>
      </c>
      <c r="H53" s="189">
        <f t="shared" si="13"/>
        <v>0</v>
      </c>
      <c r="I53" s="189">
        <f t="shared" si="13"/>
        <v>8317</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122" activePane="bottomLeft" state="frozen"/>
      <selection pane="bottomLeft" activeCell="I14" sqref="I14"/>
    </sheetView>
  </sheetViews>
  <sheetFormatPr defaultColWidth="9" defaultRowHeight="15" outlineLevelRow="1"/>
  <cols>
    <col min="1" max="1" width="6.5703125" style="4" customWidth="1"/>
    <col min="2" max="2" width="36.5703125" style="5" customWidth="1"/>
    <col min="3" max="3" width="17" style="77"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836" t="s">
        <v>171</v>
      </c>
      <c r="C4" s="84" t="s">
        <v>175</v>
      </c>
      <c r="D4" s="84"/>
      <c r="E4" s="49"/>
    </row>
    <row r="5" spans="1:26" s="18" customFormat="1" ht="26.25" hidden="1" customHeight="1" outlineLevel="1" thickBot="1">
      <c r="A5" s="4"/>
      <c r="B5" s="836"/>
      <c r="C5" s="85" t="s">
        <v>172</v>
      </c>
      <c r="D5" s="85"/>
      <c r="E5" s="49"/>
    </row>
    <row r="6" spans="1:26" ht="26.25" hidden="1" customHeight="1" outlineLevel="1" thickBot="1">
      <c r="B6" s="836"/>
      <c r="C6" s="839" t="s">
        <v>551</v>
      </c>
      <c r="D6" s="840"/>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483</v>
      </c>
      <c r="O11" s="550"/>
    </row>
    <row r="12" spans="1:26" ht="58.5" customHeight="1">
      <c r="B12" s="834" t="s">
        <v>614</v>
      </c>
      <c r="C12" s="834"/>
      <c r="D12" s="834"/>
      <c r="E12" s="834"/>
      <c r="F12" s="834"/>
      <c r="G12" s="834"/>
      <c r="H12" s="834"/>
      <c r="I12" s="834"/>
      <c r="J12" s="834"/>
      <c r="K12" s="834"/>
      <c r="L12" s="834"/>
      <c r="M12" s="834"/>
      <c r="N12" s="834"/>
      <c r="O12" s="83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563</v>
      </c>
      <c r="E14" s="471" t="s">
        <v>564</v>
      </c>
      <c r="F14" s="471" t="s">
        <v>565</v>
      </c>
      <c r="G14" s="471" t="s">
        <v>566</v>
      </c>
      <c r="H14" s="471" t="s">
        <v>764</v>
      </c>
      <c r="I14" s="471" t="s">
        <v>765</v>
      </c>
      <c r="J14" s="471" t="s">
        <v>754</v>
      </c>
      <c r="K14" s="471" t="s">
        <v>755</v>
      </c>
      <c r="L14" s="471" t="s">
        <v>756</v>
      </c>
      <c r="M14" s="471" t="s">
        <v>757</v>
      </c>
      <c r="N14" s="471" t="s">
        <v>758</v>
      </c>
      <c r="O14" s="471" t="s">
        <v>759</v>
      </c>
      <c r="P14" s="7"/>
    </row>
    <row r="15" spans="1:26" s="7" customFormat="1" ht="18.75" customHeight="1">
      <c r="B15" s="472" t="s">
        <v>188</v>
      </c>
      <c r="C15" s="837"/>
      <c r="D15" s="473">
        <v>2010</v>
      </c>
      <c r="E15" s="473">
        <v>2011</v>
      </c>
      <c r="F15" s="473">
        <v>2012</v>
      </c>
      <c r="G15" s="473">
        <v>2013</v>
      </c>
      <c r="H15" s="473">
        <v>2014</v>
      </c>
      <c r="I15" s="473">
        <v>2015</v>
      </c>
      <c r="J15" s="473">
        <v>2016</v>
      </c>
      <c r="K15" s="473">
        <v>2017</v>
      </c>
      <c r="L15" s="473">
        <v>2018</v>
      </c>
      <c r="M15" s="473">
        <v>2019</v>
      </c>
      <c r="N15" s="473">
        <v>2020</v>
      </c>
      <c r="O15" s="474">
        <v>2021</v>
      </c>
    </row>
    <row r="16" spans="1:26" s="110" customFormat="1" ht="18" customHeight="1">
      <c r="B16" s="475" t="s">
        <v>559</v>
      </c>
      <c r="C16" s="832"/>
      <c r="D16" s="476"/>
      <c r="E16" s="476"/>
      <c r="F16" s="476"/>
      <c r="G16" s="476"/>
      <c r="H16" s="476">
        <v>4</v>
      </c>
      <c r="I16" s="476">
        <v>4</v>
      </c>
      <c r="J16" s="476">
        <v>6</v>
      </c>
      <c r="K16" s="476">
        <v>4</v>
      </c>
      <c r="L16" s="476">
        <v>4</v>
      </c>
      <c r="M16" s="476">
        <v>4</v>
      </c>
      <c r="N16" s="476"/>
      <c r="O16" s="477"/>
    </row>
    <row r="17" spans="1:15" s="110" customFormat="1" ht="17.25" customHeight="1">
      <c r="B17" s="478" t="s">
        <v>560</v>
      </c>
      <c r="C17" s="838"/>
      <c r="D17" s="111">
        <f>12-D16</f>
        <v>12</v>
      </c>
      <c r="E17" s="111">
        <f>12-E16</f>
        <v>12</v>
      </c>
      <c r="F17" s="111">
        <f t="shared" ref="F17:K17" si="0">12-F16</f>
        <v>12</v>
      </c>
      <c r="G17" s="111">
        <f t="shared" si="0"/>
        <v>12</v>
      </c>
      <c r="H17" s="111">
        <f t="shared" si="0"/>
        <v>8</v>
      </c>
      <c r="I17" s="111">
        <f t="shared" si="0"/>
        <v>8</v>
      </c>
      <c r="J17" s="111">
        <f t="shared" si="0"/>
        <v>6</v>
      </c>
      <c r="K17" s="111">
        <f t="shared" si="0"/>
        <v>8</v>
      </c>
      <c r="L17" s="111">
        <f t="shared" ref="L17:O17" si="1">12-L16</f>
        <v>8</v>
      </c>
      <c r="M17" s="111">
        <f t="shared" si="1"/>
        <v>8</v>
      </c>
      <c r="N17" s="111">
        <f t="shared" si="1"/>
        <v>12</v>
      </c>
      <c r="O17" s="112">
        <f t="shared" si="1"/>
        <v>12</v>
      </c>
    </row>
    <row r="18" spans="1:15" s="7" customFormat="1" ht="17.25" customHeight="1">
      <c r="B18" s="479" t="str">
        <f>'1.  LRAMVA Summary'!B29</f>
        <v>Residential</v>
      </c>
      <c r="C18" s="831" t="str">
        <f>'2. LRAMVA Threshold'!D43</f>
        <v>kWh</v>
      </c>
      <c r="D18" s="46"/>
      <c r="E18" s="46"/>
      <c r="F18" s="46"/>
      <c r="G18" s="46"/>
      <c r="H18" s="46">
        <v>1.4999999999999999E-2</v>
      </c>
      <c r="I18" s="46">
        <v>1.4999999999999999E-2</v>
      </c>
      <c r="J18" s="46">
        <v>1.29E-2</v>
      </c>
      <c r="K18" s="46">
        <v>9.9000000000000008E-3</v>
      </c>
      <c r="L18" s="46">
        <v>6.7000000000000002E-3</v>
      </c>
      <c r="M18" s="46">
        <v>3.3999999999999998E-3</v>
      </c>
      <c r="N18" s="46">
        <v>0</v>
      </c>
      <c r="O18" s="69"/>
    </row>
    <row r="19" spans="1:15" s="7" customFormat="1" ht="15" customHeight="1" outlineLevel="1">
      <c r="B19" s="534" t="s">
        <v>511</v>
      </c>
      <c r="C19" s="832"/>
      <c r="D19" s="46"/>
      <c r="E19" s="46"/>
      <c r="F19" s="46"/>
      <c r="G19" s="46"/>
      <c r="H19" s="46"/>
      <c r="I19" s="46"/>
      <c r="J19" s="46"/>
      <c r="K19" s="46"/>
      <c r="L19" s="46"/>
      <c r="M19" s="46"/>
      <c r="N19" s="46"/>
      <c r="O19" s="69"/>
    </row>
    <row r="20" spans="1:15" s="7" customFormat="1" ht="15" customHeight="1" outlineLevel="1">
      <c r="B20" s="534" t="s">
        <v>512</v>
      </c>
      <c r="C20" s="832"/>
      <c r="D20" s="46"/>
      <c r="E20" s="46"/>
      <c r="F20" s="46"/>
      <c r="G20" s="46"/>
      <c r="H20" s="46"/>
      <c r="I20" s="46"/>
      <c r="J20" s="46"/>
      <c r="K20" s="46"/>
      <c r="L20" s="46"/>
      <c r="M20" s="46"/>
      <c r="N20" s="46"/>
      <c r="O20" s="69"/>
    </row>
    <row r="21" spans="1:15" s="7" customFormat="1" ht="15" customHeight="1" outlineLevel="1">
      <c r="B21" s="534" t="s">
        <v>490</v>
      </c>
      <c r="C21" s="832"/>
      <c r="D21" s="46"/>
      <c r="E21" s="46"/>
      <c r="F21" s="46"/>
      <c r="G21" s="46"/>
      <c r="H21" s="46"/>
      <c r="I21" s="46"/>
      <c r="J21" s="46"/>
      <c r="K21" s="46"/>
      <c r="L21" s="46"/>
      <c r="M21" s="46"/>
      <c r="N21" s="46"/>
      <c r="O21" s="69"/>
    </row>
    <row r="22" spans="1:15" s="7" customFormat="1" ht="14.25" customHeight="1">
      <c r="B22" s="534" t="s">
        <v>513</v>
      </c>
      <c r="C22" s="833"/>
      <c r="D22" s="65">
        <f>SUM(D18:D21)</f>
        <v>0</v>
      </c>
      <c r="E22" s="65">
        <f>SUM(E18:E21)</f>
        <v>0</v>
      </c>
      <c r="F22" s="65">
        <f>SUM(F18:F21)</f>
        <v>0</v>
      </c>
      <c r="G22" s="65">
        <f t="shared" ref="G22:N22" si="2">SUM(G18:G21)</f>
        <v>0</v>
      </c>
      <c r="H22" s="65">
        <f t="shared" si="2"/>
        <v>1.4999999999999999E-2</v>
      </c>
      <c r="I22" s="65">
        <f t="shared" si="2"/>
        <v>1.4999999999999999E-2</v>
      </c>
      <c r="J22" s="65">
        <f t="shared" si="2"/>
        <v>1.29E-2</v>
      </c>
      <c r="K22" s="65">
        <f t="shared" si="2"/>
        <v>9.9000000000000008E-3</v>
      </c>
      <c r="L22" s="65">
        <f t="shared" si="2"/>
        <v>6.7000000000000002E-3</v>
      </c>
      <c r="M22" s="65">
        <f t="shared" si="2"/>
        <v>3.3999999999999998E-3</v>
      </c>
      <c r="N22" s="65">
        <f t="shared" si="2"/>
        <v>0</v>
      </c>
      <c r="O22" s="65">
        <f t="shared" ref="O22" si="3">SUM(O18:O21)</f>
        <v>0</v>
      </c>
    </row>
    <row r="23" spans="1:15" s="63" customFormat="1">
      <c r="A23" s="62"/>
      <c r="B23" s="491" t="s">
        <v>514</v>
      </c>
      <c r="C23" s="481"/>
      <c r="D23" s="482"/>
      <c r="E23" s="483">
        <f>ROUND(SUM(D22*E16+E22*E17)/12,4)</f>
        <v>0</v>
      </c>
      <c r="F23" s="483">
        <f>ROUND(SUM(E22*F16+F22*F17)/12,4)</f>
        <v>0</v>
      </c>
      <c r="G23" s="483">
        <f>ROUND(SUM(F22*G16+G22*G17)/12,4)</f>
        <v>0</v>
      </c>
      <c r="H23" s="483">
        <f>ROUND(SUM(G22*H16+H22*H17)/12,4)</f>
        <v>0.01</v>
      </c>
      <c r="I23" s="483">
        <f>ROUND(SUM(H22*I16+I22*I17)/12,4)</f>
        <v>1.4999999999999999E-2</v>
      </c>
      <c r="J23" s="483">
        <f t="shared" ref="J23:O23" si="4">ROUND(SUM(I22*J16+J22*J17)/12,4)</f>
        <v>1.4E-2</v>
      </c>
      <c r="K23" s="483">
        <f t="shared" si="4"/>
        <v>1.09E-2</v>
      </c>
      <c r="L23" s="483">
        <f t="shared" si="4"/>
        <v>7.7999999999999996E-3</v>
      </c>
      <c r="M23" s="483">
        <f>ROUND(SUM(L22*M16+M22*M17)/12,4)</f>
        <v>4.4999999999999997E-3</v>
      </c>
      <c r="N23" s="483">
        <f t="shared" si="4"/>
        <v>0</v>
      </c>
      <c r="O23" s="483">
        <f t="shared" si="4"/>
        <v>0</v>
      </c>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2" t="str">
        <f>'1.  LRAMVA Summary'!B30</f>
        <v>GS&lt;50 kW</v>
      </c>
      <c r="C25" s="831" t="str">
        <f>'2. LRAMVA Threshold'!E43</f>
        <v>kWh</v>
      </c>
      <c r="D25" s="46"/>
      <c r="E25" s="46"/>
      <c r="F25" s="46"/>
      <c r="G25" s="46"/>
      <c r="H25" s="46">
        <v>1.0500000000000001E-2</v>
      </c>
      <c r="I25" s="46">
        <v>1.0500000000000001E-2</v>
      </c>
      <c r="J25" s="46">
        <v>1.2500000000000001E-2</v>
      </c>
      <c r="K25" s="46">
        <v>1.2699999999999999E-2</v>
      </c>
      <c r="L25" s="46">
        <v>1.2800000000000001E-2</v>
      </c>
      <c r="M25" s="46">
        <v>1.2999999999999999E-2</v>
      </c>
      <c r="N25" s="46">
        <v>1.32E-2</v>
      </c>
      <c r="O25" s="69">
        <v>1.35E-2</v>
      </c>
    </row>
    <row r="26" spans="1:15" s="18" customFormat="1" outlineLevel="1">
      <c r="A26" s="4"/>
      <c r="B26" s="534" t="s">
        <v>511</v>
      </c>
      <c r="C26" s="832"/>
      <c r="D26" s="46"/>
      <c r="E26" s="46"/>
      <c r="F26" s="46"/>
      <c r="G26" s="46"/>
      <c r="H26" s="46"/>
      <c r="I26" s="46"/>
      <c r="J26" s="46"/>
      <c r="K26" s="46"/>
      <c r="L26" s="46"/>
      <c r="M26" s="46"/>
      <c r="N26" s="46"/>
      <c r="O26" s="69"/>
    </row>
    <row r="27" spans="1:15" s="18" customFormat="1" outlineLevel="1">
      <c r="A27" s="4"/>
      <c r="B27" s="534" t="s">
        <v>512</v>
      </c>
      <c r="C27" s="832"/>
      <c r="D27" s="46"/>
      <c r="E27" s="46"/>
      <c r="F27" s="46"/>
      <c r="G27" s="46"/>
      <c r="H27" s="46"/>
      <c r="I27" s="46"/>
      <c r="J27" s="46"/>
      <c r="K27" s="46"/>
      <c r="L27" s="46"/>
      <c r="M27" s="46"/>
      <c r="N27" s="46"/>
      <c r="O27" s="69"/>
    </row>
    <row r="28" spans="1:15" s="18" customFormat="1" outlineLevel="1">
      <c r="A28" s="4"/>
      <c r="B28" s="534" t="s">
        <v>490</v>
      </c>
      <c r="C28" s="832"/>
      <c r="D28" s="46"/>
      <c r="E28" s="46"/>
      <c r="F28" s="46"/>
      <c r="G28" s="46"/>
      <c r="H28" s="46"/>
      <c r="I28" s="46"/>
      <c r="J28" s="46"/>
      <c r="K28" s="46"/>
      <c r="L28" s="46"/>
      <c r="M28" s="46"/>
      <c r="N28" s="46"/>
      <c r="O28" s="69"/>
    </row>
    <row r="29" spans="1:15" s="18" customFormat="1">
      <c r="A29" s="4"/>
      <c r="B29" s="534" t="s">
        <v>513</v>
      </c>
      <c r="C29" s="833"/>
      <c r="D29" s="65">
        <f>SUM(D25:D28)</f>
        <v>0</v>
      </c>
      <c r="E29" s="65">
        <f t="shared" ref="E29:N29" si="5">SUM(E25:E28)</f>
        <v>0</v>
      </c>
      <c r="F29" s="65">
        <f t="shared" si="5"/>
        <v>0</v>
      </c>
      <c r="G29" s="65">
        <f t="shared" si="5"/>
        <v>0</v>
      </c>
      <c r="H29" s="65">
        <f t="shared" si="5"/>
        <v>1.0500000000000001E-2</v>
      </c>
      <c r="I29" s="65">
        <f t="shared" si="5"/>
        <v>1.0500000000000001E-2</v>
      </c>
      <c r="J29" s="65">
        <f t="shared" si="5"/>
        <v>1.2500000000000001E-2</v>
      </c>
      <c r="K29" s="65">
        <f t="shared" si="5"/>
        <v>1.2699999999999999E-2</v>
      </c>
      <c r="L29" s="65">
        <f t="shared" si="5"/>
        <v>1.2800000000000001E-2</v>
      </c>
      <c r="M29" s="65">
        <f t="shared" si="5"/>
        <v>1.2999999999999999E-2</v>
      </c>
      <c r="N29" s="65">
        <f t="shared" si="5"/>
        <v>1.32E-2</v>
      </c>
      <c r="O29" s="65">
        <f t="shared" ref="O29" si="6">SUM(O25:O28)</f>
        <v>1.35E-2</v>
      </c>
    </row>
    <row r="30" spans="1:15" s="18" customFormat="1">
      <c r="A30" s="4"/>
      <c r="B30" s="491" t="s">
        <v>514</v>
      </c>
      <c r="C30" s="487"/>
      <c r="D30" s="71"/>
      <c r="E30" s="483">
        <f>ROUND(SUM(D29*E16+E29*E17)/12,4)</f>
        <v>0</v>
      </c>
      <c r="F30" s="483">
        <f t="shared" ref="F30:M30" si="7">ROUND(SUM(E29*F16+F29*F17)/12,4)</f>
        <v>0</v>
      </c>
      <c r="G30" s="483">
        <f t="shared" si="7"/>
        <v>0</v>
      </c>
      <c r="H30" s="483">
        <f t="shared" si="7"/>
        <v>7.0000000000000001E-3</v>
      </c>
      <c r="I30" s="483">
        <f t="shared" si="7"/>
        <v>1.0500000000000001E-2</v>
      </c>
      <c r="J30" s="483">
        <f>ROUND(SUM(I29*J16+J29*J17)/12,4)</f>
        <v>1.15E-2</v>
      </c>
      <c r="K30" s="483">
        <f t="shared" si="7"/>
        <v>1.26E-2</v>
      </c>
      <c r="L30" s="483">
        <f t="shared" si="7"/>
        <v>1.2800000000000001E-2</v>
      </c>
      <c r="M30" s="483">
        <f t="shared" si="7"/>
        <v>1.29E-2</v>
      </c>
      <c r="N30" s="483">
        <f>ROUND(SUM(M29*N16+N29*N17)/12,4)</f>
        <v>1.32E-2</v>
      </c>
      <c r="O30" s="483">
        <f>ROUND(SUM(N29*O16+O29*O17)/12,4)</f>
        <v>1.35E-2</v>
      </c>
    </row>
    <row r="31" spans="1:15" s="18" customFormat="1">
      <c r="A31" s="4"/>
      <c r="B31" s="480"/>
      <c r="C31" s="489"/>
      <c r="D31" s="490"/>
      <c r="E31" s="490"/>
      <c r="F31" s="490"/>
      <c r="G31" s="490"/>
      <c r="H31" s="490"/>
      <c r="I31" s="490"/>
      <c r="J31" s="490"/>
      <c r="K31" s="490"/>
      <c r="L31" s="490"/>
      <c r="M31" s="490"/>
      <c r="N31" s="486"/>
      <c r="O31" s="488"/>
    </row>
    <row r="32" spans="1:15" s="64" customFormat="1">
      <c r="B32" s="602" t="str">
        <f>'1.  LRAMVA Summary'!B31</f>
        <v>GS 50-4999</v>
      </c>
      <c r="C32" s="831" t="str">
        <f>'2. LRAMVA Threshold'!F43</f>
        <v>KW</v>
      </c>
      <c r="D32" s="46"/>
      <c r="E32" s="46"/>
      <c r="F32" s="46"/>
      <c r="G32" s="46"/>
      <c r="H32" s="46">
        <v>0.64890000000000003</v>
      </c>
      <c r="I32" s="46">
        <v>0.64890000000000003</v>
      </c>
      <c r="J32" s="46">
        <v>3.4316</v>
      </c>
      <c r="K32" s="46">
        <v>3.4864999999999999</v>
      </c>
      <c r="L32" s="46">
        <v>3.5179</v>
      </c>
      <c r="M32" s="46">
        <v>3.5600999999999998</v>
      </c>
      <c r="N32" s="46">
        <v>3.6259999999999999</v>
      </c>
      <c r="O32" s="69">
        <v>3.7002999999999999</v>
      </c>
    </row>
    <row r="33" spans="1:15" s="18" customFormat="1" outlineLevel="1">
      <c r="A33" s="4"/>
      <c r="B33" s="534" t="s">
        <v>511</v>
      </c>
      <c r="C33" s="832"/>
      <c r="D33" s="46"/>
      <c r="E33" s="46"/>
      <c r="F33" s="46"/>
      <c r="G33" s="46"/>
      <c r="H33" s="46"/>
      <c r="I33" s="46"/>
      <c r="J33" s="46"/>
      <c r="K33" s="46"/>
      <c r="L33" s="46"/>
      <c r="M33" s="46"/>
      <c r="N33" s="46"/>
      <c r="O33" s="69"/>
    </row>
    <row r="34" spans="1:15" s="18" customFormat="1" outlineLevel="1">
      <c r="A34" s="4"/>
      <c r="B34" s="534" t="s">
        <v>512</v>
      </c>
      <c r="C34" s="832"/>
      <c r="D34" s="46"/>
      <c r="E34" s="46"/>
      <c r="F34" s="46"/>
      <c r="G34" s="46"/>
      <c r="H34" s="46"/>
      <c r="I34" s="46"/>
      <c r="J34" s="46"/>
      <c r="K34" s="46"/>
      <c r="L34" s="46"/>
      <c r="M34" s="46"/>
      <c r="N34" s="46"/>
      <c r="O34" s="69"/>
    </row>
    <row r="35" spans="1:15" s="18" customFormat="1" outlineLevel="1">
      <c r="A35" s="4"/>
      <c r="B35" s="534" t="s">
        <v>490</v>
      </c>
      <c r="C35" s="832"/>
      <c r="D35" s="46"/>
      <c r="E35" s="46"/>
      <c r="F35" s="46"/>
      <c r="G35" s="46"/>
      <c r="H35" s="46"/>
      <c r="I35" s="46"/>
      <c r="J35" s="46"/>
      <c r="K35" s="46"/>
      <c r="L35" s="46"/>
      <c r="M35" s="46"/>
      <c r="N35" s="46"/>
      <c r="O35" s="69"/>
    </row>
    <row r="36" spans="1:15" s="18" customFormat="1">
      <c r="A36" s="4"/>
      <c r="B36" s="534" t="s">
        <v>513</v>
      </c>
      <c r="C36" s="833"/>
      <c r="D36" s="65">
        <f>SUM(D32:D35)</f>
        <v>0</v>
      </c>
      <c r="E36" s="65">
        <f>SUM(E32:E35)</f>
        <v>0</v>
      </c>
      <c r="F36" s="65">
        <f t="shared" ref="F36:M36" si="8">SUM(F32:F35)</f>
        <v>0</v>
      </c>
      <c r="G36" s="65">
        <f t="shared" si="8"/>
        <v>0</v>
      </c>
      <c r="H36" s="65">
        <f t="shared" si="8"/>
        <v>0.64890000000000003</v>
      </c>
      <c r="I36" s="65">
        <f t="shared" si="8"/>
        <v>0.64890000000000003</v>
      </c>
      <c r="J36" s="65">
        <f t="shared" si="8"/>
        <v>3.4316</v>
      </c>
      <c r="K36" s="65">
        <f t="shared" si="8"/>
        <v>3.4864999999999999</v>
      </c>
      <c r="L36" s="65">
        <f t="shared" si="8"/>
        <v>3.5179</v>
      </c>
      <c r="M36" s="65">
        <f t="shared" si="8"/>
        <v>3.5600999999999998</v>
      </c>
      <c r="N36" s="65">
        <f>SUM(N32:N35)</f>
        <v>3.6259999999999999</v>
      </c>
      <c r="O36" s="65">
        <f>SUM(O32:O35)</f>
        <v>3.7002999999999999</v>
      </c>
    </row>
    <row r="37" spans="1:15" s="18" customFormat="1">
      <c r="A37" s="4"/>
      <c r="B37" s="491" t="s">
        <v>514</v>
      </c>
      <c r="C37" s="487"/>
      <c r="D37" s="71"/>
      <c r="E37" s="483">
        <f t="shared" ref="E37:M37" si="9">ROUND(SUM(D36*E16+E36*E17)/12,4)</f>
        <v>0</v>
      </c>
      <c r="F37" s="483">
        <f t="shared" si="9"/>
        <v>0</v>
      </c>
      <c r="G37" s="483">
        <f t="shared" si="9"/>
        <v>0</v>
      </c>
      <c r="H37" s="483">
        <f t="shared" si="9"/>
        <v>0.43259999999999998</v>
      </c>
      <c r="I37" s="483">
        <f t="shared" si="9"/>
        <v>0.64890000000000003</v>
      </c>
      <c r="J37" s="483">
        <f t="shared" si="9"/>
        <v>2.0402999999999998</v>
      </c>
      <c r="K37" s="483">
        <f t="shared" si="9"/>
        <v>3.4681999999999999</v>
      </c>
      <c r="L37" s="483">
        <f t="shared" si="9"/>
        <v>3.5074000000000001</v>
      </c>
      <c r="M37" s="483">
        <f t="shared" si="9"/>
        <v>3.5459999999999998</v>
      </c>
      <c r="N37" s="483">
        <f>ROUND(SUM(M36*N16+N36*N17)/12,4)</f>
        <v>3.6259999999999999</v>
      </c>
      <c r="O37" s="483">
        <f>ROUND(SUM(N36*O16+O36*O17)/12,4)</f>
        <v>3.7002999999999999</v>
      </c>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2" t="str">
        <f>'1.  LRAMVA Summary'!B32</f>
        <v>Sentinel Lights</v>
      </c>
      <c r="C39" s="831" t="str">
        <f>'2. LRAMVA Threshold'!G43</f>
        <v>KW</v>
      </c>
      <c r="D39" s="46"/>
      <c r="E39" s="46"/>
      <c r="F39" s="46"/>
      <c r="G39" s="46"/>
      <c r="H39" s="46">
        <v>7.8817000000000004</v>
      </c>
      <c r="I39" s="46">
        <v>7.8817000000000004</v>
      </c>
      <c r="J39" s="46">
        <v>8.9053000000000004</v>
      </c>
      <c r="K39" s="46">
        <v>9.0478000000000005</v>
      </c>
      <c r="L39" s="46">
        <v>9.1292000000000009</v>
      </c>
      <c r="M39" s="46">
        <v>9.2387999999999995</v>
      </c>
      <c r="N39" s="46">
        <v>9.4097000000000008</v>
      </c>
      <c r="O39" s="69">
        <v>9.6026000000000007</v>
      </c>
    </row>
    <row r="40" spans="1:15" s="18" customFormat="1" outlineLevel="1">
      <c r="A40" s="4"/>
      <c r="B40" s="534" t="s">
        <v>511</v>
      </c>
      <c r="C40" s="832"/>
      <c r="D40" s="46"/>
      <c r="E40" s="46"/>
      <c r="F40" s="46"/>
      <c r="G40" s="46"/>
      <c r="H40" s="46"/>
      <c r="I40" s="46"/>
      <c r="J40" s="46"/>
      <c r="K40" s="46"/>
      <c r="L40" s="46"/>
      <c r="M40" s="46"/>
      <c r="N40" s="46"/>
      <c r="O40" s="69"/>
    </row>
    <row r="41" spans="1:15" s="18" customFormat="1" outlineLevel="1">
      <c r="A41" s="4"/>
      <c r="B41" s="534" t="s">
        <v>512</v>
      </c>
      <c r="C41" s="832"/>
      <c r="D41" s="46"/>
      <c r="E41" s="46"/>
      <c r="F41" s="46"/>
      <c r="G41" s="46"/>
      <c r="H41" s="46"/>
      <c r="I41" s="46"/>
      <c r="J41" s="46"/>
      <c r="K41" s="46"/>
      <c r="L41" s="46"/>
      <c r="M41" s="46"/>
      <c r="N41" s="46"/>
      <c r="O41" s="69"/>
    </row>
    <row r="42" spans="1:15" s="18" customFormat="1" outlineLevel="1">
      <c r="A42" s="4"/>
      <c r="B42" s="534" t="s">
        <v>490</v>
      </c>
      <c r="C42" s="832"/>
      <c r="D42" s="46"/>
      <c r="E42" s="46"/>
      <c r="F42" s="46"/>
      <c r="G42" s="46"/>
      <c r="H42" s="46"/>
      <c r="I42" s="46"/>
      <c r="J42" s="46"/>
      <c r="K42" s="46"/>
      <c r="L42" s="46"/>
      <c r="M42" s="46"/>
      <c r="N42" s="46"/>
      <c r="O42" s="69"/>
    </row>
    <row r="43" spans="1:15" s="18" customFormat="1">
      <c r="A43" s="4"/>
      <c r="B43" s="534" t="s">
        <v>513</v>
      </c>
      <c r="C43" s="833"/>
      <c r="D43" s="65">
        <f>SUM(D39:D42)</f>
        <v>0</v>
      </c>
      <c r="E43" s="65">
        <f t="shared" ref="E43:N43" si="10">SUM(E39:E42)</f>
        <v>0</v>
      </c>
      <c r="F43" s="65">
        <f t="shared" si="10"/>
        <v>0</v>
      </c>
      <c r="G43" s="65">
        <f t="shared" si="10"/>
        <v>0</v>
      </c>
      <c r="H43" s="65">
        <f t="shared" si="10"/>
        <v>7.8817000000000004</v>
      </c>
      <c r="I43" s="65">
        <f t="shared" si="10"/>
        <v>7.8817000000000004</v>
      </c>
      <c r="J43" s="65">
        <f t="shared" si="10"/>
        <v>8.9053000000000004</v>
      </c>
      <c r="K43" s="65">
        <f t="shared" si="10"/>
        <v>9.0478000000000005</v>
      </c>
      <c r="L43" s="65">
        <f t="shared" si="10"/>
        <v>9.1292000000000009</v>
      </c>
      <c r="M43" s="65">
        <f t="shared" si="10"/>
        <v>9.2387999999999995</v>
      </c>
      <c r="N43" s="65">
        <f t="shared" si="10"/>
        <v>9.4097000000000008</v>
      </c>
      <c r="O43" s="65">
        <f t="shared" ref="O43" si="11">SUM(O39:O42)</f>
        <v>9.6026000000000007</v>
      </c>
    </row>
    <row r="44" spans="1:15" s="14" customFormat="1">
      <c r="A44" s="72"/>
      <c r="B44" s="491" t="s">
        <v>514</v>
      </c>
      <c r="C44" s="487"/>
      <c r="D44" s="71"/>
      <c r="E44" s="483">
        <f t="shared" ref="E44:M44" si="12">ROUND(SUM(D43*E16+E43*E17)/12,4)</f>
        <v>0</v>
      </c>
      <c r="F44" s="483">
        <f t="shared" si="12"/>
        <v>0</v>
      </c>
      <c r="G44" s="483">
        <f t="shared" si="12"/>
        <v>0</v>
      </c>
      <c r="H44" s="483">
        <f t="shared" si="12"/>
        <v>5.2545000000000002</v>
      </c>
      <c r="I44" s="483">
        <f t="shared" si="12"/>
        <v>7.8817000000000004</v>
      </c>
      <c r="J44" s="483">
        <f t="shared" si="12"/>
        <v>8.3934999999999995</v>
      </c>
      <c r="K44" s="483">
        <f t="shared" si="12"/>
        <v>9.0002999999999993</v>
      </c>
      <c r="L44" s="483">
        <f t="shared" si="12"/>
        <v>9.1021000000000001</v>
      </c>
      <c r="M44" s="483">
        <f t="shared" si="12"/>
        <v>9.2022999999999993</v>
      </c>
      <c r="N44" s="483">
        <f>ROUND(SUM(M43*N16+N43*N17)/12,4)</f>
        <v>9.4097000000000008</v>
      </c>
      <c r="O44" s="483">
        <f>ROUND(SUM(N43*O16+O43*O17)/12,4)</f>
        <v>9.6026000000000007</v>
      </c>
    </row>
    <row r="45" spans="1:15" s="70" customFormat="1" ht="14.25">
      <c r="A45" s="72"/>
      <c r="B45" s="491"/>
      <c r="C45" s="487"/>
      <c r="D45" s="71"/>
      <c r="E45" s="71"/>
      <c r="F45" s="71"/>
      <c r="G45" s="71"/>
      <c r="H45" s="71"/>
      <c r="I45" s="71"/>
      <c r="J45" s="71"/>
      <c r="K45" s="71"/>
      <c r="L45" s="486"/>
      <c r="M45" s="486"/>
      <c r="N45" s="486"/>
      <c r="O45" s="492"/>
    </row>
    <row r="46" spans="1:15" s="64" customFormat="1">
      <c r="A46" s="62"/>
      <c r="B46" s="602" t="str">
        <f>'1.  LRAMVA Summary'!B33</f>
        <v>Street Lighting</v>
      </c>
      <c r="C46" s="831" t="str">
        <f>'2. LRAMVA Threshold'!H43</f>
        <v>KW</v>
      </c>
      <c r="D46" s="46"/>
      <c r="E46" s="46"/>
      <c r="F46" s="46"/>
      <c r="G46" s="46"/>
      <c r="H46" s="46">
        <v>12.1768</v>
      </c>
      <c r="I46" s="46">
        <v>12.1768</v>
      </c>
      <c r="J46" s="46">
        <v>12.7737</v>
      </c>
      <c r="K46" s="46">
        <v>12.9781</v>
      </c>
      <c r="L46" s="46">
        <v>13.094900000000001</v>
      </c>
      <c r="M46" s="46">
        <v>13.252000000000001</v>
      </c>
      <c r="N46" s="46">
        <v>13.497199999999999</v>
      </c>
      <c r="O46" s="69">
        <v>13.773899999999999</v>
      </c>
    </row>
    <row r="47" spans="1:15" s="18" customFormat="1" outlineLevel="1">
      <c r="A47" s="4"/>
      <c r="B47" s="534" t="s">
        <v>511</v>
      </c>
      <c r="C47" s="832"/>
      <c r="D47" s="46"/>
      <c r="E47" s="46"/>
      <c r="F47" s="46"/>
      <c r="G47" s="46"/>
      <c r="H47" s="46"/>
      <c r="I47" s="46"/>
      <c r="J47" s="46"/>
      <c r="K47" s="46"/>
      <c r="L47" s="46"/>
      <c r="M47" s="46"/>
      <c r="N47" s="46"/>
      <c r="O47" s="69"/>
    </row>
    <row r="48" spans="1:15" s="18" customFormat="1" outlineLevel="1">
      <c r="A48" s="4"/>
      <c r="B48" s="534" t="s">
        <v>512</v>
      </c>
      <c r="C48" s="832"/>
      <c r="D48" s="46"/>
      <c r="E48" s="46"/>
      <c r="F48" s="46"/>
      <c r="G48" s="46"/>
      <c r="H48" s="46"/>
      <c r="I48" s="46"/>
      <c r="J48" s="46"/>
      <c r="K48" s="46"/>
      <c r="L48" s="46"/>
      <c r="M48" s="46"/>
      <c r="N48" s="46"/>
      <c r="O48" s="69"/>
    </row>
    <row r="49" spans="1:15" s="18" customFormat="1" outlineLevel="1">
      <c r="A49" s="4"/>
      <c r="B49" s="534" t="s">
        <v>490</v>
      </c>
      <c r="C49" s="832"/>
      <c r="D49" s="46"/>
      <c r="E49" s="46"/>
      <c r="F49" s="46"/>
      <c r="G49" s="46"/>
      <c r="H49" s="46"/>
      <c r="I49" s="46"/>
      <c r="J49" s="46"/>
      <c r="K49" s="46"/>
      <c r="L49" s="46"/>
      <c r="M49" s="46"/>
      <c r="N49" s="46"/>
      <c r="O49" s="69"/>
    </row>
    <row r="50" spans="1:15" s="18" customFormat="1">
      <c r="A50" s="4"/>
      <c r="B50" s="534" t="s">
        <v>513</v>
      </c>
      <c r="C50" s="833"/>
      <c r="D50" s="65">
        <f>SUM(D46:D49)</f>
        <v>0</v>
      </c>
      <c r="E50" s="65">
        <f t="shared" ref="E50:N50" si="13">SUM(E46:E49)</f>
        <v>0</v>
      </c>
      <c r="F50" s="65">
        <f t="shared" si="13"/>
        <v>0</v>
      </c>
      <c r="G50" s="65">
        <f t="shared" si="13"/>
        <v>0</v>
      </c>
      <c r="H50" s="65">
        <f t="shared" si="13"/>
        <v>12.1768</v>
      </c>
      <c r="I50" s="65">
        <f t="shared" si="13"/>
        <v>12.1768</v>
      </c>
      <c r="J50" s="65">
        <f t="shared" si="13"/>
        <v>12.7737</v>
      </c>
      <c r="K50" s="65">
        <f t="shared" si="13"/>
        <v>12.9781</v>
      </c>
      <c r="L50" s="65">
        <f t="shared" si="13"/>
        <v>13.094900000000001</v>
      </c>
      <c r="M50" s="65">
        <f t="shared" si="13"/>
        <v>13.252000000000001</v>
      </c>
      <c r="N50" s="65">
        <f t="shared" si="13"/>
        <v>13.497199999999999</v>
      </c>
      <c r="O50" s="65">
        <f t="shared" ref="O50" si="14">SUM(O46:O49)</f>
        <v>13.773899999999999</v>
      </c>
    </row>
    <row r="51" spans="1:15" s="14" customFormat="1">
      <c r="A51" s="72"/>
      <c r="B51" s="491" t="s">
        <v>514</v>
      </c>
      <c r="C51" s="487"/>
      <c r="D51" s="71"/>
      <c r="E51" s="483">
        <f t="shared" ref="E51:M51" si="15">ROUND(SUM(D50*E16+E50*E17)/12,4)</f>
        <v>0</v>
      </c>
      <c r="F51" s="483">
        <f t="shared" si="15"/>
        <v>0</v>
      </c>
      <c r="G51" s="483">
        <f t="shared" si="15"/>
        <v>0</v>
      </c>
      <c r="H51" s="483">
        <f t="shared" si="15"/>
        <v>8.1179000000000006</v>
      </c>
      <c r="I51" s="483">
        <f t="shared" si="15"/>
        <v>12.1768</v>
      </c>
      <c r="J51" s="483">
        <f t="shared" si="15"/>
        <v>12.475300000000001</v>
      </c>
      <c r="K51" s="483">
        <f t="shared" si="15"/>
        <v>12.91</v>
      </c>
      <c r="L51" s="483">
        <f t="shared" si="15"/>
        <v>13.055999999999999</v>
      </c>
      <c r="M51" s="483">
        <f t="shared" si="15"/>
        <v>13.1996</v>
      </c>
      <c r="N51" s="483">
        <f>ROUND(SUM(M50*N16+N50*N17)/12,4)</f>
        <v>13.497199999999999</v>
      </c>
      <c r="O51" s="483">
        <f>ROUND(SUM(N50*O16+O50*O17)/12,4)</f>
        <v>13.773899999999999</v>
      </c>
    </row>
    <row r="52" spans="1:15" s="70" customFormat="1" ht="14.25">
      <c r="A52" s="72"/>
      <c r="B52" s="491"/>
      <c r="C52" s="487"/>
      <c r="D52" s="71"/>
      <c r="E52" s="71"/>
      <c r="F52" s="71"/>
      <c r="G52" s="71"/>
      <c r="H52" s="71"/>
      <c r="I52" s="71"/>
      <c r="J52" s="71"/>
      <c r="K52" s="71"/>
      <c r="L52" s="493"/>
      <c r="M52" s="493"/>
      <c r="N52" s="493"/>
      <c r="O52" s="492"/>
    </row>
    <row r="53" spans="1:15" s="64" customFormat="1">
      <c r="A53" s="62"/>
      <c r="B53" s="602" t="str">
        <f>'1.  LRAMVA Summary'!B34</f>
        <v>USL</v>
      </c>
      <c r="C53" s="831" t="str">
        <f>'2. LRAMVA Threshold'!I43</f>
        <v>kWh</v>
      </c>
      <c r="D53" s="46"/>
      <c r="E53" s="46"/>
      <c r="F53" s="46"/>
      <c r="G53" s="46"/>
      <c r="H53" s="46">
        <v>2E-3</v>
      </c>
      <c r="I53" s="46">
        <v>2E-3</v>
      </c>
      <c r="J53" s="46">
        <v>3.3999999999999998E-3</v>
      </c>
      <c r="K53" s="46">
        <v>3.5000000000000001E-3</v>
      </c>
      <c r="L53" s="46">
        <v>3.5000000000000001E-3</v>
      </c>
      <c r="M53" s="46">
        <v>3.5000000000000001E-3</v>
      </c>
      <c r="N53" s="46">
        <v>3.5999999999999999E-3</v>
      </c>
      <c r="O53" s="69">
        <v>3.7000000000000002E-3</v>
      </c>
    </row>
    <row r="54" spans="1:15" s="18" customFormat="1" outlineLevel="1">
      <c r="A54" s="4"/>
      <c r="B54" s="534" t="s">
        <v>511</v>
      </c>
      <c r="C54" s="832"/>
      <c r="D54" s="46"/>
      <c r="E54" s="46"/>
      <c r="F54" s="46"/>
      <c r="G54" s="46"/>
      <c r="H54" s="46"/>
      <c r="I54" s="46"/>
      <c r="J54" s="46"/>
      <c r="K54" s="46"/>
      <c r="L54" s="46"/>
      <c r="M54" s="46"/>
      <c r="N54" s="46"/>
      <c r="O54" s="69"/>
    </row>
    <row r="55" spans="1:15" s="18" customFormat="1" outlineLevel="1">
      <c r="A55" s="4"/>
      <c r="B55" s="534" t="s">
        <v>512</v>
      </c>
      <c r="C55" s="832"/>
      <c r="D55" s="46"/>
      <c r="E55" s="46"/>
      <c r="F55" s="46"/>
      <c r="G55" s="46"/>
      <c r="H55" s="46"/>
      <c r="I55" s="46"/>
      <c r="J55" s="46"/>
      <c r="K55" s="46"/>
      <c r="L55" s="46"/>
      <c r="M55" s="46"/>
      <c r="N55" s="46"/>
      <c r="O55" s="69"/>
    </row>
    <row r="56" spans="1:15" s="18" customFormat="1" outlineLevel="1">
      <c r="A56" s="4"/>
      <c r="B56" s="534" t="s">
        <v>490</v>
      </c>
      <c r="C56" s="832"/>
      <c r="D56" s="46"/>
      <c r="E56" s="46"/>
      <c r="F56" s="46"/>
      <c r="G56" s="46"/>
      <c r="H56" s="46"/>
      <c r="I56" s="46"/>
      <c r="J56" s="46"/>
      <c r="K56" s="46"/>
      <c r="L56" s="46"/>
      <c r="M56" s="46"/>
      <c r="N56" s="46"/>
      <c r="O56" s="69"/>
    </row>
    <row r="57" spans="1:15" s="18" customFormat="1">
      <c r="A57" s="4"/>
      <c r="B57" s="534" t="s">
        <v>513</v>
      </c>
      <c r="C57" s="833"/>
      <c r="D57" s="65">
        <f>SUM(D53:D56)</f>
        <v>0</v>
      </c>
      <c r="E57" s="65">
        <f t="shared" ref="E57:N57" si="16">SUM(E53:E56)</f>
        <v>0</v>
      </c>
      <c r="F57" s="65">
        <f t="shared" si="16"/>
        <v>0</v>
      </c>
      <c r="G57" s="65">
        <f t="shared" si="16"/>
        <v>0</v>
      </c>
      <c r="H57" s="65">
        <f t="shared" si="16"/>
        <v>2E-3</v>
      </c>
      <c r="I57" s="65">
        <f t="shared" si="16"/>
        <v>2E-3</v>
      </c>
      <c r="J57" s="65">
        <f t="shared" si="16"/>
        <v>3.3999999999999998E-3</v>
      </c>
      <c r="K57" s="65">
        <f t="shared" si="16"/>
        <v>3.5000000000000001E-3</v>
      </c>
      <c r="L57" s="65">
        <f t="shared" si="16"/>
        <v>3.5000000000000001E-3</v>
      </c>
      <c r="M57" s="65">
        <f t="shared" si="16"/>
        <v>3.5000000000000001E-3</v>
      </c>
      <c r="N57" s="65">
        <f t="shared" si="16"/>
        <v>3.5999999999999999E-3</v>
      </c>
      <c r="O57" s="65">
        <f t="shared" ref="O57" si="17">SUM(O53:O56)</f>
        <v>3.7000000000000002E-3</v>
      </c>
    </row>
    <row r="58" spans="1:15" s="14" customFormat="1">
      <c r="A58" s="72"/>
      <c r="B58" s="491" t="s">
        <v>514</v>
      </c>
      <c r="C58" s="487"/>
      <c r="D58" s="71"/>
      <c r="E58" s="483">
        <f t="shared" ref="E58:M58" si="18">ROUND(SUM(D57*E16+E57*E17)/12,4)</f>
        <v>0</v>
      </c>
      <c r="F58" s="483">
        <f t="shared" si="18"/>
        <v>0</v>
      </c>
      <c r="G58" s="483">
        <f t="shared" si="18"/>
        <v>0</v>
      </c>
      <c r="H58" s="483">
        <f t="shared" si="18"/>
        <v>1.2999999999999999E-3</v>
      </c>
      <c r="I58" s="483">
        <f t="shared" si="18"/>
        <v>2E-3</v>
      </c>
      <c r="J58" s="483">
        <f t="shared" si="18"/>
        <v>2.7000000000000001E-3</v>
      </c>
      <c r="K58" s="483">
        <f t="shared" si="18"/>
        <v>3.5000000000000001E-3</v>
      </c>
      <c r="L58" s="483">
        <f t="shared" si="18"/>
        <v>3.5000000000000001E-3</v>
      </c>
      <c r="M58" s="483">
        <f t="shared" si="18"/>
        <v>3.5000000000000001E-3</v>
      </c>
      <c r="N58" s="483">
        <f>ROUND(SUM(M57*N16+N57*N17)/12,4)</f>
        <v>3.5999999999999999E-3</v>
      </c>
      <c r="O58" s="483">
        <f>ROUND(SUM(N57*O16+O57*O17)/12,4)</f>
        <v>3.7000000000000002E-3</v>
      </c>
    </row>
    <row r="59" spans="1:15" s="70" customFormat="1" ht="14.25">
      <c r="A59" s="72"/>
      <c r="B59" s="491"/>
      <c r="C59" s="487"/>
      <c r="D59" s="71"/>
      <c r="E59" s="71"/>
      <c r="F59" s="71"/>
      <c r="G59" s="71"/>
      <c r="H59" s="71"/>
      <c r="I59" s="71"/>
      <c r="J59" s="71"/>
      <c r="K59" s="71"/>
      <c r="L59" s="493"/>
      <c r="M59" s="493"/>
      <c r="N59" s="493"/>
      <c r="O59" s="492"/>
    </row>
    <row r="60" spans="1:15" s="64" customFormat="1">
      <c r="A60" s="62"/>
      <c r="B60" s="602">
        <f>'1.  LRAMVA Summary'!B35</f>
        <v>0</v>
      </c>
      <c r="C60" s="831">
        <f>'2. LRAMVA Threshold'!J43</f>
        <v>0</v>
      </c>
      <c r="D60" s="46"/>
      <c r="E60" s="46"/>
      <c r="F60" s="46"/>
      <c r="G60" s="46"/>
      <c r="H60" s="46"/>
      <c r="I60" s="46"/>
      <c r="J60" s="46"/>
      <c r="K60" s="46"/>
      <c r="L60" s="46"/>
      <c r="M60" s="46"/>
      <c r="N60" s="46"/>
      <c r="O60" s="69"/>
    </row>
    <row r="61" spans="1:15" s="18" customFormat="1" outlineLevel="1">
      <c r="A61" s="4"/>
      <c r="B61" s="534" t="s">
        <v>511</v>
      </c>
      <c r="C61" s="832"/>
      <c r="D61" s="46"/>
      <c r="E61" s="46"/>
      <c r="F61" s="46"/>
      <c r="G61" s="46"/>
      <c r="H61" s="46"/>
      <c r="I61" s="46"/>
      <c r="J61" s="46"/>
      <c r="K61" s="46"/>
      <c r="L61" s="46"/>
      <c r="M61" s="46"/>
      <c r="N61" s="46"/>
      <c r="O61" s="69"/>
    </row>
    <row r="62" spans="1:15" s="18" customFormat="1" outlineLevel="1">
      <c r="A62" s="4"/>
      <c r="B62" s="534" t="s">
        <v>512</v>
      </c>
      <c r="C62" s="832"/>
      <c r="D62" s="46"/>
      <c r="E62" s="46"/>
      <c r="F62" s="46"/>
      <c r="G62" s="46"/>
      <c r="H62" s="46"/>
      <c r="I62" s="46"/>
      <c r="J62" s="46"/>
      <c r="K62" s="46"/>
      <c r="L62" s="46"/>
      <c r="M62" s="46"/>
      <c r="N62" s="46"/>
      <c r="O62" s="69"/>
    </row>
    <row r="63" spans="1:15" s="18" customFormat="1" outlineLevel="1">
      <c r="A63" s="4"/>
      <c r="B63" s="534" t="s">
        <v>490</v>
      </c>
      <c r="C63" s="832"/>
      <c r="D63" s="46"/>
      <c r="E63" s="46"/>
      <c r="F63" s="46"/>
      <c r="G63" s="46"/>
      <c r="H63" s="46"/>
      <c r="I63" s="46"/>
      <c r="J63" s="46"/>
      <c r="K63" s="46"/>
      <c r="L63" s="46"/>
      <c r="M63" s="46"/>
      <c r="N63" s="46"/>
      <c r="O63" s="69"/>
    </row>
    <row r="64" spans="1:15" s="18" customFormat="1">
      <c r="A64" s="4"/>
      <c r="B64" s="534" t="s">
        <v>513</v>
      </c>
      <c r="C64" s="833"/>
      <c r="D64" s="65">
        <f>SUM(D60:D63)</f>
        <v>0</v>
      </c>
      <c r="E64" s="65">
        <f t="shared" ref="E64:N64" si="19">SUM(E60:E63)</f>
        <v>0</v>
      </c>
      <c r="F64" s="65">
        <f t="shared" si="19"/>
        <v>0</v>
      </c>
      <c r="G64" s="65">
        <f t="shared" si="19"/>
        <v>0</v>
      </c>
      <c r="H64" s="65">
        <f t="shared" si="19"/>
        <v>0</v>
      </c>
      <c r="I64" s="65">
        <f t="shared" si="19"/>
        <v>0</v>
      </c>
      <c r="J64" s="65">
        <f t="shared" si="19"/>
        <v>0</v>
      </c>
      <c r="K64" s="65">
        <f t="shared" si="19"/>
        <v>0</v>
      </c>
      <c r="L64" s="65">
        <f t="shared" si="19"/>
        <v>0</v>
      </c>
      <c r="M64" s="65">
        <f t="shared" si="19"/>
        <v>0</v>
      </c>
      <c r="N64" s="65">
        <f t="shared" si="19"/>
        <v>0</v>
      </c>
      <c r="O64" s="76"/>
    </row>
    <row r="65" spans="1:15" s="14" customFormat="1">
      <c r="A65" s="72"/>
      <c r="B65" s="491" t="s">
        <v>514</v>
      </c>
      <c r="C65" s="487"/>
      <c r="D65" s="71"/>
      <c r="E65" s="483">
        <f t="shared" ref="E65:M65" si="20">ROUND(SUM(D64*E16+E64*E17)/12,4)</f>
        <v>0</v>
      </c>
      <c r="F65" s="483">
        <f t="shared" si="20"/>
        <v>0</v>
      </c>
      <c r="G65" s="483">
        <f t="shared" si="20"/>
        <v>0</v>
      </c>
      <c r="H65" s="483">
        <f t="shared" si="20"/>
        <v>0</v>
      </c>
      <c r="I65" s="483">
        <f>ROUND(SUM(H64*I16+I64*I17)/12,4)</f>
        <v>0</v>
      </c>
      <c r="J65" s="483">
        <f t="shared" si="20"/>
        <v>0</v>
      </c>
      <c r="K65" s="483">
        <f t="shared" si="20"/>
        <v>0</v>
      </c>
      <c r="L65" s="483">
        <f t="shared" si="20"/>
        <v>0</v>
      </c>
      <c r="M65" s="483">
        <f t="shared" si="20"/>
        <v>0</v>
      </c>
      <c r="N65" s="483">
        <f>ROUND(SUM(M64*N16+N64*N17)/12,4)</f>
        <v>0</v>
      </c>
      <c r="O65" s="488"/>
    </row>
    <row r="66" spans="1:15" s="14" customFormat="1">
      <c r="A66" s="72"/>
      <c r="B66" s="73"/>
      <c r="C66" s="79"/>
      <c r="D66" s="71"/>
      <c r="E66" s="71"/>
      <c r="F66" s="71"/>
      <c r="G66" s="71"/>
      <c r="H66" s="71"/>
      <c r="I66" s="71"/>
      <c r="J66" s="71"/>
      <c r="K66" s="71"/>
      <c r="L66" s="486"/>
      <c r="M66" s="486"/>
      <c r="N66" s="486"/>
      <c r="O66" s="488"/>
    </row>
    <row r="67" spans="1:15" s="64" customFormat="1">
      <c r="A67" s="62"/>
      <c r="B67" s="602">
        <f>'1.  LRAMVA Summary'!B36</f>
        <v>0</v>
      </c>
      <c r="C67" s="831">
        <f>'2. LRAMVA Threshold'!K43</f>
        <v>0</v>
      </c>
      <c r="D67" s="46"/>
      <c r="E67" s="46"/>
      <c r="F67" s="46"/>
      <c r="G67" s="46"/>
      <c r="H67" s="46"/>
      <c r="I67" s="46"/>
      <c r="J67" s="46"/>
      <c r="K67" s="46"/>
      <c r="L67" s="46"/>
      <c r="M67" s="46"/>
      <c r="N67" s="46"/>
      <c r="O67" s="69"/>
    </row>
    <row r="68" spans="1:15" s="18" customFormat="1" outlineLevel="1">
      <c r="A68" s="4"/>
      <c r="B68" s="534" t="s">
        <v>511</v>
      </c>
      <c r="C68" s="832"/>
      <c r="D68" s="46"/>
      <c r="E68" s="46"/>
      <c r="F68" s="46"/>
      <c r="G68" s="46"/>
      <c r="H68" s="46"/>
      <c r="I68" s="46"/>
      <c r="J68" s="46"/>
      <c r="K68" s="46"/>
      <c r="L68" s="46"/>
      <c r="M68" s="46"/>
      <c r="N68" s="46"/>
      <c r="O68" s="69"/>
    </row>
    <row r="69" spans="1:15" s="18" customFormat="1" outlineLevel="1">
      <c r="A69" s="4"/>
      <c r="B69" s="534" t="s">
        <v>512</v>
      </c>
      <c r="C69" s="832"/>
      <c r="D69" s="46"/>
      <c r="E69" s="46"/>
      <c r="F69" s="46"/>
      <c r="G69" s="46"/>
      <c r="H69" s="46"/>
      <c r="I69" s="46"/>
      <c r="J69" s="46"/>
      <c r="K69" s="46"/>
      <c r="L69" s="46"/>
      <c r="M69" s="46"/>
      <c r="N69" s="46"/>
      <c r="O69" s="69"/>
    </row>
    <row r="70" spans="1:15" s="18" customFormat="1" outlineLevel="1">
      <c r="A70" s="4"/>
      <c r="B70" s="534" t="s">
        <v>490</v>
      </c>
      <c r="C70" s="832"/>
      <c r="D70" s="46"/>
      <c r="E70" s="46"/>
      <c r="F70" s="46"/>
      <c r="G70" s="46"/>
      <c r="H70" s="46"/>
      <c r="I70" s="46"/>
      <c r="J70" s="46"/>
      <c r="K70" s="46"/>
      <c r="L70" s="46"/>
      <c r="M70" s="46"/>
      <c r="N70" s="46"/>
      <c r="O70" s="69"/>
    </row>
    <row r="71" spans="1:15" s="18" customFormat="1">
      <c r="A71" s="4"/>
      <c r="B71" s="534" t="s">
        <v>513</v>
      </c>
      <c r="C71" s="833"/>
      <c r="D71" s="65">
        <f>SUM(D67:D70)</f>
        <v>0</v>
      </c>
      <c r="E71" s="65">
        <f t="shared" ref="E71:N71" si="21">SUM(E67:E70)</f>
        <v>0</v>
      </c>
      <c r="F71" s="65">
        <f>SUM(F67:F70)</f>
        <v>0</v>
      </c>
      <c r="G71" s="65">
        <f t="shared" si="21"/>
        <v>0</v>
      </c>
      <c r="H71" s="65">
        <f t="shared" si="21"/>
        <v>0</v>
      </c>
      <c r="I71" s="65">
        <f t="shared" si="21"/>
        <v>0</v>
      </c>
      <c r="J71" s="65">
        <f t="shared" si="21"/>
        <v>0</v>
      </c>
      <c r="K71" s="65">
        <f t="shared" si="21"/>
        <v>0</v>
      </c>
      <c r="L71" s="65">
        <f t="shared" si="21"/>
        <v>0</v>
      </c>
      <c r="M71" s="65">
        <f t="shared" si="21"/>
        <v>0</v>
      </c>
      <c r="N71" s="65">
        <f t="shared" si="21"/>
        <v>0</v>
      </c>
      <c r="O71" s="76"/>
    </row>
    <row r="72" spans="1:15" s="14" customFormat="1">
      <c r="A72" s="72"/>
      <c r="B72" s="491" t="s">
        <v>514</v>
      </c>
      <c r="C72" s="487"/>
      <c r="D72" s="71"/>
      <c r="E72" s="483">
        <f t="shared" ref="E72:N72" si="22">ROUND(SUM(D71*E16+E71*E17)/12,4)</f>
        <v>0</v>
      </c>
      <c r="F72" s="483">
        <f t="shared" si="22"/>
        <v>0</v>
      </c>
      <c r="G72" s="483">
        <f t="shared" si="22"/>
        <v>0</v>
      </c>
      <c r="H72" s="483">
        <f t="shared" si="22"/>
        <v>0</v>
      </c>
      <c r="I72" s="483">
        <f t="shared" si="22"/>
        <v>0</v>
      </c>
      <c r="J72" s="483">
        <f t="shared" si="22"/>
        <v>0</v>
      </c>
      <c r="K72" s="483">
        <f t="shared" si="22"/>
        <v>0</v>
      </c>
      <c r="L72" s="483">
        <f t="shared" si="22"/>
        <v>0</v>
      </c>
      <c r="M72" s="483">
        <f t="shared" si="22"/>
        <v>0</v>
      </c>
      <c r="N72" s="483">
        <f t="shared" si="22"/>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2">
        <f>'1.  LRAMVA Summary'!B37</f>
        <v>0</v>
      </c>
      <c r="C74" s="831">
        <f>'2. LRAMVA Threshold'!L43</f>
        <v>0</v>
      </c>
      <c r="D74" s="46"/>
      <c r="E74" s="46"/>
      <c r="F74" s="46"/>
      <c r="G74" s="46"/>
      <c r="H74" s="46"/>
      <c r="I74" s="46"/>
      <c r="J74" s="46"/>
      <c r="K74" s="46"/>
      <c r="L74" s="46"/>
      <c r="M74" s="46"/>
      <c r="N74" s="46"/>
      <c r="O74" s="69"/>
    </row>
    <row r="75" spans="1:15" s="18" customFormat="1" outlineLevel="1">
      <c r="A75" s="4"/>
      <c r="B75" s="534" t="s">
        <v>511</v>
      </c>
      <c r="C75" s="832"/>
      <c r="D75" s="46"/>
      <c r="E75" s="46"/>
      <c r="F75" s="46"/>
      <c r="G75" s="46"/>
      <c r="H75" s="46"/>
      <c r="I75" s="46"/>
      <c r="J75" s="46"/>
      <c r="K75" s="46"/>
      <c r="L75" s="46"/>
      <c r="M75" s="46"/>
      <c r="N75" s="46"/>
      <c r="O75" s="69"/>
    </row>
    <row r="76" spans="1:15" s="18" customFormat="1" outlineLevel="1">
      <c r="A76" s="4"/>
      <c r="B76" s="534" t="s">
        <v>512</v>
      </c>
      <c r="C76" s="832"/>
      <c r="D76" s="46"/>
      <c r="E76" s="46"/>
      <c r="F76" s="46"/>
      <c r="G76" s="46"/>
      <c r="H76" s="46"/>
      <c r="I76" s="46"/>
      <c r="J76" s="46"/>
      <c r="K76" s="46"/>
      <c r="L76" s="46"/>
      <c r="M76" s="46"/>
      <c r="N76" s="46"/>
      <c r="O76" s="69"/>
    </row>
    <row r="77" spans="1:15" s="18" customFormat="1" outlineLevel="1">
      <c r="A77" s="4"/>
      <c r="B77" s="534" t="s">
        <v>490</v>
      </c>
      <c r="C77" s="832"/>
      <c r="D77" s="46"/>
      <c r="E77" s="46"/>
      <c r="F77" s="46"/>
      <c r="G77" s="46"/>
      <c r="H77" s="46"/>
      <c r="I77" s="46"/>
      <c r="J77" s="46"/>
      <c r="K77" s="46"/>
      <c r="L77" s="46"/>
      <c r="M77" s="46"/>
      <c r="N77" s="46"/>
      <c r="O77" s="69"/>
    </row>
    <row r="78" spans="1:15" s="18" customFormat="1">
      <c r="A78" s="4"/>
      <c r="B78" s="534" t="s">
        <v>513</v>
      </c>
      <c r="C78" s="833"/>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6"/>
    </row>
    <row r="79" spans="1:15" s="14" customFormat="1">
      <c r="A79" s="72"/>
      <c r="B79" s="491" t="s">
        <v>514</v>
      </c>
      <c r="C79" s="487"/>
      <c r="D79" s="71"/>
      <c r="E79" s="483">
        <f t="shared" ref="E79:M79" si="24">ROUND(SUM(D78*E16+E78*E17)/12,4)</f>
        <v>0</v>
      </c>
      <c r="F79" s="483">
        <f t="shared" si="24"/>
        <v>0</v>
      </c>
      <c r="G79" s="483">
        <f t="shared" si="24"/>
        <v>0</v>
      </c>
      <c r="H79" s="483">
        <f t="shared" si="24"/>
        <v>0</v>
      </c>
      <c r="I79" s="483">
        <f t="shared" si="24"/>
        <v>0</v>
      </c>
      <c r="J79" s="483">
        <f t="shared" si="24"/>
        <v>0</v>
      </c>
      <c r="K79" s="483">
        <f t="shared" si="24"/>
        <v>0</v>
      </c>
      <c r="L79" s="483">
        <f t="shared" si="24"/>
        <v>0</v>
      </c>
      <c r="M79" s="483">
        <f t="shared" si="24"/>
        <v>0</v>
      </c>
      <c r="N79" s="483">
        <f>ROUND(SUM(M78*N16+N78*N17)/12,4)</f>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2">
        <f>'1.  LRAMVA Summary'!B38</f>
        <v>0</v>
      </c>
      <c r="C81" s="831">
        <f>'2. LRAMVA Threshold'!M43</f>
        <v>0</v>
      </c>
      <c r="D81" s="46"/>
      <c r="E81" s="46"/>
      <c r="F81" s="46"/>
      <c r="G81" s="46"/>
      <c r="H81" s="46"/>
      <c r="I81" s="46"/>
      <c r="J81" s="46"/>
      <c r="K81" s="46"/>
      <c r="L81" s="46"/>
      <c r="M81" s="46"/>
      <c r="N81" s="46"/>
      <c r="O81" s="69"/>
    </row>
    <row r="82" spans="1:15" s="18" customFormat="1" outlineLevel="1">
      <c r="A82" s="4"/>
      <c r="B82" s="534" t="s">
        <v>511</v>
      </c>
      <c r="C82" s="832"/>
      <c r="D82" s="46"/>
      <c r="E82" s="46"/>
      <c r="F82" s="46"/>
      <c r="G82" s="46"/>
      <c r="H82" s="46"/>
      <c r="I82" s="46"/>
      <c r="J82" s="46"/>
      <c r="K82" s="46"/>
      <c r="L82" s="46"/>
      <c r="M82" s="46"/>
      <c r="N82" s="46"/>
      <c r="O82" s="69"/>
    </row>
    <row r="83" spans="1:15" s="18" customFormat="1" outlineLevel="1">
      <c r="A83" s="4"/>
      <c r="B83" s="534" t="s">
        <v>512</v>
      </c>
      <c r="C83" s="832"/>
      <c r="D83" s="46"/>
      <c r="E83" s="46"/>
      <c r="F83" s="46"/>
      <c r="G83" s="46"/>
      <c r="H83" s="46"/>
      <c r="I83" s="46"/>
      <c r="J83" s="46"/>
      <c r="K83" s="46"/>
      <c r="L83" s="46"/>
      <c r="M83" s="46"/>
      <c r="N83" s="46"/>
      <c r="O83" s="69"/>
    </row>
    <row r="84" spans="1:15" s="18" customFormat="1" outlineLevel="1">
      <c r="A84" s="4"/>
      <c r="B84" s="534" t="s">
        <v>490</v>
      </c>
      <c r="C84" s="832"/>
      <c r="D84" s="46"/>
      <c r="E84" s="46"/>
      <c r="F84" s="46"/>
      <c r="G84" s="46"/>
      <c r="H84" s="46"/>
      <c r="I84" s="46"/>
      <c r="J84" s="46"/>
      <c r="K84" s="46"/>
      <c r="L84" s="46"/>
      <c r="M84" s="46"/>
      <c r="N84" s="46"/>
      <c r="O84" s="69"/>
    </row>
    <row r="85" spans="1:15" s="18" customFormat="1">
      <c r="A85" s="4"/>
      <c r="B85" s="534" t="s">
        <v>513</v>
      </c>
      <c r="C85" s="833"/>
      <c r="D85" s="65">
        <f>SUM(D81:D84)</f>
        <v>0</v>
      </c>
      <c r="E85" s="65">
        <f>SUM(E81:E84)</f>
        <v>0</v>
      </c>
      <c r="F85" s="65">
        <f t="shared" ref="F85:N85" si="25">SUM(F81:F84)</f>
        <v>0</v>
      </c>
      <c r="G85" s="65">
        <f t="shared" si="25"/>
        <v>0</v>
      </c>
      <c r="H85" s="65">
        <f t="shared" si="25"/>
        <v>0</v>
      </c>
      <c r="I85" s="65">
        <f t="shared" si="25"/>
        <v>0</v>
      </c>
      <c r="J85" s="65">
        <f t="shared" si="25"/>
        <v>0</v>
      </c>
      <c r="K85" s="65">
        <f t="shared" si="25"/>
        <v>0</v>
      </c>
      <c r="L85" s="65">
        <f t="shared" si="25"/>
        <v>0</v>
      </c>
      <c r="M85" s="65">
        <f t="shared" si="25"/>
        <v>0</v>
      </c>
      <c r="N85" s="65">
        <f t="shared" si="25"/>
        <v>0</v>
      </c>
      <c r="O85" s="76"/>
    </row>
    <row r="86" spans="1:15" s="14" customFormat="1">
      <c r="A86" s="72"/>
      <c r="B86" s="491" t="s">
        <v>514</v>
      </c>
      <c r="C86" s="487"/>
      <c r="D86" s="71"/>
      <c r="E86" s="483">
        <f t="shared" ref="E86:N86" si="26">ROUND(SUM(D85*E16+E85*E17)/12,4)</f>
        <v>0</v>
      </c>
      <c r="F86" s="483">
        <f t="shared" si="26"/>
        <v>0</v>
      </c>
      <c r="G86" s="483">
        <f t="shared" si="26"/>
        <v>0</v>
      </c>
      <c r="H86" s="483">
        <f t="shared" si="26"/>
        <v>0</v>
      </c>
      <c r="I86" s="483">
        <f t="shared" si="26"/>
        <v>0</v>
      </c>
      <c r="J86" s="483">
        <f t="shared" si="26"/>
        <v>0</v>
      </c>
      <c r="K86" s="483">
        <f t="shared" si="26"/>
        <v>0</v>
      </c>
      <c r="L86" s="483">
        <f t="shared" si="26"/>
        <v>0</v>
      </c>
      <c r="M86" s="483">
        <f t="shared" si="26"/>
        <v>0</v>
      </c>
      <c r="N86" s="483">
        <f t="shared" si="26"/>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2">
        <f>'1.  LRAMVA Summary'!B39</f>
        <v>0</v>
      </c>
      <c r="C88" s="831">
        <f>'2. LRAMVA Threshold'!N43</f>
        <v>0</v>
      </c>
      <c r="D88" s="46"/>
      <c r="E88" s="46"/>
      <c r="F88" s="46"/>
      <c r="G88" s="46"/>
      <c r="H88" s="46"/>
      <c r="I88" s="46"/>
      <c r="J88" s="46"/>
      <c r="K88" s="46"/>
      <c r="L88" s="46"/>
      <c r="M88" s="46"/>
      <c r="N88" s="46"/>
      <c r="O88" s="69"/>
    </row>
    <row r="89" spans="1:15" s="18" customFormat="1" outlineLevel="1">
      <c r="A89" s="4"/>
      <c r="B89" s="534" t="s">
        <v>511</v>
      </c>
      <c r="C89" s="832"/>
      <c r="D89" s="46"/>
      <c r="E89" s="46"/>
      <c r="F89" s="46"/>
      <c r="G89" s="46"/>
      <c r="H89" s="46"/>
      <c r="I89" s="46"/>
      <c r="J89" s="46"/>
      <c r="K89" s="46"/>
      <c r="L89" s="46"/>
      <c r="M89" s="46"/>
      <c r="N89" s="46"/>
      <c r="O89" s="69"/>
    </row>
    <row r="90" spans="1:15" s="18" customFormat="1" outlineLevel="1">
      <c r="A90" s="4"/>
      <c r="B90" s="534" t="s">
        <v>512</v>
      </c>
      <c r="C90" s="832"/>
      <c r="D90" s="46"/>
      <c r="E90" s="46"/>
      <c r="F90" s="46"/>
      <c r="G90" s="46"/>
      <c r="H90" s="46"/>
      <c r="I90" s="46"/>
      <c r="J90" s="46"/>
      <c r="K90" s="46"/>
      <c r="L90" s="46"/>
      <c r="M90" s="46"/>
      <c r="N90" s="46"/>
      <c r="O90" s="69"/>
    </row>
    <row r="91" spans="1:15" s="18" customFormat="1" outlineLevel="1">
      <c r="A91" s="4"/>
      <c r="B91" s="534" t="s">
        <v>490</v>
      </c>
      <c r="C91" s="832"/>
      <c r="D91" s="46"/>
      <c r="E91" s="46"/>
      <c r="F91" s="46"/>
      <c r="G91" s="46"/>
      <c r="H91" s="46"/>
      <c r="I91" s="46"/>
      <c r="J91" s="46"/>
      <c r="K91" s="46"/>
      <c r="L91" s="46"/>
      <c r="M91" s="46"/>
      <c r="N91" s="46"/>
      <c r="O91" s="69"/>
    </row>
    <row r="92" spans="1:15" s="18" customFormat="1">
      <c r="A92" s="4"/>
      <c r="B92" s="534" t="s">
        <v>513</v>
      </c>
      <c r="C92" s="833"/>
      <c r="D92" s="65">
        <f>SUM(D88:D91)</f>
        <v>0</v>
      </c>
      <c r="E92" s="65">
        <f>SUM(E88:E91)</f>
        <v>0</v>
      </c>
      <c r="F92" s="65">
        <f t="shared" ref="F92:N92" si="27">SUM(F88:F91)</f>
        <v>0</v>
      </c>
      <c r="G92" s="65">
        <f t="shared" si="27"/>
        <v>0</v>
      </c>
      <c r="H92" s="65">
        <f t="shared" si="27"/>
        <v>0</v>
      </c>
      <c r="I92" s="65">
        <f t="shared" si="27"/>
        <v>0</v>
      </c>
      <c r="J92" s="65">
        <f t="shared" si="27"/>
        <v>0</v>
      </c>
      <c r="K92" s="65">
        <f t="shared" si="27"/>
        <v>0</v>
      </c>
      <c r="L92" s="65">
        <f t="shared" si="27"/>
        <v>0</v>
      </c>
      <c r="M92" s="65">
        <f t="shared" si="27"/>
        <v>0</v>
      </c>
      <c r="N92" s="65">
        <f t="shared" si="27"/>
        <v>0</v>
      </c>
      <c r="O92" s="76"/>
    </row>
    <row r="93" spans="1:15" s="14" customFormat="1">
      <c r="A93" s="72"/>
      <c r="B93" s="491" t="s">
        <v>514</v>
      </c>
      <c r="C93" s="487"/>
      <c r="D93" s="71"/>
      <c r="E93" s="483">
        <f t="shared" ref="E93:M93" si="28">ROUND(SUM(D92*E16+E92*E17)/12,4)</f>
        <v>0</v>
      </c>
      <c r="F93" s="483">
        <f t="shared" si="28"/>
        <v>0</v>
      </c>
      <c r="G93" s="483">
        <f t="shared" si="28"/>
        <v>0</v>
      </c>
      <c r="H93" s="483">
        <f t="shared" si="28"/>
        <v>0</v>
      </c>
      <c r="I93" s="483">
        <f t="shared" si="28"/>
        <v>0</v>
      </c>
      <c r="J93" s="483">
        <f t="shared" si="28"/>
        <v>0</v>
      </c>
      <c r="K93" s="483">
        <f t="shared" si="28"/>
        <v>0</v>
      </c>
      <c r="L93" s="483">
        <f t="shared" si="28"/>
        <v>0</v>
      </c>
      <c r="M93" s="483">
        <f t="shared" si="28"/>
        <v>0</v>
      </c>
      <c r="N93" s="483">
        <f>ROUND(SUM(M92*N16+N92*N17)/12,4)</f>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2">
        <f>'1.  LRAMVA Summary'!B40</f>
        <v>0</v>
      </c>
      <c r="C95" s="831">
        <f>'2. LRAMVA Threshold'!O43</f>
        <v>0</v>
      </c>
      <c r="D95" s="46"/>
      <c r="E95" s="46"/>
      <c r="F95" s="46"/>
      <c r="G95" s="46"/>
      <c r="H95" s="46"/>
      <c r="I95" s="46"/>
      <c r="J95" s="46"/>
      <c r="K95" s="46"/>
      <c r="L95" s="46"/>
      <c r="M95" s="46"/>
      <c r="N95" s="46"/>
      <c r="O95" s="69"/>
    </row>
    <row r="96" spans="1:15" s="18" customFormat="1" outlineLevel="1">
      <c r="A96" s="4"/>
      <c r="B96" s="534" t="s">
        <v>511</v>
      </c>
      <c r="C96" s="832"/>
      <c r="D96" s="46"/>
      <c r="E96" s="46"/>
      <c r="F96" s="46"/>
      <c r="G96" s="46"/>
      <c r="H96" s="46"/>
      <c r="I96" s="46"/>
      <c r="J96" s="46"/>
      <c r="K96" s="46"/>
      <c r="L96" s="46"/>
      <c r="M96" s="46"/>
      <c r="N96" s="46"/>
      <c r="O96" s="69"/>
    </row>
    <row r="97" spans="1:15" s="18" customFormat="1" outlineLevel="1">
      <c r="A97" s="4"/>
      <c r="B97" s="534" t="s">
        <v>512</v>
      </c>
      <c r="C97" s="832"/>
      <c r="D97" s="46"/>
      <c r="E97" s="46"/>
      <c r="F97" s="46"/>
      <c r="G97" s="46"/>
      <c r="H97" s="46"/>
      <c r="I97" s="46"/>
      <c r="J97" s="46"/>
      <c r="K97" s="46"/>
      <c r="L97" s="46"/>
      <c r="M97" s="46"/>
      <c r="N97" s="46"/>
      <c r="O97" s="69"/>
    </row>
    <row r="98" spans="1:15" s="18" customFormat="1" outlineLevel="1">
      <c r="A98" s="4"/>
      <c r="B98" s="534" t="s">
        <v>490</v>
      </c>
      <c r="C98" s="832"/>
      <c r="D98" s="46"/>
      <c r="E98" s="46"/>
      <c r="F98" s="46"/>
      <c r="G98" s="46"/>
      <c r="H98" s="46"/>
      <c r="I98" s="46"/>
      <c r="J98" s="46"/>
      <c r="K98" s="46"/>
      <c r="L98" s="46"/>
      <c r="M98" s="46"/>
      <c r="N98" s="46"/>
      <c r="O98" s="69"/>
    </row>
    <row r="99" spans="1:15" s="18" customFormat="1">
      <c r="A99" s="4"/>
      <c r="B99" s="534" t="s">
        <v>513</v>
      </c>
      <c r="C99" s="833"/>
      <c r="D99" s="65">
        <f>SUM(D95:D98)</f>
        <v>0</v>
      </c>
      <c r="E99" s="65">
        <f>SUM(E95:E98)</f>
        <v>0</v>
      </c>
      <c r="F99" s="65">
        <f t="shared" ref="F99:N99" si="29">SUM(F95:F98)</f>
        <v>0</v>
      </c>
      <c r="G99" s="65">
        <f t="shared" si="29"/>
        <v>0</v>
      </c>
      <c r="H99" s="65">
        <f t="shared" si="29"/>
        <v>0</v>
      </c>
      <c r="I99" s="65">
        <f t="shared" si="29"/>
        <v>0</v>
      </c>
      <c r="J99" s="65">
        <f t="shared" si="29"/>
        <v>0</v>
      </c>
      <c r="K99" s="65">
        <f t="shared" si="29"/>
        <v>0</v>
      </c>
      <c r="L99" s="65">
        <f t="shared" si="29"/>
        <v>0</v>
      </c>
      <c r="M99" s="65">
        <f t="shared" si="29"/>
        <v>0</v>
      </c>
      <c r="N99" s="65">
        <f t="shared" si="29"/>
        <v>0</v>
      </c>
      <c r="O99" s="76"/>
    </row>
    <row r="100" spans="1:15" s="14" customFormat="1">
      <c r="A100" s="72"/>
      <c r="B100" s="491" t="s">
        <v>514</v>
      </c>
      <c r="C100" s="487"/>
      <c r="D100" s="71"/>
      <c r="E100" s="483">
        <f t="shared" ref="E100:M100" si="30">ROUND(SUM(D99*E16+E99*E17)/12,4)</f>
        <v>0</v>
      </c>
      <c r="F100" s="483">
        <f t="shared" si="30"/>
        <v>0</v>
      </c>
      <c r="G100" s="483">
        <f t="shared" si="30"/>
        <v>0</v>
      </c>
      <c r="H100" s="483">
        <f t="shared" si="30"/>
        <v>0</v>
      </c>
      <c r="I100" s="483">
        <f t="shared" si="30"/>
        <v>0</v>
      </c>
      <c r="J100" s="483">
        <f t="shared" si="30"/>
        <v>0</v>
      </c>
      <c r="K100" s="483">
        <f t="shared" si="30"/>
        <v>0</v>
      </c>
      <c r="L100" s="483">
        <f t="shared" si="30"/>
        <v>0</v>
      </c>
      <c r="M100" s="483">
        <f t="shared" si="30"/>
        <v>0</v>
      </c>
      <c r="N100" s="483">
        <f>ROUND(SUM(M99*N16+N99*N17)/12,4)</f>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2">
        <f>'1.  LRAMVA Summary'!B41</f>
        <v>0</v>
      </c>
      <c r="C102" s="831">
        <f>'2. LRAMVA Threshold'!P43</f>
        <v>0</v>
      </c>
      <c r="D102" s="46"/>
      <c r="E102" s="46"/>
      <c r="F102" s="46"/>
      <c r="G102" s="46"/>
      <c r="H102" s="46"/>
      <c r="I102" s="46"/>
      <c r="J102" s="46"/>
      <c r="K102" s="46"/>
      <c r="L102" s="46"/>
      <c r="M102" s="46"/>
      <c r="N102" s="46"/>
      <c r="O102" s="69"/>
    </row>
    <row r="103" spans="1:15" s="18" customFormat="1" outlineLevel="1">
      <c r="A103" s="4"/>
      <c r="B103" s="534" t="s">
        <v>511</v>
      </c>
      <c r="C103" s="832"/>
      <c r="D103" s="46"/>
      <c r="E103" s="46"/>
      <c r="F103" s="46"/>
      <c r="G103" s="46"/>
      <c r="H103" s="46"/>
      <c r="I103" s="46"/>
      <c r="J103" s="46"/>
      <c r="K103" s="46"/>
      <c r="L103" s="46"/>
      <c r="M103" s="46"/>
      <c r="N103" s="46"/>
      <c r="O103" s="69"/>
    </row>
    <row r="104" spans="1:15" s="18" customFormat="1" outlineLevel="1">
      <c r="A104" s="4"/>
      <c r="B104" s="534" t="s">
        <v>512</v>
      </c>
      <c r="C104" s="832"/>
      <c r="D104" s="46"/>
      <c r="E104" s="46"/>
      <c r="F104" s="46"/>
      <c r="G104" s="46"/>
      <c r="H104" s="46"/>
      <c r="I104" s="46"/>
      <c r="J104" s="46"/>
      <c r="K104" s="46"/>
      <c r="L104" s="46"/>
      <c r="M104" s="46"/>
      <c r="N104" s="46"/>
      <c r="O104" s="69"/>
    </row>
    <row r="105" spans="1:15" s="18" customFormat="1" outlineLevel="1">
      <c r="A105" s="4"/>
      <c r="B105" s="534" t="s">
        <v>490</v>
      </c>
      <c r="C105" s="832"/>
      <c r="D105" s="46"/>
      <c r="E105" s="46"/>
      <c r="F105" s="46"/>
      <c r="G105" s="46"/>
      <c r="H105" s="46"/>
      <c r="I105" s="46"/>
      <c r="J105" s="46"/>
      <c r="K105" s="46"/>
      <c r="L105" s="46"/>
      <c r="M105" s="46"/>
      <c r="N105" s="46"/>
      <c r="O105" s="69"/>
    </row>
    <row r="106" spans="1:15" s="18" customFormat="1">
      <c r="A106" s="4"/>
      <c r="B106" s="534" t="s">
        <v>513</v>
      </c>
      <c r="C106" s="833"/>
      <c r="D106" s="65">
        <f>SUM(D102:D105)</f>
        <v>0</v>
      </c>
      <c r="E106" s="65">
        <f>SUM(E102:E105)</f>
        <v>0</v>
      </c>
      <c r="F106" s="65">
        <f>SUM(F102:F105)</f>
        <v>0</v>
      </c>
      <c r="G106" s="65">
        <f t="shared" ref="G106:N106" si="31">SUM(G102:G105)</f>
        <v>0</v>
      </c>
      <c r="H106" s="65">
        <f t="shared" si="31"/>
        <v>0</v>
      </c>
      <c r="I106" s="65">
        <f t="shared" si="31"/>
        <v>0</v>
      </c>
      <c r="J106" s="65">
        <f t="shared" si="31"/>
        <v>0</v>
      </c>
      <c r="K106" s="65">
        <f t="shared" si="31"/>
        <v>0</v>
      </c>
      <c r="L106" s="65">
        <f t="shared" si="31"/>
        <v>0</v>
      </c>
      <c r="M106" s="65">
        <f t="shared" si="31"/>
        <v>0</v>
      </c>
      <c r="N106" s="65">
        <f t="shared" si="31"/>
        <v>0</v>
      </c>
      <c r="O106" s="76"/>
    </row>
    <row r="107" spans="1:15" s="14" customFormat="1">
      <c r="A107" s="72"/>
      <c r="B107" s="491" t="s">
        <v>514</v>
      </c>
      <c r="C107" s="487"/>
      <c r="D107" s="71"/>
      <c r="E107" s="483">
        <f t="shared" ref="E107:M107" si="32">ROUND(SUM(D106*E16+E106*E17)/12,4)</f>
        <v>0</v>
      </c>
      <c r="F107" s="483">
        <f t="shared" si="32"/>
        <v>0</v>
      </c>
      <c r="G107" s="483">
        <f t="shared" si="32"/>
        <v>0</v>
      </c>
      <c r="H107" s="483">
        <f t="shared" si="32"/>
        <v>0</v>
      </c>
      <c r="I107" s="483">
        <f t="shared" si="32"/>
        <v>0</v>
      </c>
      <c r="J107" s="483">
        <f t="shared" si="32"/>
        <v>0</v>
      </c>
      <c r="K107" s="483">
        <f t="shared" si="32"/>
        <v>0</v>
      </c>
      <c r="L107" s="483">
        <f t="shared" si="32"/>
        <v>0</v>
      </c>
      <c r="M107" s="483">
        <f t="shared" si="32"/>
        <v>0</v>
      </c>
      <c r="N107" s="483">
        <f>ROUND(SUM(M106*N16+N106*N17)/12,4)</f>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2">
        <f>'1.  LRAMVA Summary'!B42</f>
        <v>0</v>
      </c>
      <c r="C109" s="831">
        <f>'2. LRAMVA Threshold'!Q43</f>
        <v>0</v>
      </c>
      <c r="D109" s="46"/>
      <c r="E109" s="46"/>
      <c r="F109" s="46"/>
      <c r="G109" s="46"/>
      <c r="H109" s="46"/>
      <c r="I109" s="46"/>
      <c r="J109" s="46"/>
      <c r="K109" s="46"/>
      <c r="L109" s="46"/>
      <c r="M109" s="46"/>
      <c r="N109" s="46"/>
      <c r="O109" s="69"/>
    </row>
    <row r="110" spans="1:15" s="18" customFormat="1" outlineLevel="1">
      <c r="A110" s="4"/>
      <c r="B110" s="534" t="s">
        <v>511</v>
      </c>
      <c r="C110" s="832"/>
      <c r="D110" s="46"/>
      <c r="E110" s="46"/>
      <c r="F110" s="46"/>
      <c r="G110" s="46"/>
      <c r="H110" s="46"/>
      <c r="I110" s="46"/>
      <c r="J110" s="46"/>
      <c r="K110" s="46"/>
      <c r="L110" s="46"/>
      <c r="M110" s="46"/>
      <c r="N110" s="46"/>
      <c r="O110" s="69"/>
    </row>
    <row r="111" spans="1:15" s="18" customFormat="1" outlineLevel="1">
      <c r="A111" s="4"/>
      <c r="B111" s="534" t="s">
        <v>512</v>
      </c>
      <c r="C111" s="832"/>
      <c r="D111" s="46"/>
      <c r="E111" s="46"/>
      <c r="F111" s="46"/>
      <c r="G111" s="46"/>
      <c r="H111" s="46"/>
      <c r="I111" s="46"/>
      <c r="J111" s="46"/>
      <c r="K111" s="46"/>
      <c r="L111" s="46"/>
      <c r="M111" s="46"/>
      <c r="N111" s="46"/>
      <c r="O111" s="69"/>
    </row>
    <row r="112" spans="1:15" s="18" customFormat="1" outlineLevel="1">
      <c r="A112" s="4"/>
      <c r="B112" s="534" t="s">
        <v>490</v>
      </c>
      <c r="C112" s="832"/>
      <c r="D112" s="46"/>
      <c r="E112" s="46"/>
      <c r="F112" s="46"/>
      <c r="G112" s="46"/>
      <c r="H112" s="46"/>
      <c r="I112" s="46"/>
      <c r="J112" s="46"/>
      <c r="K112" s="46"/>
      <c r="L112" s="46"/>
      <c r="M112" s="46"/>
      <c r="N112" s="46"/>
      <c r="O112" s="69"/>
    </row>
    <row r="113" spans="1:17" s="18" customFormat="1">
      <c r="A113" s="4"/>
      <c r="B113" s="534" t="s">
        <v>513</v>
      </c>
      <c r="C113" s="833"/>
      <c r="D113" s="65">
        <f>SUM(D109:D112)</f>
        <v>0</v>
      </c>
      <c r="E113" s="65">
        <f>SUM(E109:E112)</f>
        <v>0</v>
      </c>
      <c r="F113" s="65">
        <f>SUM(F109:F112)</f>
        <v>0</v>
      </c>
      <c r="G113" s="65">
        <f>SUM(G109:G112)</f>
        <v>0</v>
      </c>
      <c r="H113" s="65">
        <f t="shared" ref="H113:N113" si="33">SUM(H109:H112)</f>
        <v>0</v>
      </c>
      <c r="I113" s="65">
        <f t="shared" si="33"/>
        <v>0</v>
      </c>
      <c r="J113" s="65">
        <f t="shared" si="33"/>
        <v>0</v>
      </c>
      <c r="K113" s="65">
        <f t="shared" si="33"/>
        <v>0</v>
      </c>
      <c r="L113" s="65">
        <f t="shared" si="33"/>
        <v>0</v>
      </c>
      <c r="M113" s="65">
        <f t="shared" si="33"/>
        <v>0</v>
      </c>
      <c r="N113" s="65">
        <f t="shared" si="33"/>
        <v>0</v>
      </c>
      <c r="O113" s="76"/>
    </row>
    <row r="114" spans="1:17" s="14" customFormat="1">
      <c r="A114" s="72"/>
      <c r="B114" s="491" t="s">
        <v>514</v>
      </c>
      <c r="C114" s="487"/>
      <c r="D114" s="71"/>
      <c r="E114" s="483">
        <f t="shared" ref="E114:M114" si="34">ROUND(SUM(D113*E16+E113*E17)/12,4)</f>
        <v>0</v>
      </c>
      <c r="F114" s="483">
        <f t="shared" si="34"/>
        <v>0</v>
      </c>
      <c r="G114" s="483">
        <f t="shared" si="34"/>
        <v>0</v>
      </c>
      <c r="H114" s="483">
        <f t="shared" si="34"/>
        <v>0</v>
      </c>
      <c r="I114" s="483">
        <f t="shared" si="34"/>
        <v>0</v>
      </c>
      <c r="J114" s="483">
        <f t="shared" si="34"/>
        <v>0</v>
      </c>
      <c r="K114" s="483">
        <f t="shared" si="34"/>
        <v>0</v>
      </c>
      <c r="L114" s="483">
        <f t="shared" si="34"/>
        <v>0</v>
      </c>
      <c r="M114" s="483">
        <f t="shared" si="34"/>
        <v>0</v>
      </c>
      <c r="N114" s="483">
        <f>ROUND(SUM(M113*N16+N113*N17)/12,4)</f>
        <v>0</v>
      </c>
      <c r="O114" s="488"/>
    </row>
    <row r="115" spans="1:17" s="70" customFormat="1" ht="14.25">
      <c r="A115" s="72"/>
      <c r="B115" s="74"/>
      <c r="C115" s="80"/>
      <c r="D115" s="75"/>
      <c r="E115" s="75"/>
      <c r="F115" s="75"/>
      <c r="G115" s="75"/>
      <c r="H115" s="75"/>
      <c r="I115" s="75"/>
      <c r="J115" s="75"/>
      <c r="K115" s="494"/>
      <c r="L115" s="495"/>
      <c r="M115" s="495"/>
      <c r="N115" s="495"/>
      <c r="O115" s="496"/>
    </row>
    <row r="116" spans="1:17" s="3" customFormat="1" ht="21" customHeight="1">
      <c r="A116" s="4"/>
      <c r="B116" s="497" t="s">
        <v>610</v>
      </c>
      <c r="C116" s="97"/>
      <c r="D116" s="498"/>
      <c r="E116" s="498"/>
      <c r="F116" s="498"/>
      <c r="G116" s="498"/>
      <c r="H116" s="498"/>
      <c r="I116" s="498"/>
      <c r="J116" s="498"/>
      <c r="K116" s="498"/>
      <c r="L116" s="498"/>
      <c r="M116" s="498"/>
      <c r="N116" s="498"/>
      <c r="O116" s="498"/>
    </row>
    <row r="119" spans="1:17" ht="15.75">
      <c r="B119" s="117" t="s">
        <v>484</v>
      </c>
      <c r="J119" s="18"/>
    </row>
    <row r="120" spans="1:17" s="14" customFormat="1" ht="75.75" customHeight="1">
      <c r="A120" s="72"/>
      <c r="B120" s="835" t="s">
        <v>667</v>
      </c>
      <c r="C120" s="835"/>
      <c r="D120" s="835"/>
      <c r="E120" s="835"/>
      <c r="F120" s="835"/>
      <c r="G120" s="835"/>
      <c r="H120" s="835"/>
      <c r="I120" s="835"/>
      <c r="J120" s="835"/>
      <c r="K120" s="835"/>
      <c r="L120" s="835"/>
      <c r="M120" s="835"/>
      <c r="N120" s="835"/>
      <c r="O120" s="835"/>
      <c r="P120" s="835"/>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 50-4999</v>
      </c>
      <c r="F122" s="243" t="str">
        <f>'1.  LRAMVA Summary'!G52</f>
        <v>Sentinel Lights</v>
      </c>
      <c r="G122" s="243" t="str">
        <f>'1.  LRAMVA Summary'!H52</f>
        <v>Street Lighting</v>
      </c>
      <c r="H122" s="243" t="str">
        <f>'1.  LRAMVA Summary'!I52</f>
        <v>USL</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v>2011</v>
      </c>
      <c r="C124" s="679">
        <f t="shared" ref="C124:C129" si="35">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0">
        <v>2012</v>
      </c>
      <c r="C125" s="682">
        <f t="shared" si="35"/>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6">HLOOKUP(B125,$E$15:$O$114,100,FALSE)</f>
        <v>0</v>
      </c>
    </row>
    <row r="126" spans="1:17">
      <c r="B126" s="500">
        <v>2013</v>
      </c>
      <c r="C126" s="682">
        <f t="shared" si="35"/>
        <v>0</v>
      </c>
      <c r="D126" s="683">
        <f t="shared" ref="D126:D133" si="37">HLOOKUP(B126,$E$15:$O$114,16,FALSE)</f>
        <v>0</v>
      </c>
      <c r="E126" s="684">
        <f t="shared" ref="E126:E133" si="38">HLOOKUP(B126,$E$15:$O$114,23,FALSE)</f>
        <v>0</v>
      </c>
      <c r="F126" s="683">
        <f t="shared" ref="F126:F133" si="39">HLOOKUP(B126,$E$15:$O$114,30,FALSE)</f>
        <v>0</v>
      </c>
      <c r="G126" s="684">
        <f t="shared" ref="G126:G132" si="40">HLOOKUP(B126,$E$15:$O$114,37,FALSE)</f>
        <v>0</v>
      </c>
      <c r="H126" s="683">
        <f t="shared" ref="H126:H133" si="41">HLOOKUP(B126,$E$15:$O$114,44,FALSE)</f>
        <v>0</v>
      </c>
      <c r="I126" s="684">
        <f t="shared" ref="I126:I133" si="42">HLOOKUP(B126,$E$15:$O$114,51,FALSE)</f>
        <v>0</v>
      </c>
      <c r="J126" s="684">
        <f t="shared" ref="J126:J133" si="43">HLOOKUP(B126,$E$15:$O$114,58,FALSE)</f>
        <v>0</v>
      </c>
      <c r="K126" s="684">
        <f t="shared" ref="K126:K133" si="44">HLOOKUP(B126,$E$15:$O$114,65,FALSE)</f>
        <v>0</v>
      </c>
      <c r="L126" s="684">
        <f>HLOOKUP(B126,$E$15:$O$114,72,FALSE)</f>
        <v>0</v>
      </c>
      <c r="M126" s="684">
        <f t="shared" ref="M126:M133" si="45">HLOOKUP(B126,$E$15:$O$114,79,FALSE)</f>
        <v>0</v>
      </c>
      <c r="N126" s="684">
        <f t="shared" ref="N126:N133" si="46">HLOOKUP(B126,$E$15:$O$114,86,FALSE)</f>
        <v>0</v>
      </c>
      <c r="O126" s="684">
        <f t="shared" ref="O126:O133" si="47">HLOOKUP(B126,$E$15:$O$114,93,FALSE)</f>
        <v>0</v>
      </c>
      <c r="P126" s="684">
        <f t="shared" si="36"/>
        <v>0</v>
      </c>
    </row>
    <row r="127" spans="1:17">
      <c r="B127" s="500">
        <v>2014</v>
      </c>
      <c r="C127" s="682">
        <f t="shared" si="35"/>
        <v>0.01</v>
      </c>
      <c r="D127" s="683">
        <f>HLOOKUP(B127,$E$15:$O$114,16,FALSE)</f>
        <v>7.0000000000000001E-3</v>
      </c>
      <c r="E127" s="684">
        <f>HLOOKUP(B127,$E$15:$O$114,23,FALSE)</f>
        <v>0.43259999999999998</v>
      </c>
      <c r="F127" s="683">
        <f>HLOOKUP(B127,$E$15:$O$114,30,FALSE)</f>
        <v>5.2545000000000002</v>
      </c>
      <c r="G127" s="684">
        <f>HLOOKUP(B127,$E$15:$O$114,37,FALSE)</f>
        <v>8.1179000000000006</v>
      </c>
      <c r="H127" s="683">
        <f>HLOOKUP(B127,$E$15:$O$114,44,FALSE)</f>
        <v>1.2999999999999999E-3</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0">
        <v>2015</v>
      </c>
      <c r="C128" s="682">
        <f t="shared" si="35"/>
        <v>1.4999999999999999E-2</v>
      </c>
      <c r="D128" s="683">
        <f t="shared" si="37"/>
        <v>1.0500000000000001E-2</v>
      </c>
      <c r="E128" s="684">
        <f t="shared" si="38"/>
        <v>0.64890000000000003</v>
      </c>
      <c r="F128" s="683">
        <f t="shared" si="39"/>
        <v>7.8817000000000004</v>
      </c>
      <c r="G128" s="684">
        <f t="shared" si="40"/>
        <v>12.1768</v>
      </c>
      <c r="H128" s="683">
        <f t="shared" si="41"/>
        <v>2E-3</v>
      </c>
      <c r="I128" s="684">
        <f t="shared" si="42"/>
        <v>0</v>
      </c>
      <c r="J128" s="684">
        <f t="shared" si="43"/>
        <v>0</v>
      </c>
      <c r="K128" s="684">
        <f t="shared" si="44"/>
        <v>0</v>
      </c>
      <c r="L128" s="684">
        <f t="shared" ref="L128:L133" si="48">HLOOKUP(B128,$E$15:$O$114,72,FALSE)</f>
        <v>0</v>
      </c>
      <c r="M128" s="684">
        <f t="shared" si="45"/>
        <v>0</v>
      </c>
      <c r="N128" s="684">
        <f t="shared" si="46"/>
        <v>0</v>
      </c>
      <c r="O128" s="684">
        <f t="shared" si="47"/>
        <v>0</v>
      </c>
      <c r="P128" s="684">
        <f t="shared" si="36"/>
        <v>0</v>
      </c>
    </row>
    <row r="129" spans="2:16">
      <c r="B129" s="500">
        <v>2016</v>
      </c>
      <c r="C129" s="682">
        <f t="shared" si="35"/>
        <v>1.4E-2</v>
      </c>
      <c r="D129" s="683">
        <f t="shared" si="37"/>
        <v>1.15E-2</v>
      </c>
      <c r="E129" s="684">
        <f t="shared" si="38"/>
        <v>2.0402999999999998</v>
      </c>
      <c r="F129" s="683">
        <f t="shared" si="39"/>
        <v>8.3934999999999995</v>
      </c>
      <c r="G129" s="684">
        <f t="shared" si="40"/>
        <v>12.475300000000001</v>
      </c>
      <c r="H129" s="683">
        <f t="shared" si="41"/>
        <v>2.7000000000000001E-3</v>
      </c>
      <c r="I129" s="684">
        <f t="shared" si="42"/>
        <v>0</v>
      </c>
      <c r="J129" s="684">
        <f t="shared" si="43"/>
        <v>0</v>
      </c>
      <c r="K129" s="684">
        <f t="shared" si="44"/>
        <v>0</v>
      </c>
      <c r="L129" s="684">
        <f t="shared" si="48"/>
        <v>0</v>
      </c>
      <c r="M129" s="684">
        <f t="shared" si="45"/>
        <v>0</v>
      </c>
      <c r="N129" s="684">
        <f t="shared" si="46"/>
        <v>0</v>
      </c>
      <c r="O129" s="684">
        <f t="shared" si="47"/>
        <v>0</v>
      </c>
      <c r="P129" s="684">
        <f t="shared" si="36"/>
        <v>0</v>
      </c>
    </row>
    <row r="130" spans="2:16">
      <c r="B130" s="500">
        <v>2017</v>
      </c>
      <c r="C130" s="682">
        <f>HLOOKUP(B130,$E$15:$O$114,9,FALSE)</f>
        <v>1.09E-2</v>
      </c>
      <c r="D130" s="683">
        <f t="shared" si="37"/>
        <v>1.26E-2</v>
      </c>
      <c r="E130" s="684">
        <f t="shared" si="38"/>
        <v>3.4681999999999999</v>
      </c>
      <c r="F130" s="683">
        <f t="shared" si="39"/>
        <v>9.0002999999999993</v>
      </c>
      <c r="G130" s="684">
        <f t="shared" si="40"/>
        <v>12.91</v>
      </c>
      <c r="H130" s="683">
        <f t="shared" si="41"/>
        <v>3.5000000000000001E-3</v>
      </c>
      <c r="I130" s="684">
        <f t="shared" si="42"/>
        <v>0</v>
      </c>
      <c r="J130" s="684">
        <f t="shared" si="43"/>
        <v>0</v>
      </c>
      <c r="K130" s="684">
        <f t="shared" si="44"/>
        <v>0</v>
      </c>
      <c r="L130" s="684">
        <f t="shared" si="48"/>
        <v>0</v>
      </c>
      <c r="M130" s="684">
        <f t="shared" si="45"/>
        <v>0</v>
      </c>
      <c r="N130" s="684">
        <f t="shared" si="46"/>
        <v>0</v>
      </c>
      <c r="O130" s="684">
        <f t="shared" si="47"/>
        <v>0</v>
      </c>
      <c r="P130" s="684">
        <f t="shared" si="36"/>
        <v>0</v>
      </c>
    </row>
    <row r="131" spans="2:16">
      <c r="B131" s="500">
        <v>2018</v>
      </c>
      <c r="C131" s="682">
        <f t="shared" ref="C131:C132" si="49">HLOOKUP(B131,$E$15:$O$114,9,FALSE)</f>
        <v>7.7999999999999996E-3</v>
      </c>
      <c r="D131" s="683">
        <f t="shared" si="37"/>
        <v>1.2800000000000001E-2</v>
      </c>
      <c r="E131" s="684">
        <f t="shared" si="38"/>
        <v>3.5074000000000001</v>
      </c>
      <c r="F131" s="683">
        <f t="shared" si="39"/>
        <v>9.1021000000000001</v>
      </c>
      <c r="G131" s="684">
        <f t="shared" si="40"/>
        <v>13.055999999999999</v>
      </c>
      <c r="H131" s="683">
        <f t="shared" si="41"/>
        <v>3.5000000000000001E-3</v>
      </c>
      <c r="I131" s="684">
        <f t="shared" si="42"/>
        <v>0</v>
      </c>
      <c r="J131" s="684">
        <f t="shared" si="43"/>
        <v>0</v>
      </c>
      <c r="K131" s="684">
        <f t="shared" si="44"/>
        <v>0</v>
      </c>
      <c r="L131" s="684">
        <f t="shared" si="48"/>
        <v>0</v>
      </c>
      <c r="M131" s="684">
        <f t="shared" si="45"/>
        <v>0</v>
      </c>
      <c r="N131" s="684">
        <f t="shared" si="46"/>
        <v>0</v>
      </c>
      <c r="O131" s="684">
        <f t="shared" si="47"/>
        <v>0</v>
      </c>
      <c r="P131" s="684">
        <f t="shared" si="36"/>
        <v>0</v>
      </c>
    </row>
    <row r="132" spans="2:16">
      <c r="B132" s="500">
        <v>2019</v>
      </c>
      <c r="C132" s="682">
        <f t="shared" si="49"/>
        <v>4.4999999999999997E-3</v>
      </c>
      <c r="D132" s="683">
        <f t="shared" si="37"/>
        <v>1.29E-2</v>
      </c>
      <c r="E132" s="684">
        <f t="shared" si="38"/>
        <v>3.5459999999999998</v>
      </c>
      <c r="F132" s="683">
        <f t="shared" si="39"/>
        <v>9.2022999999999993</v>
      </c>
      <c r="G132" s="684">
        <f t="shared" si="40"/>
        <v>13.1996</v>
      </c>
      <c r="H132" s="683">
        <f t="shared" si="41"/>
        <v>3.5000000000000001E-3</v>
      </c>
      <c r="I132" s="684">
        <f t="shared" si="42"/>
        <v>0</v>
      </c>
      <c r="J132" s="684">
        <f t="shared" si="43"/>
        <v>0</v>
      </c>
      <c r="K132" s="684">
        <f t="shared" si="44"/>
        <v>0</v>
      </c>
      <c r="L132" s="684">
        <f t="shared" si="48"/>
        <v>0</v>
      </c>
      <c r="M132" s="684">
        <f t="shared" si="45"/>
        <v>0</v>
      </c>
      <c r="N132" s="684">
        <f t="shared" si="46"/>
        <v>0</v>
      </c>
      <c r="O132" s="684">
        <f t="shared" si="47"/>
        <v>0</v>
      </c>
      <c r="P132" s="684">
        <f t="shared" si="36"/>
        <v>0</v>
      </c>
    </row>
    <row r="133" spans="2:16">
      <c r="B133" s="501">
        <v>2020</v>
      </c>
      <c r="C133" s="685">
        <f>HLOOKUP(B133,$E$15:$O$114,9,FALSE)</f>
        <v>0</v>
      </c>
      <c r="D133" s="686">
        <f t="shared" si="37"/>
        <v>1.32E-2</v>
      </c>
      <c r="E133" s="687">
        <f t="shared" si="38"/>
        <v>3.6259999999999999</v>
      </c>
      <c r="F133" s="686">
        <f t="shared" si="39"/>
        <v>9.4097000000000008</v>
      </c>
      <c r="G133" s="687">
        <f>HLOOKUP(B133,$E$15:$O$114,37,FALSE)</f>
        <v>13.497199999999999</v>
      </c>
      <c r="H133" s="686">
        <f t="shared" si="41"/>
        <v>3.5999999999999999E-3</v>
      </c>
      <c r="I133" s="687">
        <f t="shared" si="42"/>
        <v>0</v>
      </c>
      <c r="J133" s="687">
        <f t="shared" si="43"/>
        <v>0</v>
      </c>
      <c r="K133" s="687">
        <f t="shared" si="44"/>
        <v>0</v>
      </c>
      <c r="L133" s="687">
        <f t="shared" si="48"/>
        <v>0</v>
      </c>
      <c r="M133" s="687">
        <f t="shared" si="45"/>
        <v>0</v>
      </c>
      <c r="N133" s="687">
        <f t="shared" si="46"/>
        <v>0</v>
      </c>
      <c r="O133" s="687">
        <f t="shared" si="47"/>
        <v>0</v>
      </c>
      <c r="P133" s="687">
        <f t="shared" si="36"/>
        <v>0</v>
      </c>
    </row>
    <row r="134" spans="2:16" ht="18.75" customHeight="1">
      <c r="B134" s="497" t="s">
        <v>626</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P534"/>
  <sheetViews>
    <sheetView topLeftCell="A424" zoomScale="90" zoomScaleNormal="90" zoomScaleSheetLayoutView="80" zoomScalePageLayoutView="85" workbookViewId="0">
      <selection activeCell="AA437" sqref="AA437"/>
    </sheetView>
  </sheetViews>
  <sheetFormatPr defaultColWidth="9" defaultRowHeight="14.25" outlineLevelRow="1" outlineLevelCol="1"/>
  <cols>
    <col min="1" max="1" width="4.5703125" style="508" customWidth="1"/>
    <col min="2" max="2" width="43.5703125" style="253" customWidth="1"/>
    <col min="3" max="3" width="14" style="253" customWidth="1"/>
    <col min="4" max="4" width="18" style="252" customWidth="1"/>
    <col min="5" max="8" width="10.42578125" style="252" customWidth="1" outlineLevel="1"/>
    <col min="9" max="13" width="9" style="252" customWidth="1" outlineLevel="1"/>
    <col min="14" max="14" width="12.42578125" style="252" customWidth="1" outlineLevel="1"/>
    <col min="15" max="15" width="17.5703125" style="252" customWidth="1"/>
    <col min="16" max="24" width="9.42578125" style="252" customWidth="1" outlineLevel="1"/>
    <col min="25" max="25" width="14" style="254" customWidth="1"/>
    <col min="26" max="26" width="14.5703125" style="254" customWidth="1"/>
    <col min="27" max="27" width="17"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841"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41"/>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39" t="s">
        <v>551</v>
      </c>
      <c r="D5" s="84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41" t="s">
        <v>505</v>
      </c>
      <c r="C7" s="842" t="s">
        <v>627</v>
      </c>
      <c r="D7" s="842"/>
      <c r="E7" s="842"/>
      <c r="F7" s="842"/>
      <c r="G7" s="842"/>
      <c r="H7" s="842"/>
      <c r="I7" s="842"/>
      <c r="J7" s="842"/>
      <c r="K7" s="842"/>
      <c r="L7" s="842"/>
      <c r="M7" s="842"/>
      <c r="N7" s="842"/>
      <c r="O7" s="842"/>
      <c r="P7" s="842"/>
      <c r="Q7" s="842"/>
      <c r="R7" s="842"/>
      <c r="S7" s="842"/>
      <c r="T7" s="842"/>
      <c r="U7" s="842"/>
      <c r="V7" s="842"/>
      <c r="W7" s="842"/>
      <c r="X7" s="842"/>
      <c r="Y7" s="604"/>
      <c r="Z7" s="604"/>
      <c r="AA7" s="604"/>
      <c r="AB7" s="604"/>
      <c r="AC7" s="604"/>
      <c r="AD7" s="604"/>
      <c r="AE7" s="269"/>
      <c r="AF7" s="269"/>
      <c r="AG7" s="269"/>
      <c r="AH7" s="269"/>
      <c r="AI7" s="269"/>
      <c r="AJ7" s="269"/>
      <c r="AK7" s="269"/>
      <c r="AL7" s="269"/>
    </row>
    <row r="8" spans="1:39" s="270" customFormat="1" ht="58.5" customHeight="1">
      <c r="A8" s="508"/>
      <c r="B8" s="841"/>
      <c r="C8" s="842" t="s">
        <v>568</v>
      </c>
      <c r="D8" s="842"/>
      <c r="E8" s="842"/>
      <c r="F8" s="842"/>
      <c r="G8" s="842"/>
      <c r="H8" s="842"/>
      <c r="I8" s="842"/>
      <c r="J8" s="842"/>
      <c r="K8" s="842"/>
      <c r="L8" s="842"/>
      <c r="M8" s="842"/>
      <c r="N8" s="842"/>
      <c r="O8" s="842"/>
      <c r="P8" s="842"/>
      <c r="Q8" s="842"/>
      <c r="R8" s="842"/>
      <c r="S8" s="842"/>
      <c r="T8" s="842"/>
      <c r="U8" s="842"/>
      <c r="V8" s="842"/>
      <c r="W8" s="842"/>
      <c r="X8" s="842"/>
      <c r="Y8" s="604"/>
      <c r="Z8" s="604"/>
      <c r="AA8" s="604"/>
      <c r="AB8" s="604"/>
      <c r="AC8" s="604"/>
      <c r="AD8" s="604"/>
      <c r="AE8" s="271"/>
      <c r="AF8" s="254"/>
      <c r="AG8" s="254"/>
      <c r="AH8" s="254"/>
      <c r="AI8" s="254"/>
      <c r="AJ8" s="254"/>
      <c r="AK8" s="254"/>
      <c r="AL8" s="254"/>
      <c r="AM8" s="255"/>
    </row>
    <row r="9" spans="1:39" s="270" customFormat="1" ht="57.75" customHeight="1">
      <c r="A9" s="508"/>
      <c r="B9" s="272"/>
      <c r="C9" s="842" t="s">
        <v>567</v>
      </c>
      <c r="D9" s="842"/>
      <c r="E9" s="842"/>
      <c r="F9" s="842"/>
      <c r="G9" s="842"/>
      <c r="H9" s="842"/>
      <c r="I9" s="842"/>
      <c r="J9" s="842"/>
      <c r="K9" s="842"/>
      <c r="L9" s="842"/>
      <c r="M9" s="842"/>
      <c r="N9" s="842"/>
      <c r="O9" s="842"/>
      <c r="P9" s="842"/>
      <c r="Q9" s="842"/>
      <c r="R9" s="842"/>
      <c r="S9" s="842"/>
      <c r="T9" s="842"/>
      <c r="U9" s="842"/>
      <c r="V9" s="842"/>
      <c r="W9" s="842"/>
      <c r="X9" s="842"/>
      <c r="Y9" s="604"/>
      <c r="Z9" s="604"/>
      <c r="AA9" s="604"/>
      <c r="AB9" s="604"/>
      <c r="AC9" s="604"/>
      <c r="AD9" s="604"/>
      <c r="AE9" s="271"/>
      <c r="AF9" s="254"/>
      <c r="AG9" s="254"/>
      <c r="AH9" s="254"/>
      <c r="AI9" s="254"/>
      <c r="AJ9" s="254"/>
      <c r="AK9" s="254"/>
      <c r="AL9" s="254"/>
      <c r="AM9" s="255"/>
    </row>
    <row r="10" spans="1:39" ht="41.25" customHeight="1">
      <c r="B10" s="274"/>
      <c r="C10" s="842" t="s">
        <v>629</v>
      </c>
      <c r="D10" s="842"/>
      <c r="E10" s="842"/>
      <c r="F10" s="842"/>
      <c r="G10" s="842"/>
      <c r="H10" s="842"/>
      <c r="I10" s="842"/>
      <c r="J10" s="842"/>
      <c r="K10" s="842"/>
      <c r="L10" s="842"/>
      <c r="M10" s="842"/>
      <c r="N10" s="842"/>
      <c r="O10" s="842"/>
      <c r="P10" s="842"/>
      <c r="Q10" s="842"/>
      <c r="R10" s="842"/>
      <c r="S10" s="842"/>
      <c r="T10" s="842"/>
      <c r="U10" s="842"/>
      <c r="V10" s="842"/>
      <c r="W10" s="842"/>
      <c r="X10" s="842"/>
      <c r="Y10" s="604"/>
      <c r="Z10" s="604"/>
      <c r="AA10" s="604"/>
      <c r="AB10" s="604"/>
      <c r="AC10" s="604"/>
      <c r="AD10" s="604"/>
      <c r="AE10" s="271"/>
      <c r="AF10" s="275"/>
      <c r="AG10" s="275"/>
      <c r="AH10" s="275"/>
      <c r="AI10" s="275"/>
      <c r="AJ10" s="275"/>
      <c r="AK10" s="275"/>
      <c r="AL10" s="275"/>
    </row>
    <row r="11" spans="1:39" ht="53.25" customHeight="1">
      <c r="C11" s="842" t="s">
        <v>616</v>
      </c>
      <c r="D11" s="842"/>
      <c r="E11" s="842"/>
      <c r="F11" s="842"/>
      <c r="G11" s="842"/>
      <c r="H11" s="842"/>
      <c r="I11" s="842"/>
      <c r="J11" s="842"/>
      <c r="K11" s="842"/>
      <c r="L11" s="842"/>
      <c r="M11" s="842"/>
      <c r="N11" s="842"/>
      <c r="O11" s="842"/>
      <c r="P11" s="842"/>
      <c r="Q11" s="842"/>
      <c r="R11" s="842"/>
      <c r="S11" s="842"/>
      <c r="T11" s="842"/>
      <c r="U11" s="842"/>
      <c r="V11" s="842"/>
      <c r="W11" s="842"/>
      <c r="X11" s="842"/>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41"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41"/>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43" t="s">
        <v>211</v>
      </c>
      <c r="C19" s="845" t="s">
        <v>33</v>
      </c>
      <c r="D19" s="283" t="s">
        <v>422</v>
      </c>
      <c r="E19" s="847" t="s">
        <v>209</v>
      </c>
      <c r="F19" s="848"/>
      <c r="G19" s="848"/>
      <c r="H19" s="848"/>
      <c r="I19" s="848"/>
      <c r="J19" s="848"/>
      <c r="K19" s="848"/>
      <c r="L19" s="848"/>
      <c r="M19" s="849"/>
      <c r="N19" s="853" t="s">
        <v>213</v>
      </c>
      <c r="O19" s="283" t="s">
        <v>423</v>
      </c>
      <c r="P19" s="847" t="s">
        <v>212</v>
      </c>
      <c r="Q19" s="848"/>
      <c r="R19" s="848"/>
      <c r="S19" s="848"/>
      <c r="T19" s="848"/>
      <c r="U19" s="848"/>
      <c r="V19" s="848"/>
      <c r="W19" s="848"/>
      <c r="X19" s="849"/>
      <c r="Y19" s="850" t="s">
        <v>243</v>
      </c>
      <c r="Z19" s="851"/>
      <c r="AA19" s="851"/>
      <c r="AB19" s="851"/>
      <c r="AC19" s="851"/>
      <c r="AD19" s="851"/>
      <c r="AE19" s="851"/>
      <c r="AF19" s="851"/>
      <c r="AG19" s="851"/>
      <c r="AH19" s="851"/>
      <c r="AI19" s="851"/>
      <c r="AJ19" s="851"/>
      <c r="AK19" s="851"/>
      <c r="AL19" s="851"/>
      <c r="AM19" s="852"/>
    </row>
    <row r="20" spans="1:39" s="282" customFormat="1" ht="59.25" customHeight="1">
      <c r="A20" s="508"/>
      <c r="B20" s="844"/>
      <c r="C20" s="846"/>
      <c r="D20" s="284">
        <v>2011</v>
      </c>
      <c r="E20" s="284">
        <v>2012</v>
      </c>
      <c r="F20" s="284">
        <v>2013</v>
      </c>
      <c r="G20" s="284">
        <v>2014</v>
      </c>
      <c r="H20" s="284">
        <v>2015</v>
      </c>
      <c r="I20" s="284">
        <v>2016</v>
      </c>
      <c r="J20" s="284">
        <v>2017</v>
      </c>
      <c r="K20" s="284">
        <v>2018</v>
      </c>
      <c r="L20" s="284">
        <v>2019</v>
      </c>
      <c r="M20" s="284">
        <v>2020</v>
      </c>
      <c r="N20" s="85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 50-4999</v>
      </c>
      <c r="AB20" s="285" t="str">
        <f>'1.  LRAMVA Summary'!G52</f>
        <v>Sentinel Lights</v>
      </c>
      <c r="AC20" s="285" t="str">
        <f>'1.  LRAMVA Summary'!H52</f>
        <v>Street Lighting</v>
      </c>
      <c r="AD20" s="285" t="str">
        <f>'1.  LRAMVA Summary'!I52</f>
        <v>USL</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kWh</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43" t="s">
        <v>211</v>
      </c>
      <c r="C147" s="845" t="s">
        <v>33</v>
      </c>
      <c r="D147" s="283" t="s">
        <v>422</v>
      </c>
      <c r="E147" s="847" t="s">
        <v>209</v>
      </c>
      <c r="F147" s="848"/>
      <c r="G147" s="848"/>
      <c r="H147" s="848"/>
      <c r="I147" s="848"/>
      <c r="J147" s="848"/>
      <c r="K147" s="848"/>
      <c r="L147" s="848"/>
      <c r="M147" s="849"/>
      <c r="N147" s="853" t="s">
        <v>213</v>
      </c>
      <c r="O147" s="283" t="s">
        <v>423</v>
      </c>
      <c r="P147" s="847" t="s">
        <v>212</v>
      </c>
      <c r="Q147" s="848"/>
      <c r="R147" s="848"/>
      <c r="S147" s="848"/>
      <c r="T147" s="848"/>
      <c r="U147" s="848"/>
      <c r="V147" s="848"/>
      <c r="W147" s="848"/>
      <c r="X147" s="849"/>
      <c r="Y147" s="850" t="s">
        <v>243</v>
      </c>
      <c r="Z147" s="851"/>
      <c r="AA147" s="851"/>
      <c r="AB147" s="851"/>
      <c r="AC147" s="851"/>
      <c r="AD147" s="851"/>
      <c r="AE147" s="851"/>
      <c r="AF147" s="851"/>
      <c r="AG147" s="851"/>
      <c r="AH147" s="851"/>
      <c r="AI147" s="851"/>
      <c r="AJ147" s="851"/>
      <c r="AK147" s="851"/>
      <c r="AL147" s="851"/>
      <c r="AM147" s="852"/>
    </row>
    <row r="148" spans="1:39" ht="60.75" customHeight="1">
      <c r="B148" s="844"/>
      <c r="C148" s="846"/>
      <c r="D148" s="284">
        <v>2012</v>
      </c>
      <c r="E148" s="284">
        <v>2013</v>
      </c>
      <c r="F148" s="284">
        <v>2014</v>
      </c>
      <c r="G148" s="284">
        <v>2015</v>
      </c>
      <c r="H148" s="284">
        <v>2016</v>
      </c>
      <c r="I148" s="284">
        <v>2017</v>
      </c>
      <c r="J148" s="284">
        <v>2018</v>
      </c>
      <c r="K148" s="284">
        <v>2019</v>
      </c>
      <c r="L148" s="284">
        <v>2020</v>
      </c>
      <c r="M148" s="284">
        <v>2021</v>
      </c>
      <c r="N148" s="85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 50-4999</v>
      </c>
      <c r="AB148" s="284" t="str">
        <f>'1.  LRAMVA Summary'!G52</f>
        <v>Sentinel Lights</v>
      </c>
      <c r="AC148" s="284" t="str">
        <f>'1.  LRAMVA Summary'!H52</f>
        <v>Street Lighting</v>
      </c>
      <c r="AD148" s="284" t="str">
        <f>'1.  LRAMVA Summary'!I52</f>
        <v>USL</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kWh</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7">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43" t="s">
        <v>211</v>
      </c>
      <c r="C276" s="845" t="s">
        <v>33</v>
      </c>
      <c r="D276" s="283" t="s">
        <v>422</v>
      </c>
      <c r="E276" s="847" t="s">
        <v>209</v>
      </c>
      <c r="F276" s="848"/>
      <c r="G276" s="848"/>
      <c r="H276" s="848"/>
      <c r="I276" s="848"/>
      <c r="J276" s="848"/>
      <c r="K276" s="848"/>
      <c r="L276" s="848"/>
      <c r="M276" s="849"/>
      <c r="N276" s="853" t="s">
        <v>213</v>
      </c>
      <c r="O276" s="283" t="s">
        <v>423</v>
      </c>
      <c r="P276" s="847" t="s">
        <v>212</v>
      </c>
      <c r="Q276" s="848"/>
      <c r="R276" s="848"/>
      <c r="S276" s="848"/>
      <c r="T276" s="848"/>
      <c r="U276" s="848"/>
      <c r="V276" s="848"/>
      <c r="W276" s="848"/>
      <c r="X276" s="849"/>
      <c r="Y276" s="850" t="s">
        <v>243</v>
      </c>
      <c r="Z276" s="851"/>
      <c r="AA276" s="851"/>
      <c r="AB276" s="851"/>
      <c r="AC276" s="851"/>
      <c r="AD276" s="851"/>
      <c r="AE276" s="851"/>
      <c r="AF276" s="851"/>
      <c r="AG276" s="851"/>
      <c r="AH276" s="851"/>
      <c r="AI276" s="851"/>
      <c r="AJ276" s="851"/>
      <c r="AK276" s="851"/>
      <c r="AL276" s="851"/>
      <c r="AM276" s="852"/>
    </row>
    <row r="277" spans="1:39" ht="60.75" customHeight="1">
      <c r="B277" s="844"/>
      <c r="C277" s="846"/>
      <c r="D277" s="284">
        <v>2013</v>
      </c>
      <c r="E277" s="284">
        <v>2014</v>
      </c>
      <c r="F277" s="284">
        <v>2015</v>
      </c>
      <c r="G277" s="284">
        <v>2016</v>
      </c>
      <c r="H277" s="284">
        <v>2017</v>
      </c>
      <c r="I277" s="284">
        <v>2018</v>
      </c>
      <c r="J277" s="284">
        <v>2019</v>
      </c>
      <c r="K277" s="284">
        <v>2020</v>
      </c>
      <c r="L277" s="284">
        <v>2021</v>
      </c>
      <c r="M277" s="284">
        <v>2022</v>
      </c>
      <c r="N277" s="85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 50-4999</v>
      </c>
      <c r="AB277" s="284" t="str">
        <f>'1.  LRAMVA Summary'!G52</f>
        <v>Sentinel Lights</v>
      </c>
      <c r="AC277" s="284" t="str">
        <f>'1.  LRAMVA Summary'!H52</f>
        <v>Street Lighting</v>
      </c>
      <c r="AD277" s="284" t="str">
        <f>'1.  LRAMVA Summary'!I52</f>
        <v>USL</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kWh</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7">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7">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7">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43" t="s">
        <v>211</v>
      </c>
      <c r="C405" s="845" t="s">
        <v>33</v>
      </c>
      <c r="D405" s="283" t="s">
        <v>422</v>
      </c>
      <c r="E405" s="847" t="s">
        <v>209</v>
      </c>
      <c r="F405" s="848"/>
      <c r="G405" s="848"/>
      <c r="H405" s="848"/>
      <c r="I405" s="848"/>
      <c r="J405" s="848"/>
      <c r="K405" s="848"/>
      <c r="L405" s="848"/>
      <c r="M405" s="849"/>
      <c r="N405" s="853" t="s">
        <v>213</v>
      </c>
      <c r="O405" s="283" t="s">
        <v>423</v>
      </c>
      <c r="P405" s="847" t="s">
        <v>212</v>
      </c>
      <c r="Q405" s="848"/>
      <c r="R405" s="848"/>
      <c r="S405" s="848"/>
      <c r="T405" s="848"/>
      <c r="U405" s="848"/>
      <c r="V405" s="848"/>
      <c r="W405" s="848"/>
      <c r="X405" s="849"/>
      <c r="Y405" s="850" t="s">
        <v>243</v>
      </c>
      <c r="Z405" s="851"/>
      <c r="AA405" s="851"/>
      <c r="AB405" s="851"/>
      <c r="AC405" s="851"/>
      <c r="AD405" s="851"/>
      <c r="AE405" s="851"/>
      <c r="AF405" s="851"/>
      <c r="AG405" s="851"/>
      <c r="AH405" s="851"/>
      <c r="AI405" s="851"/>
      <c r="AJ405" s="851"/>
      <c r="AK405" s="851"/>
      <c r="AL405" s="851"/>
      <c r="AM405" s="852"/>
    </row>
    <row r="406" spans="1:40" ht="45.75" customHeight="1">
      <c r="B406" s="844"/>
      <c r="C406" s="846"/>
      <c r="D406" s="284">
        <v>2014</v>
      </c>
      <c r="E406" s="284">
        <v>2015</v>
      </c>
      <c r="F406" s="284">
        <v>2016</v>
      </c>
      <c r="G406" s="284">
        <v>2017</v>
      </c>
      <c r="H406" s="284">
        <v>2018</v>
      </c>
      <c r="I406" s="284">
        <v>2019</v>
      </c>
      <c r="J406" s="284">
        <v>2020</v>
      </c>
      <c r="K406" s="284">
        <v>2021</v>
      </c>
      <c r="L406" s="284">
        <v>2022</v>
      </c>
      <c r="M406" s="284">
        <v>2023</v>
      </c>
      <c r="N406" s="85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 50-4999</v>
      </c>
      <c r="AB406" s="284" t="str">
        <f>'1.  LRAMVA Summary'!G52</f>
        <v>Sentinel Lights</v>
      </c>
      <c r="AC406" s="284" t="str">
        <f>'1.  LRAMVA Summary'!H52</f>
        <v>Street Lighting</v>
      </c>
      <c r="AD406" s="284" t="str">
        <f>'1.  LRAMVA Summary'!I52</f>
        <v>USL</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kWh</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v>25409</v>
      </c>
      <c r="E408" s="294">
        <v>25409</v>
      </c>
      <c r="F408" s="294">
        <v>25409</v>
      </c>
      <c r="G408" s="294">
        <v>25200</v>
      </c>
      <c r="H408" s="294">
        <v>15112</v>
      </c>
      <c r="I408" s="294"/>
      <c r="J408" s="294"/>
      <c r="K408" s="294"/>
      <c r="L408" s="294"/>
      <c r="M408" s="294"/>
      <c r="N408" s="290"/>
      <c r="O408" s="294">
        <v>3.8476773091159782</v>
      </c>
      <c r="P408" s="294">
        <v>3.8476773091159782</v>
      </c>
      <c r="Q408" s="294">
        <v>3.8476773091159782</v>
      </c>
      <c r="R408" s="294">
        <v>3.6141687141159782</v>
      </c>
      <c r="S408" s="294">
        <v>2.2208714337629463</v>
      </c>
      <c r="T408" s="294">
        <v>0</v>
      </c>
      <c r="U408" s="294">
        <v>0</v>
      </c>
      <c r="V408" s="294">
        <v>0</v>
      </c>
      <c r="W408" s="294">
        <v>0</v>
      </c>
      <c r="X408" s="294">
        <v>0</v>
      </c>
      <c r="Y408" s="46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1</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v>4433.2785350000004</v>
      </c>
      <c r="E411" s="294">
        <v>4433.2785350000004</v>
      </c>
      <c r="F411" s="294">
        <v>4433.2785350000004</v>
      </c>
      <c r="G411" s="294">
        <v>4433.2785350000004</v>
      </c>
      <c r="H411" s="294"/>
      <c r="I411" s="294"/>
      <c r="J411" s="294"/>
      <c r="K411" s="294"/>
      <c r="L411" s="294"/>
      <c r="M411" s="294"/>
      <c r="N411" s="290"/>
      <c r="O411" s="294">
        <v>2.486329188</v>
      </c>
      <c r="P411" s="294">
        <v>2.486329188</v>
      </c>
      <c r="Q411" s="294">
        <v>2.486329188</v>
      </c>
      <c r="R411" s="294">
        <v>2.486329188</v>
      </c>
      <c r="S411" s="294"/>
      <c r="T411" s="294"/>
      <c r="U411" s="294"/>
      <c r="V411" s="294"/>
      <c r="W411" s="294"/>
      <c r="X411" s="294"/>
      <c r="Y411" s="46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1</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v>62853.304130999997</v>
      </c>
      <c r="E414" s="294">
        <v>62853.304130999997</v>
      </c>
      <c r="F414" s="294">
        <v>62853.304130999997</v>
      </c>
      <c r="G414" s="294">
        <v>62853.304130999997</v>
      </c>
      <c r="H414" s="294">
        <v>62853.304130999997</v>
      </c>
      <c r="I414" s="294">
        <v>62853.304130999997</v>
      </c>
      <c r="J414" s="294">
        <v>62853.304130999997</v>
      </c>
      <c r="K414" s="294">
        <v>62853.304130999997</v>
      </c>
      <c r="L414" s="294">
        <v>62853.304130999997</v>
      </c>
      <c r="M414" s="294">
        <v>62853.304130999997</v>
      </c>
      <c r="N414" s="290"/>
      <c r="O414" s="294">
        <v>32.886726469999999</v>
      </c>
      <c r="P414" s="294">
        <v>32.886726469999999</v>
      </c>
      <c r="Q414" s="294">
        <v>32.886726469999999</v>
      </c>
      <c r="R414" s="294">
        <v>32.886726469999999</v>
      </c>
      <c r="S414" s="294">
        <v>32.886726469999999</v>
      </c>
      <c r="T414" s="294">
        <v>32.886726469999999</v>
      </c>
      <c r="U414" s="294">
        <v>32.886726469999999</v>
      </c>
      <c r="V414" s="294">
        <v>32.886726469999999</v>
      </c>
      <c r="W414" s="294">
        <v>32.886726469999999</v>
      </c>
      <c r="X414" s="294">
        <v>32.886726469999999</v>
      </c>
      <c r="Y414" s="46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v>55588.134940000004</v>
      </c>
      <c r="E417" s="294">
        <v>51761.495629999998</v>
      </c>
      <c r="F417" s="294">
        <v>49913.323839999997</v>
      </c>
      <c r="G417" s="294">
        <v>49913.323839999997</v>
      </c>
      <c r="H417" s="294">
        <v>49913.323839999997</v>
      </c>
      <c r="I417" s="294">
        <v>49913.323839999997</v>
      </c>
      <c r="J417" s="294">
        <v>49913.323839999997</v>
      </c>
      <c r="K417" s="294">
        <v>49816.290760000004</v>
      </c>
      <c r="L417" s="294">
        <v>49816.290760000004</v>
      </c>
      <c r="M417" s="294">
        <v>42623.259830000003</v>
      </c>
      <c r="N417" s="290"/>
      <c r="O417" s="294">
        <v>4.1588435329999998</v>
      </c>
      <c r="P417" s="294">
        <v>3.9186174529999995</v>
      </c>
      <c r="Q417" s="294">
        <v>3.80259422</v>
      </c>
      <c r="R417" s="294">
        <v>3.80259422</v>
      </c>
      <c r="S417" s="294">
        <v>3.80259422</v>
      </c>
      <c r="T417" s="294">
        <v>3.80259422</v>
      </c>
      <c r="U417" s="294">
        <v>3.80259422</v>
      </c>
      <c r="V417" s="294">
        <v>3.791517384</v>
      </c>
      <c r="W417" s="294">
        <v>3.791517384</v>
      </c>
      <c r="X417" s="294">
        <v>3.3399583310000001</v>
      </c>
      <c r="Y417" s="46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v>242636.8455</v>
      </c>
      <c r="E420" s="294">
        <v>210484.90040000001</v>
      </c>
      <c r="F420" s="294">
        <v>193729.08689999999</v>
      </c>
      <c r="G420" s="294">
        <v>193729.08689999999</v>
      </c>
      <c r="H420" s="294">
        <v>193729.08689999999</v>
      </c>
      <c r="I420" s="294">
        <v>193729.08689999999</v>
      </c>
      <c r="J420" s="294">
        <v>193729.08689999999</v>
      </c>
      <c r="K420" s="294">
        <v>193645.16639999999</v>
      </c>
      <c r="L420" s="294">
        <v>193645.16639999999</v>
      </c>
      <c r="M420" s="294">
        <v>180100.76310000001</v>
      </c>
      <c r="N420" s="290"/>
      <c r="O420" s="294">
        <v>15.879439889999999</v>
      </c>
      <c r="P420" s="294">
        <v>13.86102762</v>
      </c>
      <c r="Q420" s="294">
        <v>12.809142899999999</v>
      </c>
      <c r="R420" s="294">
        <v>12.809142899999999</v>
      </c>
      <c r="S420" s="294">
        <v>12.809142899999999</v>
      </c>
      <c r="T420" s="294">
        <v>12.809142899999999</v>
      </c>
      <c r="U420" s="294">
        <v>12.809142899999999</v>
      </c>
      <c r="V420" s="294">
        <v>12.79956294</v>
      </c>
      <c r="W420" s="294">
        <v>12.79956294</v>
      </c>
      <c r="X420" s="294">
        <v>11.949281879999999</v>
      </c>
      <c r="Y420" s="46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v>573507.93629999994</v>
      </c>
      <c r="E436" s="294">
        <v>573507.93629999994</v>
      </c>
      <c r="F436" s="294">
        <v>573507.93629999994</v>
      </c>
      <c r="G436" s="294">
        <v>494618.0711</v>
      </c>
      <c r="H436" s="294">
        <v>494618.0711</v>
      </c>
      <c r="I436" s="294">
        <v>426785.36040000001</v>
      </c>
      <c r="J436" s="294">
        <v>421364.69910000003</v>
      </c>
      <c r="K436" s="294">
        <v>421364.69910000003</v>
      </c>
      <c r="L436" s="294">
        <v>393791.49400000001</v>
      </c>
      <c r="M436" s="294">
        <v>364417.29</v>
      </c>
      <c r="N436" s="294">
        <v>12</v>
      </c>
      <c r="O436" s="294">
        <v>112.26227729999999</v>
      </c>
      <c r="P436" s="294">
        <v>112.26227729999999</v>
      </c>
      <c r="Q436" s="294">
        <v>112.26227729999999</v>
      </c>
      <c r="R436" s="294">
        <v>89.799703559999998</v>
      </c>
      <c r="S436" s="294">
        <v>89.799703559999998</v>
      </c>
      <c r="T436" s="294">
        <v>70.485470199999995</v>
      </c>
      <c r="U436" s="294">
        <v>69.757432919999999</v>
      </c>
      <c r="V436" s="294">
        <v>69.757432919999999</v>
      </c>
      <c r="W436" s="294">
        <v>68.53901166</v>
      </c>
      <c r="X436" s="294">
        <v>65.454692190000003</v>
      </c>
      <c r="Y436" s="414"/>
      <c r="Z436" s="468">
        <v>0.5</v>
      </c>
      <c r="AA436" s="468">
        <v>0.5</v>
      </c>
      <c r="AB436" s="468"/>
      <c r="AC436" s="414"/>
      <c r="AD436" s="414"/>
      <c r="AE436" s="414"/>
      <c r="AF436" s="414"/>
      <c r="AG436" s="414"/>
      <c r="AH436" s="414"/>
      <c r="AI436" s="414"/>
      <c r="AJ436" s="414"/>
      <c r="AK436" s="414"/>
      <c r="AL436" s="414"/>
      <c r="AM436" s="295">
        <f>SUM(Y436:AL436)</f>
        <v>1</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0.5</v>
      </c>
      <c r="AA437" s="410">
        <f t="shared" ref="AA437:AL437" si="127">AA436</f>
        <v>0.5</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v>66458.454129999998</v>
      </c>
      <c r="E477" s="294">
        <v>66397.670759999994</v>
      </c>
      <c r="F477" s="294">
        <v>61181.467470000003</v>
      </c>
      <c r="G477" s="294">
        <v>58816.499759999999</v>
      </c>
      <c r="H477" s="294">
        <v>56451.531110000004</v>
      </c>
      <c r="I477" s="294">
        <v>56451.531110000004</v>
      </c>
      <c r="J477" s="294">
        <v>55391.909769999998</v>
      </c>
      <c r="K477" s="294">
        <v>55391.909769999998</v>
      </c>
      <c r="L477" s="294">
        <v>36700.849589999998</v>
      </c>
      <c r="M477" s="294">
        <v>36578.849589999998</v>
      </c>
      <c r="N477" s="290"/>
      <c r="O477" s="294">
        <v>6.1222534800000004</v>
      </c>
      <c r="P477" s="294">
        <v>6.1191321729999997</v>
      </c>
      <c r="Q477" s="294">
        <v>5.8473824460000001</v>
      </c>
      <c r="R477" s="294">
        <v>5.7239927870000002</v>
      </c>
      <c r="S477" s="294">
        <v>5.6006031390000004</v>
      </c>
      <c r="T477" s="294">
        <v>5.6006031390000004</v>
      </c>
      <c r="U477" s="294">
        <v>5.5453675589999998</v>
      </c>
      <c r="V477" s="294">
        <v>5.5453675589999998</v>
      </c>
      <c r="W477" s="294">
        <v>4.5718246159999998</v>
      </c>
      <c r="X477" s="294">
        <v>4.4412246099999999</v>
      </c>
      <c r="Y477" s="469">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1030886.9535359999</v>
      </c>
      <c r="E513" s="328"/>
      <c r="F513" s="328"/>
      <c r="G513" s="328"/>
      <c r="H513" s="328"/>
      <c r="I513" s="328"/>
      <c r="J513" s="328"/>
      <c r="K513" s="328"/>
      <c r="L513" s="328"/>
      <c r="M513" s="328"/>
      <c r="N513" s="328"/>
      <c r="O513" s="328">
        <f>SUM(O408:O511)</f>
        <v>177.64354717011599</v>
      </c>
      <c r="P513" s="328"/>
      <c r="Q513" s="328"/>
      <c r="R513" s="328"/>
      <c r="S513" s="328"/>
      <c r="T513" s="328"/>
      <c r="U513" s="328"/>
      <c r="V513" s="328"/>
      <c r="W513" s="328"/>
      <c r="X513" s="328"/>
      <c r="Y513" s="328">
        <f>IF(Y407="kWh",SUMPRODUCT(D408:D511,Y408:Y511))</f>
        <v>457379.01723600004</v>
      </c>
      <c r="Z513" s="328">
        <f>IF(Z407="kWh",SUMPRODUCT(D408:D511,Z408:Z511))</f>
        <v>286753.96814999997</v>
      </c>
      <c r="AA513" s="328">
        <f>IF(AA407="kW",SUMPRODUCT(N408:N511,O408:O511,AA408:AA511),SUMPRODUCT(D408:D511,AA408:AA511))</f>
        <v>673.57366379999996</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0.01</v>
      </c>
      <c r="Z516" s="340">
        <f>HLOOKUP(Z$20,'3.  Distribution Rates'!$C$122:$P$133,6,FALSE)</f>
        <v>7.0000000000000001E-3</v>
      </c>
      <c r="AA516" s="340">
        <f>HLOOKUP(AA$20,'3.  Distribution Rates'!$C$122:$P$133,6,FALSE)</f>
        <v>0.43259999999999998</v>
      </c>
      <c r="AB516" s="340">
        <f>HLOOKUP(AB$20,'3.  Distribution Rates'!$C$122:$P$133,6,FALSE)</f>
        <v>5.2545000000000002</v>
      </c>
      <c r="AC516" s="340">
        <f>HLOOKUP(AC$20,'3.  Distribution Rates'!$C$122:$P$133,6,FALSE)</f>
        <v>8.1179000000000006</v>
      </c>
      <c r="AD516" s="340">
        <f>HLOOKUP(AD$20,'3.  Distribution Rates'!$C$122:$P$133,6,FALSE)</f>
        <v>1.2999999999999999E-3</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7">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7">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7">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4573.7901723600007</v>
      </c>
      <c r="Z520" s="377">
        <f t="shared" ref="Z520:AK520" si="154">Z513*Z516</f>
        <v>2007.2777770499999</v>
      </c>
      <c r="AA520" s="377">
        <f t="shared" si="154"/>
        <v>291.38796695987998</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7">
        <f>SUM(Y520:AL520)</f>
        <v>6872.4559163698805</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4573.7901723600007</v>
      </c>
      <c r="Z521" s="345">
        <f t="shared" ref="Z521:AK521" si="155">SUM(Z517:Z520)</f>
        <v>2007.2777770499999</v>
      </c>
      <c r="AA521" s="345">
        <f t="shared" si="155"/>
        <v>291.38796695987998</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6872.4559163698805</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6872.4559163698805</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421339.64945600001</v>
      </c>
      <c r="Z526" s="290">
        <f>SUMPRODUCT(E408:E511,Z408:Z511)</f>
        <v>286753.96814999997</v>
      </c>
      <c r="AA526" s="290">
        <f>IF(AA407="kW",SUMPRODUCT(N408:N511,P408:P511,AA408:AA511),SUMPRODUCT(E408:E511,AA408:AA511))</f>
        <v>673.57366379999996</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397519.460876</v>
      </c>
      <c r="Z527" s="290">
        <f>SUMPRODUCT(F408:F511,Z408:Z511)</f>
        <v>286753.96814999997</v>
      </c>
      <c r="AA527" s="290">
        <f>IF(AA407="kW",SUMPRODUCT(N408:N511,Q408:Q511,AA408:AA511),SUMPRODUCT(F408:F511,AA408:AA511))</f>
        <v>673.57366379999996</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394945.49316599994</v>
      </c>
      <c r="Z528" s="290">
        <f>SUMPRODUCT(G408:G511,Z408:Z511)</f>
        <v>247309.03555</v>
      </c>
      <c r="AA528" s="290">
        <f>IF(AA407="kW",SUMPRODUCT(N408:N511,R408:R511,AA408:AA511),SUMPRODUCT(G408:G511,AA408:AA511))</f>
        <v>538.79822135999996</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378059.24598099996</v>
      </c>
      <c r="Z529" s="290">
        <f>SUMPRODUCT(H408:H511,Z408:Z511)</f>
        <v>247309.03555</v>
      </c>
      <c r="AA529" s="290">
        <f>IF(AA407="kW",SUMPRODUCT(N408:N511,S408:S511,AA408:AA511),SUMPRODUCT(H408:H511,AA408:AA511))</f>
        <v>538.79822135999996</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362947.24598099996</v>
      </c>
      <c r="Z530" s="290">
        <f>SUMPRODUCT(I408:I511,Z408:Z511)</f>
        <v>213392.6802</v>
      </c>
      <c r="AA530" s="290">
        <f>IF(AA407="kW",SUMPRODUCT(N408:N511,T408:T511,AA408:AA511),SUMPRODUCT(I408:I511,AA408:AA511))</f>
        <v>422.91282119999994</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361887.62464099994</v>
      </c>
      <c r="Z531" s="325">
        <f>SUMPRODUCT(J408:J511,Z408:Z511)</f>
        <v>210682.34955000001</v>
      </c>
      <c r="AA531" s="325">
        <f>IF(AA407="kW",SUMPRODUCT(N408:N511,U408:U511,AA408:AA511),SUMPRODUCT(J408:J511,AA408:AA511))</f>
        <v>418.54459752000002</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AP1130"/>
  <sheetViews>
    <sheetView topLeftCell="A91" zoomScale="90" zoomScaleNormal="90" workbookViewId="0">
      <pane xSplit="2" topLeftCell="C1" activePane="topRight" state="frozen"/>
      <selection pane="topRight" activeCell="Z60" sqref="Z60"/>
    </sheetView>
  </sheetViews>
  <sheetFormatPr defaultColWidth="9" defaultRowHeight="15" outlineLevelRow="1" outlineLevelCol="1"/>
  <cols>
    <col min="1" max="1" width="4.5703125" style="521" customWidth="1"/>
    <col min="2" max="2" width="44" style="426" customWidth="1"/>
    <col min="3" max="3" width="13.42578125" style="426" customWidth="1"/>
    <col min="4" max="4" width="17" style="426" customWidth="1"/>
    <col min="5" max="11" width="10.7109375" style="426" bestFit="1" customWidth="1" outlineLevel="1"/>
    <col min="12" max="12" width="11.140625" style="426" bestFit="1" customWidth="1" outlineLevel="1"/>
    <col min="13" max="13" width="10.7109375" style="426" bestFit="1" customWidth="1" outlineLevel="1"/>
    <col min="14" max="14" width="13.5703125" style="426" customWidth="1" outlineLevel="1"/>
    <col min="15" max="15" width="15.5703125" style="426" customWidth="1"/>
    <col min="16" max="24" width="9" style="426" customWidth="1" outlineLevel="1"/>
    <col min="25" max="25" width="16.5703125" style="759" customWidth="1"/>
    <col min="26" max="27" width="15" style="788" customWidth="1"/>
    <col min="28" max="28" width="17.5703125" style="788" customWidth="1"/>
    <col min="29" max="29" width="19.5703125" style="788" customWidth="1"/>
    <col min="30" max="30" width="18.5703125" style="788" customWidth="1"/>
    <col min="31" max="35" width="15" style="788" customWidth="1"/>
    <col min="36" max="38" width="17.28515625" style="788" customWidth="1"/>
    <col min="39" max="39" width="14.5703125" style="788" customWidth="1"/>
    <col min="40" max="40" width="11.5703125" style="426" customWidth="1"/>
    <col min="41" max="16384" width="9" style="426"/>
  </cols>
  <sheetData>
    <row r="13" spans="2:39" ht="15.75" thickBot="1"/>
    <row r="14" spans="2:39" ht="26.25" customHeight="1" thickBot="1">
      <c r="B14" s="841"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760"/>
      <c r="Z14" s="269"/>
      <c r="AA14" s="269"/>
      <c r="AB14" s="269"/>
      <c r="AC14" s="269"/>
      <c r="AD14" s="269"/>
      <c r="AE14" s="269"/>
      <c r="AF14" s="269"/>
      <c r="AG14" s="269"/>
      <c r="AH14" s="269"/>
      <c r="AI14" s="269"/>
      <c r="AJ14" s="269"/>
      <c r="AK14" s="269"/>
      <c r="AL14" s="269"/>
      <c r="AM14" s="269"/>
    </row>
    <row r="15" spans="2:39" ht="26.25" customHeight="1" thickBot="1">
      <c r="B15" s="841"/>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760"/>
      <c r="Z15" s="269"/>
      <c r="AA15" s="269"/>
      <c r="AB15" s="269"/>
      <c r="AC15" s="269"/>
      <c r="AD15" s="269"/>
      <c r="AE15" s="269"/>
      <c r="AF15" s="269"/>
      <c r="AG15" s="269"/>
      <c r="AH15" s="269"/>
      <c r="AI15" s="269"/>
      <c r="AJ15" s="269"/>
      <c r="AK15" s="269"/>
      <c r="AL15" s="269"/>
      <c r="AM15" s="269"/>
    </row>
    <row r="16" spans="2:39" ht="28.5" customHeight="1" thickBot="1">
      <c r="B16" s="841"/>
      <c r="C16" s="839" t="s">
        <v>551</v>
      </c>
      <c r="D16" s="840"/>
      <c r="E16" s="264"/>
      <c r="F16" s="264"/>
      <c r="G16" s="264"/>
      <c r="H16" s="264"/>
      <c r="I16" s="264"/>
      <c r="J16" s="264"/>
      <c r="K16" s="264"/>
      <c r="L16" s="264"/>
      <c r="M16" s="264"/>
      <c r="N16" s="264"/>
      <c r="O16" s="264"/>
      <c r="P16" s="264"/>
      <c r="Q16" s="264"/>
      <c r="R16" s="264"/>
      <c r="S16" s="264"/>
      <c r="T16" s="264"/>
      <c r="U16" s="264"/>
      <c r="V16" s="264"/>
      <c r="W16" s="264"/>
      <c r="X16" s="264"/>
      <c r="Y16" s="760"/>
      <c r="Z16" s="269"/>
      <c r="AA16" s="269"/>
      <c r="AB16" s="269"/>
      <c r="AC16" s="269"/>
      <c r="AD16" s="269"/>
      <c r="AE16" s="269"/>
      <c r="AF16" s="269"/>
      <c r="AG16" s="269"/>
      <c r="AH16" s="269"/>
      <c r="AI16" s="269"/>
      <c r="AJ16" s="269"/>
      <c r="AK16" s="269"/>
      <c r="AL16" s="269"/>
      <c r="AM16" s="269"/>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760"/>
      <c r="Z17" s="269"/>
      <c r="AA17" s="269"/>
      <c r="AB17" s="269"/>
      <c r="AC17" s="269"/>
      <c r="AD17" s="269"/>
      <c r="AE17" s="269"/>
      <c r="AF17" s="269"/>
      <c r="AG17" s="269"/>
      <c r="AH17" s="269"/>
      <c r="AI17" s="269"/>
      <c r="AJ17" s="269"/>
      <c r="AK17" s="269"/>
      <c r="AL17" s="269"/>
      <c r="AM17" s="269"/>
    </row>
    <row r="18" spans="2:39" ht="71.25" customHeight="1">
      <c r="B18" s="841" t="s">
        <v>505</v>
      </c>
      <c r="C18" s="842" t="s">
        <v>684</v>
      </c>
      <c r="D18" s="842"/>
      <c r="E18" s="842"/>
      <c r="F18" s="842"/>
      <c r="G18" s="842"/>
      <c r="H18" s="842"/>
      <c r="I18" s="842"/>
      <c r="J18" s="842"/>
      <c r="K18" s="842"/>
      <c r="L18" s="842"/>
      <c r="M18" s="842"/>
      <c r="N18" s="842"/>
      <c r="O18" s="842"/>
      <c r="P18" s="842"/>
      <c r="Q18" s="842"/>
      <c r="R18" s="842"/>
      <c r="S18" s="842"/>
      <c r="T18" s="842"/>
      <c r="U18" s="842"/>
      <c r="V18" s="842"/>
      <c r="W18" s="842"/>
      <c r="X18" s="842"/>
      <c r="Y18" s="761"/>
      <c r="Z18" s="789"/>
      <c r="AA18" s="789"/>
      <c r="AB18" s="789"/>
      <c r="AC18" s="789"/>
      <c r="AD18" s="789"/>
      <c r="AE18" s="269"/>
      <c r="AF18" s="269"/>
      <c r="AG18" s="269"/>
      <c r="AH18" s="269"/>
      <c r="AI18" s="269"/>
      <c r="AJ18" s="269"/>
      <c r="AK18" s="269"/>
      <c r="AL18" s="269"/>
      <c r="AM18" s="269"/>
    </row>
    <row r="19" spans="2:39" ht="45.75" customHeight="1">
      <c r="B19" s="841"/>
      <c r="C19" s="842" t="s">
        <v>569</v>
      </c>
      <c r="D19" s="842"/>
      <c r="E19" s="842"/>
      <c r="F19" s="842"/>
      <c r="G19" s="842"/>
      <c r="H19" s="842"/>
      <c r="I19" s="842"/>
      <c r="J19" s="842"/>
      <c r="K19" s="842"/>
      <c r="L19" s="842"/>
      <c r="M19" s="842"/>
      <c r="N19" s="842"/>
      <c r="O19" s="842"/>
      <c r="P19" s="842"/>
      <c r="Q19" s="842"/>
      <c r="R19" s="842"/>
      <c r="S19" s="842"/>
      <c r="T19" s="842"/>
      <c r="U19" s="842"/>
      <c r="V19" s="842"/>
      <c r="W19" s="842"/>
      <c r="X19" s="842"/>
      <c r="Y19" s="761"/>
      <c r="Z19" s="789"/>
      <c r="AA19" s="789"/>
      <c r="AB19" s="789"/>
      <c r="AC19" s="789"/>
      <c r="AD19" s="789"/>
      <c r="AE19" s="269"/>
      <c r="AF19" s="269"/>
      <c r="AG19" s="269"/>
      <c r="AH19" s="269"/>
      <c r="AI19" s="269"/>
      <c r="AJ19" s="269"/>
      <c r="AK19" s="269"/>
      <c r="AL19" s="269"/>
      <c r="AM19" s="269"/>
    </row>
    <row r="20" spans="2:39" ht="62.25" customHeight="1">
      <c r="B20" s="272"/>
      <c r="C20" s="842" t="s">
        <v>567</v>
      </c>
      <c r="D20" s="842"/>
      <c r="E20" s="842"/>
      <c r="F20" s="842"/>
      <c r="G20" s="842"/>
      <c r="H20" s="842"/>
      <c r="I20" s="842"/>
      <c r="J20" s="842"/>
      <c r="K20" s="842"/>
      <c r="L20" s="842"/>
      <c r="M20" s="842"/>
      <c r="N20" s="842"/>
      <c r="O20" s="842"/>
      <c r="P20" s="842"/>
      <c r="Q20" s="842"/>
      <c r="R20" s="842"/>
      <c r="S20" s="842"/>
      <c r="T20" s="842"/>
      <c r="U20" s="842"/>
      <c r="V20" s="842"/>
      <c r="W20" s="842"/>
      <c r="X20" s="842"/>
      <c r="Y20" s="761"/>
      <c r="Z20" s="789"/>
      <c r="AA20" s="789"/>
      <c r="AB20" s="789"/>
      <c r="AC20" s="789"/>
      <c r="AD20" s="789"/>
      <c r="AE20" s="789"/>
      <c r="AF20" s="269"/>
      <c r="AG20" s="269"/>
      <c r="AH20" s="269"/>
      <c r="AI20" s="269"/>
      <c r="AJ20" s="269"/>
      <c r="AK20" s="269"/>
      <c r="AL20" s="269"/>
      <c r="AM20" s="269"/>
    </row>
    <row r="21" spans="2:39" ht="37.5" customHeight="1">
      <c r="B21" s="272"/>
      <c r="C21" s="842" t="s">
        <v>629</v>
      </c>
      <c r="D21" s="842"/>
      <c r="E21" s="842"/>
      <c r="F21" s="842"/>
      <c r="G21" s="842"/>
      <c r="H21" s="842"/>
      <c r="I21" s="842"/>
      <c r="J21" s="842"/>
      <c r="K21" s="842"/>
      <c r="L21" s="842"/>
      <c r="M21" s="842"/>
      <c r="N21" s="842"/>
      <c r="O21" s="842"/>
      <c r="P21" s="842"/>
      <c r="Q21" s="842"/>
      <c r="R21" s="842"/>
      <c r="S21" s="842"/>
      <c r="T21" s="842"/>
      <c r="U21" s="842"/>
      <c r="V21" s="842"/>
      <c r="W21" s="842"/>
      <c r="X21" s="842"/>
      <c r="Y21" s="761"/>
      <c r="Z21" s="789"/>
      <c r="AA21" s="789"/>
      <c r="AB21" s="789"/>
      <c r="AC21" s="789"/>
      <c r="AD21" s="789"/>
      <c r="AE21" s="789"/>
      <c r="AF21" s="269"/>
      <c r="AG21" s="269"/>
      <c r="AH21" s="269"/>
      <c r="AI21" s="269"/>
      <c r="AJ21" s="269"/>
      <c r="AK21" s="269"/>
      <c r="AL21" s="269"/>
      <c r="AM21" s="269"/>
    </row>
    <row r="22" spans="2:39" ht="54.75" customHeight="1">
      <c r="B22" s="272"/>
      <c r="C22" s="842" t="s">
        <v>615</v>
      </c>
      <c r="D22" s="842"/>
      <c r="E22" s="842"/>
      <c r="F22" s="842"/>
      <c r="G22" s="842"/>
      <c r="H22" s="842"/>
      <c r="I22" s="842"/>
      <c r="J22" s="842"/>
      <c r="K22" s="842"/>
      <c r="L22" s="842"/>
      <c r="M22" s="842"/>
      <c r="N22" s="842"/>
      <c r="O22" s="842"/>
      <c r="P22" s="842"/>
      <c r="Q22" s="842"/>
      <c r="R22" s="842"/>
      <c r="S22" s="842"/>
      <c r="T22" s="842"/>
      <c r="U22" s="842"/>
      <c r="V22" s="842"/>
      <c r="W22" s="842"/>
      <c r="X22" s="842"/>
      <c r="Y22" s="761"/>
      <c r="Z22" s="789"/>
      <c r="AA22" s="789"/>
      <c r="AB22" s="789"/>
      <c r="AC22" s="789"/>
      <c r="AD22" s="789"/>
      <c r="AE22" s="789"/>
      <c r="AF22" s="269"/>
      <c r="AG22" s="269"/>
      <c r="AH22" s="269"/>
      <c r="AI22" s="269"/>
      <c r="AJ22" s="269"/>
      <c r="AK22" s="269"/>
      <c r="AL22" s="269"/>
      <c r="AM22" s="269"/>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761"/>
      <c r="Z23" s="789"/>
      <c r="AA23" s="789"/>
      <c r="AB23" s="789"/>
      <c r="AC23" s="789"/>
      <c r="AD23" s="789"/>
      <c r="AE23" s="789"/>
      <c r="AF23" s="269"/>
      <c r="AG23" s="269"/>
      <c r="AH23" s="269"/>
      <c r="AI23" s="269"/>
      <c r="AJ23" s="269"/>
      <c r="AK23" s="269"/>
      <c r="AL23" s="269"/>
      <c r="AM23" s="269"/>
    </row>
    <row r="24" spans="2:39" ht="15.75">
      <c r="B24" s="841"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761"/>
      <c r="Z24" s="789"/>
      <c r="AA24" s="789"/>
      <c r="AB24" s="789"/>
      <c r="AC24" s="789"/>
      <c r="AD24" s="789"/>
      <c r="AE24" s="789"/>
      <c r="AF24" s="269"/>
      <c r="AG24" s="269"/>
      <c r="AH24" s="269"/>
      <c r="AI24" s="269"/>
      <c r="AJ24" s="269"/>
      <c r="AK24" s="269"/>
      <c r="AL24" s="269"/>
      <c r="AM24" s="269"/>
    </row>
    <row r="25" spans="2:39" ht="15.75">
      <c r="B25" s="841"/>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761"/>
      <c r="Z25" s="789"/>
      <c r="AA25" s="789"/>
      <c r="AB25" s="789"/>
      <c r="AC25" s="789"/>
      <c r="AD25" s="789"/>
      <c r="AE25" s="789"/>
      <c r="AF25" s="269"/>
      <c r="AG25" s="269"/>
      <c r="AH25" s="269"/>
      <c r="AI25" s="269"/>
      <c r="AJ25" s="269"/>
      <c r="AK25" s="269"/>
      <c r="AL25" s="269"/>
      <c r="AM25" s="269"/>
    </row>
    <row r="26" spans="2:39" ht="15.75">
      <c r="B26" s="537"/>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761"/>
      <c r="Z26" s="789"/>
      <c r="AA26" s="789"/>
      <c r="AB26" s="789"/>
      <c r="AC26" s="789"/>
      <c r="AD26" s="789"/>
      <c r="AE26" s="789"/>
      <c r="AF26" s="269"/>
      <c r="AG26" s="269"/>
      <c r="AH26" s="269"/>
      <c r="AI26" s="269"/>
      <c r="AJ26" s="269"/>
      <c r="AK26" s="269"/>
      <c r="AL26" s="269"/>
      <c r="AM26" s="269"/>
    </row>
    <row r="27" spans="2:39" ht="15.75">
      <c r="B27" s="537"/>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761"/>
      <c r="Z27" s="789"/>
      <c r="AA27" s="789"/>
      <c r="AB27" s="789"/>
      <c r="AC27" s="789"/>
      <c r="AD27" s="789"/>
      <c r="AE27" s="789"/>
      <c r="AF27" s="269"/>
      <c r="AG27" s="269"/>
      <c r="AH27" s="269"/>
      <c r="AI27" s="269"/>
      <c r="AJ27" s="269"/>
      <c r="AK27" s="269"/>
      <c r="AL27" s="269"/>
      <c r="AM27" s="269"/>
    </row>
    <row r="28" spans="2:39" ht="15.75">
      <c r="B28" s="537"/>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761"/>
      <c r="Z28" s="789"/>
      <c r="AA28" s="789"/>
      <c r="AB28" s="789"/>
      <c r="AC28" s="789"/>
      <c r="AD28" s="789"/>
      <c r="AE28" s="789"/>
      <c r="AF28" s="269"/>
      <c r="AG28" s="269"/>
      <c r="AH28" s="269"/>
      <c r="AI28" s="269"/>
      <c r="AJ28" s="269"/>
      <c r="AK28" s="269"/>
      <c r="AL28" s="269"/>
      <c r="AM28" s="269"/>
    </row>
    <row r="29" spans="2:39" ht="15.75">
      <c r="B29" s="537"/>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761"/>
      <c r="Z29" s="789"/>
      <c r="AA29" s="789"/>
      <c r="AB29" s="789"/>
      <c r="AC29" s="789"/>
      <c r="AD29" s="789"/>
      <c r="AE29" s="789"/>
      <c r="AF29" s="269"/>
      <c r="AG29" s="269"/>
      <c r="AH29" s="269"/>
      <c r="AI29" s="269"/>
      <c r="AJ29" s="269"/>
      <c r="AK29" s="269"/>
      <c r="AL29" s="269"/>
      <c r="AM29" s="269"/>
    </row>
    <row r="30" spans="2:39" ht="15.75">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761"/>
      <c r="Z30" s="789"/>
      <c r="AA30" s="789"/>
      <c r="AB30" s="789"/>
      <c r="AC30" s="789"/>
      <c r="AD30" s="789"/>
      <c r="AE30" s="789"/>
      <c r="AF30" s="269"/>
      <c r="AG30" s="269"/>
      <c r="AH30" s="269"/>
      <c r="AI30" s="269"/>
      <c r="AJ30" s="269"/>
      <c r="AK30" s="269"/>
      <c r="AL30" s="269"/>
      <c r="AM30" s="269"/>
    </row>
    <row r="31" spans="2:39" ht="15.75">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761"/>
      <c r="Z31" s="789"/>
      <c r="AA31" s="789"/>
      <c r="AB31" s="789"/>
      <c r="AC31" s="789"/>
      <c r="AD31" s="789"/>
      <c r="AE31" s="789"/>
      <c r="AF31" s="269"/>
      <c r="AG31" s="269"/>
      <c r="AH31" s="269"/>
      <c r="AI31" s="269"/>
      <c r="AJ31" s="269"/>
      <c r="AK31" s="269"/>
      <c r="AL31" s="269"/>
      <c r="AM31" s="269"/>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762"/>
      <c r="Z32" s="254"/>
      <c r="AA32" s="254"/>
      <c r="AB32" s="254"/>
      <c r="AC32" s="254"/>
      <c r="AD32" s="254"/>
      <c r="AE32" s="254"/>
      <c r="AF32" s="254"/>
      <c r="AG32" s="254"/>
      <c r="AH32" s="254"/>
      <c r="AI32" s="254"/>
      <c r="AJ32" s="254"/>
      <c r="AK32" s="254"/>
      <c r="AL32" s="254"/>
      <c r="AM32" s="254"/>
    </row>
    <row r="33" spans="1:39" ht="15.75">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760"/>
      <c r="Z33" s="266"/>
      <c r="AA33" s="266"/>
      <c r="AB33" s="266"/>
      <c r="AC33" s="266"/>
      <c r="AD33" s="266"/>
      <c r="AE33" s="266"/>
      <c r="AF33" s="266"/>
      <c r="AG33" s="266"/>
      <c r="AH33" s="266"/>
      <c r="AI33" s="266"/>
      <c r="AJ33" s="266"/>
      <c r="AK33" s="266"/>
      <c r="AL33" s="266"/>
      <c r="AM33" s="281"/>
    </row>
    <row r="34" spans="1:39" ht="36.75" customHeight="1">
      <c r="B34" s="843" t="s">
        <v>211</v>
      </c>
      <c r="C34" s="845" t="s">
        <v>33</v>
      </c>
      <c r="D34" s="283" t="s">
        <v>422</v>
      </c>
      <c r="E34" s="847" t="s">
        <v>209</v>
      </c>
      <c r="F34" s="848"/>
      <c r="G34" s="848"/>
      <c r="H34" s="848"/>
      <c r="I34" s="848"/>
      <c r="J34" s="848"/>
      <c r="K34" s="848"/>
      <c r="L34" s="848"/>
      <c r="M34" s="849"/>
      <c r="N34" s="853" t="s">
        <v>213</v>
      </c>
      <c r="O34" s="283" t="s">
        <v>423</v>
      </c>
      <c r="P34" s="847" t="s">
        <v>212</v>
      </c>
      <c r="Q34" s="848"/>
      <c r="R34" s="848"/>
      <c r="S34" s="848"/>
      <c r="T34" s="848"/>
      <c r="U34" s="848"/>
      <c r="V34" s="848"/>
      <c r="W34" s="848"/>
      <c r="X34" s="849"/>
      <c r="Y34" s="855" t="s">
        <v>243</v>
      </c>
      <c r="Z34" s="856"/>
      <c r="AA34" s="856"/>
      <c r="AB34" s="856"/>
      <c r="AC34" s="856"/>
      <c r="AD34" s="856"/>
      <c r="AE34" s="856"/>
      <c r="AF34" s="856"/>
      <c r="AG34" s="856"/>
      <c r="AH34" s="856"/>
      <c r="AI34" s="856"/>
      <c r="AJ34" s="856"/>
      <c r="AK34" s="856"/>
      <c r="AL34" s="856"/>
      <c r="AM34" s="857"/>
    </row>
    <row r="35" spans="1:39" ht="65.25" customHeight="1">
      <c r="B35" s="844"/>
      <c r="C35" s="846"/>
      <c r="D35" s="284">
        <v>2015</v>
      </c>
      <c r="E35" s="284">
        <v>2016</v>
      </c>
      <c r="F35" s="284">
        <v>2017</v>
      </c>
      <c r="G35" s="284">
        <v>2018</v>
      </c>
      <c r="H35" s="284">
        <v>2019</v>
      </c>
      <c r="I35" s="284">
        <v>2020</v>
      </c>
      <c r="J35" s="284">
        <v>2021</v>
      </c>
      <c r="K35" s="284">
        <v>2022</v>
      </c>
      <c r="L35" s="284">
        <v>2023</v>
      </c>
      <c r="M35" s="428">
        <v>2024</v>
      </c>
      <c r="N35" s="854"/>
      <c r="O35" s="284">
        <v>2015</v>
      </c>
      <c r="P35" s="284">
        <v>2016</v>
      </c>
      <c r="Q35" s="284">
        <v>2017</v>
      </c>
      <c r="R35" s="284">
        <v>2018</v>
      </c>
      <c r="S35" s="284">
        <v>2019</v>
      </c>
      <c r="T35" s="284">
        <v>2020</v>
      </c>
      <c r="U35" s="284">
        <v>2021</v>
      </c>
      <c r="V35" s="284">
        <v>2022</v>
      </c>
      <c r="W35" s="284">
        <v>2023</v>
      </c>
      <c r="X35" s="428">
        <v>2024</v>
      </c>
      <c r="Y35" s="765" t="str">
        <f>'1.  LRAMVA Summary'!D52</f>
        <v>Residential</v>
      </c>
      <c r="Z35" s="284" t="str">
        <f>'1.  LRAMVA Summary'!E52</f>
        <v>GS&lt;50 kW</v>
      </c>
      <c r="AA35" s="284" t="str">
        <f>'1.  LRAMVA Summary'!F52</f>
        <v>GS 50-4999</v>
      </c>
      <c r="AB35" s="284" t="str">
        <f>'1.  LRAMVA Summary'!G52</f>
        <v>Sentinel Lights</v>
      </c>
      <c r="AC35" s="284" t="str">
        <f>'1.  LRAMVA Summary'!H52</f>
        <v>Street Lighting</v>
      </c>
      <c r="AD35" s="284" t="str">
        <f>'1.  LRAMVA Summary'!I52</f>
        <v>USL</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766" t="str">
        <f>'1.  LRAMVA Summary'!D53</f>
        <v>kWh</v>
      </c>
      <c r="Z36" s="290" t="str">
        <f>'1.  LRAMVA Summary'!E53</f>
        <v>kWh</v>
      </c>
      <c r="AA36" s="290" t="str">
        <f>'1.  LRAMVA Summary'!F53</f>
        <v>KW</v>
      </c>
      <c r="AB36" s="290" t="str">
        <f>'1.  LRAMVA Summary'!G53</f>
        <v>KW</v>
      </c>
      <c r="AC36" s="290" t="str">
        <f>'1.  LRAMVA Summary'!H53</f>
        <v>KW</v>
      </c>
      <c r="AD36" s="290" t="str">
        <f>'1.  LRAMVA Summary'!I53</f>
        <v>kWh</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766"/>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v>101227</v>
      </c>
      <c r="E38" s="294">
        <v>100309</v>
      </c>
      <c r="F38" s="294">
        <v>100309</v>
      </c>
      <c r="G38" s="294">
        <v>100309</v>
      </c>
      <c r="H38" s="294">
        <v>100309</v>
      </c>
      <c r="I38" s="294">
        <v>100309</v>
      </c>
      <c r="J38" s="294">
        <v>100309</v>
      </c>
      <c r="K38" s="294">
        <v>100287</v>
      </c>
      <c r="L38" s="294">
        <v>100287</v>
      </c>
      <c r="M38" s="294">
        <v>100287</v>
      </c>
      <c r="N38" s="290"/>
      <c r="O38" s="294">
        <v>7</v>
      </c>
      <c r="P38" s="294">
        <v>7</v>
      </c>
      <c r="Q38" s="294">
        <v>7</v>
      </c>
      <c r="R38" s="294">
        <v>7</v>
      </c>
      <c r="S38" s="294">
        <v>7</v>
      </c>
      <c r="T38" s="294">
        <v>7</v>
      </c>
      <c r="U38" s="294">
        <v>7</v>
      </c>
      <c r="V38" s="294">
        <v>7</v>
      </c>
      <c r="W38" s="294">
        <v>7</v>
      </c>
      <c r="X38" s="294">
        <v>7</v>
      </c>
      <c r="Y38" s="767">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c r="E39" s="294"/>
      <c r="F39" s="294"/>
      <c r="G39" s="294"/>
      <c r="H39" s="294"/>
      <c r="I39" s="294"/>
      <c r="J39" s="294"/>
      <c r="K39" s="294"/>
      <c r="L39" s="294"/>
      <c r="M39" s="294"/>
      <c r="N39" s="467"/>
      <c r="O39" s="294"/>
      <c r="P39" s="294"/>
      <c r="Q39" s="294"/>
      <c r="R39" s="294"/>
      <c r="S39" s="294"/>
      <c r="T39" s="294"/>
      <c r="U39" s="294"/>
      <c r="V39" s="294"/>
      <c r="W39" s="294"/>
      <c r="X39" s="294"/>
      <c r="Y39" s="768">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769"/>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v>185341</v>
      </c>
      <c r="E41" s="294">
        <v>182047</v>
      </c>
      <c r="F41" s="294">
        <v>182047</v>
      </c>
      <c r="G41" s="294">
        <v>182047</v>
      </c>
      <c r="H41" s="294">
        <v>182047</v>
      </c>
      <c r="I41" s="294">
        <v>182047</v>
      </c>
      <c r="J41" s="294">
        <v>182047</v>
      </c>
      <c r="K41" s="294">
        <v>181952</v>
      </c>
      <c r="L41" s="294">
        <v>181952</v>
      </c>
      <c r="M41" s="294">
        <v>181952</v>
      </c>
      <c r="N41" s="290"/>
      <c r="O41" s="294">
        <v>13</v>
      </c>
      <c r="P41" s="294">
        <v>12</v>
      </c>
      <c r="Q41" s="294">
        <v>12</v>
      </c>
      <c r="R41" s="294">
        <v>12</v>
      </c>
      <c r="S41" s="294">
        <v>12</v>
      </c>
      <c r="T41" s="294">
        <v>12</v>
      </c>
      <c r="U41" s="294">
        <v>12</v>
      </c>
      <c r="V41" s="294">
        <v>12</v>
      </c>
      <c r="W41" s="294">
        <v>12</v>
      </c>
      <c r="X41" s="294">
        <v>12</v>
      </c>
      <c r="Y41" s="767">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16755</v>
      </c>
      <c r="E42" s="294">
        <v>16514</v>
      </c>
      <c r="F42" s="294">
        <v>16514</v>
      </c>
      <c r="G42" s="294">
        <v>16514</v>
      </c>
      <c r="H42" s="294">
        <v>16514</v>
      </c>
      <c r="I42" s="294">
        <v>16514</v>
      </c>
      <c r="J42" s="294">
        <v>16514</v>
      </c>
      <c r="K42" s="294">
        <v>16507</v>
      </c>
      <c r="L42" s="294">
        <v>16507</v>
      </c>
      <c r="M42" s="294">
        <v>16507</v>
      </c>
      <c r="N42" s="467"/>
      <c r="O42" s="294">
        <v>1</v>
      </c>
      <c r="P42" s="294">
        <v>1</v>
      </c>
      <c r="Q42" s="294">
        <v>1</v>
      </c>
      <c r="R42" s="294">
        <v>1</v>
      </c>
      <c r="S42" s="294">
        <v>1</v>
      </c>
      <c r="T42" s="294">
        <v>1</v>
      </c>
      <c r="U42" s="294">
        <v>1</v>
      </c>
      <c r="V42" s="294">
        <v>1</v>
      </c>
      <c r="W42" s="294">
        <v>1</v>
      </c>
      <c r="X42" s="294">
        <v>1</v>
      </c>
      <c r="Y42" s="768">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769"/>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v>20673</v>
      </c>
      <c r="E44" s="294">
        <v>20673</v>
      </c>
      <c r="F44" s="294">
        <v>20673</v>
      </c>
      <c r="G44" s="294">
        <v>20569</v>
      </c>
      <c r="H44" s="294">
        <v>12616</v>
      </c>
      <c r="I44" s="294">
        <v>0</v>
      </c>
      <c r="J44" s="294">
        <v>0</v>
      </c>
      <c r="K44" s="294">
        <v>0</v>
      </c>
      <c r="L44" s="294">
        <v>0</v>
      </c>
      <c r="M44" s="294">
        <v>0</v>
      </c>
      <c r="N44" s="290"/>
      <c r="O44" s="294">
        <v>3</v>
      </c>
      <c r="P44" s="294">
        <v>3</v>
      </c>
      <c r="Q44" s="294">
        <v>3</v>
      </c>
      <c r="R44" s="294">
        <v>3</v>
      </c>
      <c r="S44" s="294">
        <v>2</v>
      </c>
      <c r="T44" s="294">
        <v>0</v>
      </c>
      <c r="U44" s="294">
        <v>0</v>
      </c>
      <c r="V44" s="294">
        <v>0</v>
      </c>
      <c r="W44" s="294">
        <v>0</v>
      </c>
      <c r="X44" s="294">
        <v>0</v>
      </c>
      <c r="Y44" s="767">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768">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769"/>
      <c r="Z46" s="411"/>
      <c r="AA46" s="411"/>
      <c r="AB46" s="411"/>
      <c r="AC46" s="411"/>
      <c r="AD46" s="411"/>
      <c r="AE46" s="411"/>
      <c r="AF46" s="411"/>
      <c r="AG46" s="411"/>
      <c r="AH46" s="411"/>
      <c r="AI46" s="411"/>
      <c r="AJ46" s="411"/>
      <c r="AK46" s="411"/>
      <c r="AL46" s="411"/>
      <c r="AM46" s="305"/>
    </row>
    <row r="47" spans="1:39" outlineLevel="1">
      <c r="A47" s="521">
        <v>4</v>
      </c>
      <c r="B47" s="519" t="s">
        <v>670</v>
      </c>
      <c r="C47" s="290" t="s">
        <v>25</v>
      </c>
      <c r="D47" s="294">
        <v>113933</v>
      </c>
      <c r="E47" s="294">
        <v>113933</v>
      </c>
      <c r="F47" s="294">
        <v>113933</v>
      </c>
      <c r="G47" s="294">
        <v>113933</v>
      </c>
      <c r="H47" s="294">
        <v>113933</v>
      </c>
      <c r="I47" s="294">
        <v>113933</v>
      </c>
      <c r="J47" s="294">
        <v>113933</v>
      </c>
      <c r="K47" s="294">
        <v>113933</v>
      </c>
      <c r="L47" s="294">
        <v>113933</v>
      </c>
      <c r="M47" s="294">
        <v>113933</v>
      </c>
      <c r="N47" s="290"/>
      <c r="O47" s="294">
        <v>58</v>
      </c>
      <c r="P47" s="294">
        <v>58</v>
      </c>
      <c r="Q47" s="294">
        <v>58</v>
      </c>
      <c r="R47" s="294">
        <v>58</v>
      </c>
      <c r="S47" s="294">
        <v>58</v>
      </c>
      <c r="T47" s="294">
        <v>58</v>
      </c>
      <c r="U47" s="294">
        <v>58</v>
      </c>
      <c r="V47" s="294">
        <v>58</v>
      </c>
      <c r="W47" s="294">
        <v>58</v>
      </c>
      <c r="X47" s="294">
        <v>58</v>
      </c>
      <c r="Y47" s="767">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6438</v>
      </c>
      <c r="E48" s="294">
        <v>6438</v>
      </c>
      <c r="F48" s="294">
        <v>6438</v>
      </c>
      <c r="G48" s="294">
        <v>6438</v>
      </c>
      <c r="H48" s="294">
        <v>6438</v>
      </c>
      <c r="I48" s="294">
        <v>6438</v>
      </c>
      <c r="J48" s="294">
        <v>6438</v>
      </c>
      <c r="K48" s="294">
        <v>6438</v>
      </c>
      <c r="L48" s="294">
        <v>6438</v>
      </c>
      <c r="M48" s="294">
        <v>6438</v>
      </c>
      <c r="N48" s="467"/>
      <c r="O48" s="294">
        <v>3</v>
      </c>
      <c r="P48" s="294">
        <v>3</v>
      </c>
      <c r="Q48" s="294">
        <v>3</v>
      </c>
      <c r="R48" s="294">
        <v>3</v>
      </c>
      <c r="S48" s="294">
        <v>3</v>
      </c>
      <c r="T48" s="294">
        <v>3</v>
      </c>
      <c r="U48" s="294">
        <v>3</v>
      </c>
      <c r="V48" s="294">
        <v>3</v>
      </c>
      <c r="W48" s="294">
        <v>3</v>
      </c>
      <c r="X48" s="294">
        <v>3</v>
      </c>
      <c r="Y48" s="768">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769"/>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v>7560</v>
      </c>
      <c r="E50" s="294">
        <v>7560</v>
      </c>
      <c r="F50" s="294">
        <v>7560</v>
      </c>
      <c r="G50" s="294">
        <v>7560</v>
      </c>
      <c r="H50" s="294">
        <v>7560</v>
      </c>
      <c r="I50" s="294">
        <v>7560</v>
      </c>
      <c r="J50" s="294">
        <v>7560</v>
      </c>
      <c r="K50" s="294">
        <v>7560</v>
      </c>
      <c r="L50" s="294">
        <v>7560</v>
      </c>
      <c r="M50" s="294">
        <v>7560</v>
      </c>
      <c r="N50" s="290"/>
      <c r="O50" s="294">
        <v>1</v>
      </c>
      <c r="P50" s="294">
        <v>1</v>
      </c>
      <c r="Q50" s="294">
        <v>1</v>
      </c>
      <c r="R50" s="294">
        <v>1</v>
      </c>
      <c r="S50" s="294">
        <v>1</v>
      </c>
      <c r="T50" s="294">
        <v>1</v>
      </c>
      <c r="U50" s="294">
        <v>1</v>
      </c>
      <c r="V50" s="294">
        <v>1</v>
      </c>
      <c r="W50" s="294">
        <v>1</v>
      </c>
      <c r="X50" s="294">
        <v>1</v>
      </c>
      <c r="Y50" s="767">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768">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770"/>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771"/>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772"/>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768">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773"/>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v>2160195</v>
      </c>
      <c r="E57" s="294">
        <v>2160195</v>
      </c>
      <c r="F57" s="294">
        <v>2157388</v>
      </c>
      <c r="G57" s="294">
        <v>2157388</v>
      </c>
      <c r="H57" s="294">
        <v>2157388</v>
      </c>
      <c r="I57" s="294">
        <v>2157388</v>
      </c>
      <c r="J57" s="294">
        <v>2122596</v>
      </c>
      <c r="K57" s="294">
        <v>2122596</v>
      </c>
      <c r="L57" s="294">
        <v>2107507</v>
      </c>
      <c r="M57" s="294">
        <v>1993785</v>
      </c>
      <c r="N57" s="294">
        <v>12</v>
      </c>
      <c r="O57" s="294">
        <v>113</v>
      </c>
      <c r="P57" s="294">
        <v>113</v>
      </c>
      <c r="Q57" s="294">
        <v>112</v>
      </c>
      <c r="R57" s="294">
        <v>112</v>
      </c>
      <c r="S57" s="294">
        <v>112</v>
      </c>
      <c r="T57" s="294">
        <v>112</v>
      </c>
      <c r="U57" s="294">
        <v>107</v>
      </c>
      <c r="V57" s="294">
        <v>107</v>
      </c>
      <c r="W57" s="294">
        <v>102</v>
      </c>
      <c r="X57" s="294">
        <v>84</v>
      </c>
      <c r="Y57" s="763"/>
      <c r="Z57" s="791">
        <v>0.5</v>
      </c>
      <c r="AA57" s="791">
        <v>0.5</v>
      </c>
      <c r="AB57" s="409"/>
      <c r="AC57" s="790"/>
      <c r="AD57" s="409"/>
      <c r="AE57" s="409"/>
      <c r="AF57" s="414"/>
      <c r="AG57" s="414"/>
      <c r="AH57" s="414"/>
      <c r="AI57" s="414"/>
      <c r="AJ57" s="414"/>
      <c r="AK57" s="414"/>
      <c r="AL57" s="414"/>
      <c r="AM57" s="295">
        <f>SUM(Y57:AL57)</f>
        <v>1</v>
      </c>
    </row>
    <row r="58" spans="1:39" outlineLevel="1">
      <c r="B58" s="293" t="s">
        <v>267</v>
      </c>
      <c r="C58" s="290" t="s">
        <v>163</v>
      </c>
      <c r="D58" s="294">
        <v>89025</v>
      </c>
      <c r="E58" s="294">
        <v>89024</v>
      </c>
      <c r="F58" s="294">
        <v>91831</v>
      </c>
      <c r="G58" s="294">
        <v>97155</v>
      </c>
      <c r="H58" s="294">
        <v>97155</v>
      </c>
      <c r="I58" s="294">
        <v>97155</v>
      </c>
      <c r="J58" s="294">
        <v>131947</v>
      </c>
      <c r="K58" s="294">
        <v>131947</v>
      </c>
      <c r="L58" s="294">
        <v>132778</v>
      </c>
      <c r="M58" s="294">
        <v>122824</v>
      </c>
      <c r="N58" s="294">
        <f>N57</f>
        <v>12</v>
      </c>
      <c r="O58" s="294">
        <v>18</v>
      </c>
      <c r="P58" s="294">
        <v>19</v>
      </c>
      <c r="Q58" s="294">
        <v>20</v>
      </c>
      <c r="R58" s="294">
        <v>21</v>
      </c>
      <c r="S58" s="294">
        <v>21</v>
      </c>
      <c r="T58" s="294">
        <v>21</v>
      </c>
      <c r="U58" s="294">
        <v>27</v>
      </c>
      <c r="V58" s="294">
        <v>27</v>
      </c>
      <c r="W58" s="294">
        <v>27</v>
      </c>
      <c r="X58" s="294">
        <v>25</v>
      </c>
      <c r="Y58" s="768">
        <f>Y57</f>
        <v>0</v>
      </c>
      <c r="Z58" s="410">
        <f>Z57</f>
        <v>0.5</v>
      </c>
      <c r="AA58" s="410">
        <f t="shared" ref="AA58" si="66">AA57</f>
        <v>0.5</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773"/>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v>153930</v>
      </c>
      <c r="E60" s="294">
        <v>111559</v>
      </c>
      <c r="F60" s="294">
        <v>110836</v>
      </c>
      <c r="G60" s="294">
        <v>110836</v>
      </c>
      <c r="H60" s="294">
        <v>110836</v>
      </c>
      <c r="I60" s="294">
        <v>110836</v>
      </c>
      <c r="J60" s="294">
        <v>110836</v>
      </c>
      <c r="K60" s="294">
        <v>110836</v>
      </c>
      <c r="L60" s="294">
        <v>110836</v>
      </c>
      <c r="M60" s="294">
        <v>110836</v>
      </c>
      <c r="N60" s="294">
        <v>12</v>
      </c>
      <c r="O60" s="294">
        <v>34</v>
      </c>
      <c r="P60" s="294">
        <v>24</v>
      </c>
      <c r="Q60" s="294">
        <v>24</v>
      </c>
      <c r="R60" s="294">
        <v>24</v>
      </c>
      <c r="S60" s="294">
        <v>24</v>
      </c>
      <c r="T60" s="294">
        <v>24</v>
      </c>
      <c r="U60" s="294">
        <v>24</v>
      </c>
      <c r="V60" s="294">
        <v>24</v>
      </c>
      <c r="W60" s="294">
        <v>24</v>
      </c>
      <c r="X60" s="294">
        <v>24</v>
      </c>
      <c r="Y60" s="772"/>
      <c r="Z60" s="791">
        <v>0.5</v>
      </c>
      <c r="AA60" s="792">
        <v>0.5</v>
      </c>
      <c r="AB60" s="409"/>
      <c r="AC60" s="409"/>
      <c r="AD60" s="409"/>
      <c r="AE60" s="409"/>
      <c r="AF60" s="414"/>
      <c r="AG60" s="414"/>
      <c r="AH60" s="414"/>
      <c r="AI60" s="414"/>
      <c r="AJ60" s="414"/>
      <c r="AK60" s="414"/>
      <c r="AL60" s="414"/>
      <c r="AM60" s="295">
        <f>SUM(Y60:AL60)</f>
        <v>1</v>
      </c>
    </row>
    <row r="61" spans="1:39" outlineLevel="1">
      <c r="B61" s="293" t="s">
        <v>267</v>
      </c>
      <c r="C61" s="290" t="s">
        <v>163</v>
      </c>
      <c r="D61" s="294">
        <v>-53966</v>
      </c>
      <c r="E61" s="294">
        <v>-11595</v>
      </c>
      <c r="F61" s="294">
        <v>-10872</v>
      </c>
      <c r="G61" s="294">
        <v>-32</v>
      </c>
      <c r="H61" s="294">
        <v>-32</v>
      </c>
      <c r="I61" s="294">
        <v>-32</v>
      </c>
      <c r="J61" s="294">
        <v>-32</v>
      </c>
      <c r="K61" s="294">
        <v>-32</v>
      </c>
      <c r="L61" s="294">
        <v>-32</v>
      </c>
      <c r="M61" s="294">
        <v>-32</v>
      </c>
      <c r="N61" s="294">
        <f>N60</f>
        <v>12</v>
      </c>
      <c r="O61" s="294">
        <v>-12</v>
      </c>
      <c r="P61" s="294">
        <v>-3</v>
      </c>
      <c r="Q61" s="294">
        <v>-2</v>
      </c>
      <c r="R61" s="294">
        <v>0</v>
      </c>
      <c r="S61" s="294">
        <v>0</v>
      </c>
      <c r="T61" s="294">
        <v>0</v>
      </c>
      <c r="U61" s="294">
        <v>0</v>
      </c>
      <c r="V61" s="294">
        <v>0</v>
      </c>
      <c r="W61" s="294">
        <v>0</v>
      </c>
      <c r="X61" s="294">
        <v>0</v>
      </c>
      <c r="Y61" s="768">
        <v>0</v>
      </c>
      <c r="Z61" s="410">
        <f t="shared" ref="Z61" si="78">Z60</f>
        <v>0.5</v>
      </c>
      <c r="AA61" s="410">
        <f t="shared" ref="AA61" si="79">AA60</f>
        <v>0.5</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773"/>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772"/>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768">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773"/>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772"/>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768">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773"/>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771"/>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774"/>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768">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769"/>
      <c r="Z72" s="422"/>
      <c r="AA72" s="422"/>
      <c r="AB72" s="422"/>
      <c r="AC72" s="422"/>
      <c r="AD72" s="422"/>
      <c r="AE72" s="422"/>
      <c r="AF72" s="422"/>
      <c r="AG72" s="422"/>
      <c r="AH72" s="422"/>
      <c r="AI72" s="422"/>
      <c r="AJ72" s="422"/>
      <c r="AK72" s="422"/>
      <c r="AL72" s="422"/>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767"/>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768">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770"/>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v>16371</v>
      </c>
      <c r="E76" s="294">
        <v>16371</v>
      </c>
      <c r="F76" s="294">
        <v>16371</v>
      </c>
      <c r="G76" s="294">
        <v>16371</v>
      </c>
      <c r="H76" s="294">
        <v>16371</v>
      </c>
      <c r="I76" s="294">
        <v>16371</v>
      </c>
      <c r="J76" s="294">
        <v>16371</v>
      </c>
      <c r="K76" s="294">
        <v>16371</v>
      </c>
      <c r="L76" s="294">
        <v>16371</v>
      </c>
      <c r="M76" s="294">
        <v>16371</v>
      </c>
      <c r="N76" s="294">
        <v>12</v>
      </c>
      <c r="O76" s="294">
        <v>5</v>
      </c>
      <c r="P76" s="294">
        <v>5</v>
      </c>
      <c r="Q76" s="294">
        <v>5</v>
      </c>
      <c r="R76" s="294">
        <v>5</v>
      </c>
      <c r="S76" s="294">
        <v>5</v>
      </c>
      <c r="T76" s="294">
        <v>5</v>
      </c>
      <c r="U76" s="294">
        <v>5</v>
      </c>
      <c r="V76" s="294">
        <v>5</v>
      </c>
      <c r="W76" s="294">
        <v>5</v>
      </c>
      <c r="X76" s="294">
        <v>5</v>
      </c>
      <c r="Y76" s="767"/>
      <c r="Z76" s="409"/>
      <c r="AA76" s="792">
        <v>1</v>
      </c>
      <c r="AB76" s="409"/>
      <c r="AC76" s="409"/>
      <c r="AD76" s="409"/>
      <c r="AE76" s="409"/>
      <c r="AF76" s="414"/>
      <c r="AG76" s="414"/>
      <c r="AH76" s="414"/>
      <c r="AI76" s="414"/>
      <c r="AJ76" s="414"/>
      <c r="AK76" s="414"/>
      <c r="AL76" s="414"/>
      <c r="AM76" s="295">
        <f>SUM(Y76:AL76)</f>
        <v>1</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768">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769"/>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771"/>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v>112399</v>
      </c>
      <c r="E80" s="294">
        <v>96911</v>
      </c>
      <c r="F80" s="294">
        <v>94130</v>
      </c>
      <c r="G80" s="294">
        <v>91414</v>
      </c>
      <c r="H80" s="294">
        <v>91414</v>
      </c>
      <c r="I80" s="294">
        <v>91414</v>
      </c>
      <c r="J80" s="294">
        <v>89679</v>
      </c>
      <c r="K80" s="294">
        <v>89679</v>
      </c>
      <c r="L80" s="294">
        <v>67140</v>
      </c>
      <c r="M80" s="294">
        <v>66816</v>
      </c>
      <c r="N80" s="294">
        <v>12</v>
      </c>
      <c r="O80" s="294">
        <v>18</v>
      </c>
      <c r="P80" s="294">
        <v>17</v>
      </c>
      <c r="Q80" s="294">
        <v>17</v>
      </c>
      <c r="R80" s="294">
        <v>16</v>
      </c>
      <c r="S80" s="294">
        <v>16</v>
      </c>
      <c r="T80" s="294">
        <v>16</v>
      </c>
      <c r="U80" s="294">
        <v>16</v>
      </c>
      <c r="V80" s="294">
        <v>16</v>
      </c>
      <c r="W80" s="294">
        <v>15</v>
      </c>
      <c r="X80" s="294">
        <v>15</v>
      </c>
      <c r="Y80" s="763">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768">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768"/>
      <c r="Z82" s="410"/>
      <c r="AA82" s="410"/>
      <c r="AB82" s="410"/>
      <c r="AC82" s="410"/>
      <c r="AD82" s="410"/>
      <c r="AE82" s="410"/>
      <c r="AF82" s="410"/>
      <c r="AG82" s="410"/>
      <c r="AH82" s="410"/>
      <c r="AI82" s="410"/>
      <c r="AJ82" s="410"/>
      <c r="AK82" s="410"/>
      <c r="AL82" s="410"/>
      <c r="AM82" s="515"/>
      <c r="AN82" s="628"/>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769"/>
      <c r="Z83" s="411"/>
      <c r="AA83" s="411"/>
      <c r="AB83" s="411"/>
      <c r="AC83" s="411"/>
      <c r="AD83" s="411"/>
      <c r="AE83" s="415"/>
      <c r="AF83" s="415"/>
      <c r="AG83" s="415"/>
      <c r="AH83" s="415"/>
      <c r="AI83" s="415"/>
      <c r="AJ83" s="415"/>
      <c r="AK83" s="415"/>
      <c r="AL83" s="415"/>
      <c r="AM83" s="516"/>
      <c r="AN83" s="629"/>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767"/>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768">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769"/>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767"/>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768">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769"/>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771"/>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774"/>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768">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770"/>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774"/>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768">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764"/>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774"/>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768">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769"/>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774"/>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768">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769"/>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770"/>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770"/>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v>1917</v>
      </c>
      <c r="E105" s="294">
        <v>1895</v>
      </c>
      <c r="F105" s="294">
        <v>1895</v>
      </c>
      <c r="G105" s="294">
        <v>1895</v>
      </c>
      <c r="H105" s="294">
        <v>1895</v>
      </c>
      <c r="I105" s="294">
        <v>1895</v>
      </c>
      <c r="J105" s="294">
        <v>1895</v>
      </c>
      <c r="K105" s="294">
        <v>1890</v>
      </c>
      <c r="L105" s="294">
        <v>1890</v>
      </c>
      <c r="M105" s="294">
        <v>1890</v>
      </c>
      <c r="N105" s="290"/>
      <c r="O105" s="294"/>
      <c r="P105" s="294"/>
      <c r="Q105" s="294"/>
      <c r="R105" s="294"/>
      <c r="S105" s="294"/>
      <c r="T105" s="294"/>
      <c r="U105" s="294"/>
      <c r="V105" s="294"/>
      <c r="W105" s="294"/>
      <c r="X105" s="294"/>
      <c r="Y105" s="763">
        <v>1</v>
      </c>
      <c r="Z105" s="409"/>
      <c r="AA105" s="409"/>
      <c r="AB105" s="409"/>
      <c r="AC105" s="409"/>
      <c r="AD105" s="409"/>
      <c r="AE105" s="409"/>
      <c r="AF105" s="409"/>
      <c r="AG105" s="409"/>
      <c r="AH105" s="409"/>
      <c r="AI105" s="409"/>
      <c r="AJ105" s="409"/>
      <c r="AK105" s="409"/>
      <c r="AL105" s="409"/>
      <c r="AM105" s="295">
        <f>SUM(Y105:AL105)</f>
        <v>1</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768">
        <f>Y105</f>
        <v>1</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770"/>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763"/>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768">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770"/>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767"/>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768">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770"/>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767"/>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768">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769"/>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769"/>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774"/>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768">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769"/>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v>73577</v>
      </c>
      <c r="E121" s="294">
        <v>73577</v>
      </c>
      <c r="F121" s="294">
        <v>73577</v>
      </c>
      <c r="G121" s="294">
        <v>73577</v>
      </c>
      <c r="H121" s="294">
        <v>73577</v>
      </c>
      <c r="I121" s="294">
        <v>73577</v>
      </c>
      <c r="J121" s="294">
        <v>73577</v>
      </c>
      <c r="K121" s="294">
        <v>73577</v>
      </c>
      <c r="L121" s="294">
        <v>73576</v>
      </c>
      <c r="M121" s="294">
        <v>73577</v>
      </c>
      <c r="N121" s="294">
        <v>12</v>
      </c>
      <c r="O121" s="294">
        <v>2</v>
      </c>
      <c r="P121" s="294">
        <v>2</v>
      </c>
      <c r="Q121" s="294">
        <v>2</v>
      </c>
      <c r="R121" s="294">
        <v>2</v>
      </c>
      <c r="S121" s="294">
        <v>2</v>
      </c>
      <c r="T121" s="294">
        <v>2</v>
      </c>
      <c r="U121" s="294">
        <v>2</v>
      </c>
      <c r="V121" s="294">
        <v>2</v>
      </c>
      <c r="W121" s="294">
        <v>2</v>
      </c>
      <c r="X121" s="294">
        <v>2</v>
      </c>
      <c r="Y121" s="774"/>
      <c r="Z121" s="791">
        <v>0.5</v>
      </c>
      <c r="AA121" s="791">
        <v>0.5</v>
      </c>
      <c r="AB121" s="409"/>
      <c r="AC121" s="790"/>
      <c r="AD121" s="409"/>
      <c r="AE121" s="409"/>
      <c r="AF121" s="414"/>
      <c r="AG121" s="414"/>
      <c r="AH121" s="414"/>
      <c r="AI121" s="414"/>
      <c r="AJ121" s="414"/>
      <c r="AK121" s="414"/>
      <c r="AL121" s="414"/>
      <c r="AM121" s="295">
        <f>SUM(Y121:AL121)</f>
        <v>1</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768">
        <f>Y121</f>
        <v>0</v>
      </c>
      <c r="Z122" s="410">
        <f t="shared" ref="Z122" si="241">Z121</f>
        <v>0.5</v>
      </c>
      <c r="AA122" s="410">
        <f t="shared" ref="AA122" si="242">AA121</f>
        <v>0.5</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769"/>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774"/>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768">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769"/>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774"/>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768">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769"/>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774"/>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768">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769"/>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774"/>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768">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769"/>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774"/>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768">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769"/>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774"/>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768">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769"/>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769"/>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774"/>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768">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769"/>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774"/>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768">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769"/>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774"/>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768">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769"/>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769"/>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774"/>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768">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769"/>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774"/>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768">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769"/>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774"/>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768">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769"/>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774"/>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768">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769"/>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774"/>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768">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769"/>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774"/>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768">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769"/>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774"/>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768">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769"/>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774"/>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768">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769"/>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774"/>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768">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769"/>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774"/>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768">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769"/>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774"/>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768">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769"/>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774"/>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768">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769"/>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774"/>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768">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769"/>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774"/>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768">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775"/>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3005375</v>
      </c>
      <c r="E195" s="328"/>
      <c r="F195" s="328"/>
      <c r="G195" s="328"/>
      <c r="H195" s="328"/>
      <c r="I195" s="328"/>
      <c r="J195" s="328"/>
      <c r="K195" s="328"/>
      <c r="L195" s="328"/>
      <c r="M195" s="328"/>
      <c r="N195" s="328"/>
      <c r="O195" s="328">
        <f>SUM(O38:O193)</f>
        <v>264</v>
      </c>
      <c r="P195" s="328"/>
      <c r="Q195" s="328"/>
      <c r="R195" s="328"/>
      <c r="S195" s="328"/>
      <c r="T195" s="328"/>
      <c r="U195" s="328"/>
      <c r="V195" s="328"/>
      <c r="W195" s="328"/>
      <c r="X195" s="328"/>
      <c r="Y195" s="776">
        <f>IF(Y36="kWh",SUMPRODUCT(D38:D193,Y38:Y193))</f>
        <v>566243</v>
      </c>
      <c r="Z195" s="328">
        <f>IF(Z36="kWh",SUMPRODUCT(D38:D193,Z38:Z193))</f>
        <v>1211380.5</v>
      </c>
      <c r="AA195" s="328">
        <f>IF(AA36="kw",SUMPRODUCT(N38:N193,O38:O193,AA38:AA193),SUMPRODUCT(D38:D193,AA38:AA193))</f>
        <v>990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777">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778"/>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779">
        <f>HLOOKUP(Y$35,'3.  Distribution Rates'!$C$122:$P$133,7,FALSE)</f>
        <v>1.4999999999999999E-2</v>
      </c>
      <c r="Z198" s="340">
        <f>HLOOKUP(Z$35,'3.  Distribution Rates'!$C$122:$P$133,7,FALSE)</f>
        <v>1.0500000000000001E-2</v>
      </c>
      <c r="AA198" s="340">
        <f>HLOOKUP(AA$35,'3.  Distribution Rates'!$C$122:$P$133,7,FALSE)</f>
        <v>0.64890000000000003</v>
      </c>
      <c r="AB198" s="340">
        <f>HLOOKUP(AB$35,'3.  Distribution Rates'!$C$122:$P$133,7,FALSE)</f>
        <v>7.8817000000000004</v>
      </c>
      <c r="AC198" s="340">
        <f>HLOOKUP(AC$35,'3.  Distribution Rates'!$C$122:$P$133,7,FALSE)</f>
        <v>12.1768</v>
      </c>
      <c r="AD198" s="340">
        <f>HLOOKUP(AD$35,'3.  Distribution Rates'!$C$122:$P$133,7,FALSE)</f>
        <v>2E-3</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780">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780">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780">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780">
        <f>'4.  2011-2014 LRAM'!Y526*Y198</f>
        <v>6320.0947418400001</v>
      </c>
      <c r="Z202" s="377">
        <f>'4.  2011-2014 LRAM'!Z526*Z198</f>
        <v>3010.916665575</v>
      </c>
      <c r="AA202" s="377">
        <f>'4.  2011-2014 LRAM'!AA526*AA198</f>
        <v>437.08195043981999</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9768.0933578548211</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780">
        <f>Y195*Y198</f>
        <v>8493.6450000000004</v>
      </c>
      <c r="Z203" s="377">
        <f>Z195*Z198</f>
        <v>12719.49525</v>
      </c>
      <c r="AA203" s="377">
        <f>AA195*AA198</f>
        <v>642.41100000000006</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21855.55125</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781">
        <f>SUM(Y199:Y203)</f>
        <v>14813.73974184</v>
      </c>
      <c r="Z204" s="345">
        <f>SUM(Z199:Z203)</f>
        <v>15730.411915575</v>
      </c>
      <c r="AA204" s="345">
        <f t="shared" ref="AA204:AE204" si="554">SUM(AA199:AA203)</f>
        <v>1079.4929504398201</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31623.644607854822</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782">
        <f>Y196*Y198</f>
        <v>0</v>
      </c>
      <c r="Z205" s="346">
        <f t="shared" ref="Z205:AE205" si="556">Z196*Z198</f>
        <v>0</v>
      </c>
      <c r="AA205" s="346">
        <f t="shared" si="556"/>
        <v>0</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783"/>
      <c r="Z206" s="350"/>
      <c r="AA206" s="350"/>
      <c r="AB206" s="350"/>
      <c r="AC206" s="350"/>
      <c r="AD206" s="350"/>
      <c r="AE206" s="350"/>
      <c r="AF206" s="350"/>
      <c r="AG206" s="350"/>
      <c r="AH206" s="350"/>
      <c r="AI206" s="350"/>
      <c r="AJ206" s="350"/>
      <c r="AK206" s="350"/>
      <c r="AL206" s="350"/>
      <c r="AM206" s="406">
        <f>AM204-AM205</f>
        <v>31623.644607854822</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784"/>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766">
        <f>SUMPRODUCT(E38:E193,Y38:Y193)</f>
        <v>546280</v>
      </c>
      <c r="Z208" s="290">
        <f>SUMPRODUCT(E38:E193,Z38:Z193)</f>
        <v>1211380</v>
      </c>
      <c r="AA208" s="290">
        <f>IF(AA36="kw",SUMPRODUCT(N38:N193,P38:P193,AA38:AA193),SUMPRODUCT(E38:E193,AA38:AA193))</f>
        <v>990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766">
        <f>SUMPRODUCT(F38:F193,Y38:Y193)</f>
        <v>543499</v>
      </c>
      <c r="Z209" s="290">
        <f>SUMPRODUCT(F38:F193,Z38:Z193)</f>
        <v>1211380</v>
      </c>
      <c r="AA209" s="290">
        <f>IF(AA36="kw",SUMPRODUCT(N38:N193,Q38:Q193,AA38:AA193),SUMPRODUCT(F38:F193,AA38:AA193))</f>
        <v>996</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766">
        <f>SUMPRODUCT(G38:G193,Y38:Y193)</f>
        <v>540679</v>
      </c>
      <c r="Z210" s="290">
        <f>SUMPRODUCT(G38:G193,Z38:Z193)</f>
        <v>1219462</v>
      </c>
      <c r="AA210" s="290">
        <f>IF(AA36="kw",SUMPRODUCT(N38:N193,R38:R193,AA38:AA193),SUMPRODUCT(G38:G193,AA38:AA193))</f>
        <v>1014</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766">
        <f>SUMPRODUCT(H38:H193,Y38:Y193)</f>
        <v>532726</v>
      </c>
      <c r="Z211" s="290">
        <f>SUMPRODUCT(H38:H193,Z38:Z193)</f>
        <v>1219462</v>
      </c>
      <c r="AA211" s="290">
        <f>IF(AA36="kw",SUMPRODUCT(N38:N193,S38:S193,AA38:AA193),SUMPRODUCT(H38:H193,AA38:AA193))</f>
        <v>1014</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785">
        <f>SUMPRODUCT(I38:I193,Y38:Y193)</f>
        <v>520110</v>
      </c>
      <c r="Z212" s="325">
        <f>SUMPRODUCT(I38:I193,Z38:Z193)</f>
        <v>1219462</v>
      </c>
      <c r="AA212" s="325">
        <f>IF(AA36="kw",SUMPRODUCT(N38:N193,T38:T193,AA38:AA193),SUMPRODUCT(I38:I193,AA38:AA193))</f>
        <v>1014</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586</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786"/>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760"/>
      <c r="Z216" s="266"/>
      <c r="AA216" s="266"/>
      <c r="AB216" s="266"/>
      <c r="AC216" s="266"/>
      <c r="AD216" s="266"/>
      <c r="AE216" s="266"/>
      <c r="AF216" s="266"/>
      <c r="AG216" s="266"/>
      <c r="AH216" s="266"/>
      <c r="AI216" s="266"/>
      <c r="AJ216" s="266"/>
      <c r="AK216" s="266"/>
      <c r="AL216" s="266"/>
      <c r="AM216" s="281"/>
    </row>
    <row r="217" spans="1:39" ht="34.5" customHeight="1">
      <c r="B217" s="843" t="s">
        <v>211</v>
      </c>
      <c r="C217" s="845" t="s">
        <v>33</v>
      </c>
      <c r="D217" s="283" t="s">
        <v>422</v>
      </c>
      <c r="E217" s="847" t="s">
        <v>209</v>
      </c>
      <c r="F217" s="848"/>
      <c r="G217" s="848"/>
      <c r="H217" s="848"/>
      <c r="I217" s="848"/>
      <c r="J217" s="848"/>
      <c r="K217" s="848"/>
      <c r="L217" s="848"/>
      <c r="M217" s="849"/>
      <c r="N217" s="853" t="s">
        <v>213</v>
      </c>
      <c r="O217" s="283" t="s">
        <v>423</v>
      </c>
      <c r="P217" s="847" t="s">
        <v>212</v>
      </c>
      <c r="Q217" s="848"/>
      <c r="R217" s="848"/>
      <c r="S217" s="848"/>
      <c r="T217" s="848"/>
      <c r="U217" s="848"/>
      <c r="V217" s="848"/>
      <c r="W217" s="848"/>
      <c r="X217" s="849"/>
      <c r="Y217" s="855" t="s">
        <v>243</v>
      </c>
      <c r="Z217" s="856"/>
      <c r="AA217" s="856"/>
      <c r="AB217" s="856"/>
      <c r="AC217" s="856"/>
      <c r="AD217" s="856"/>
      <c r="AE217" s="856"/>
      <c r="AF217" s="856"/>
      <c r="AG217" s="856"/>
      <c r="AH217" s="856"/>
      <c r="AI217" s="856"/>
      <c r="AJ217" s="856"/>
      <c r="AK217" s="856"/>
      <c r="AL217" s="856"/>
      <c r="AM217" s="857"/>
    </row>
    <row r="218" spans="1:39" ht="60.75" customHeight="1">
      <c r="B218" s="844"/>
      <c r="C218" s="846"/>
      <c r="D218" s="284">
        <v>2016</v>
      </c>
      <c r="E218" s="284">
        <v>2017</v>
      </c>
      <c r="F218" s="284">
        <v>2018</v>
      </c>
      <c r="G218" s="284">
        <v>2019</v>
      </c>
      <c r="H218" s="284">
        <v>2020</v>
      </c>
      <c r="I218" s="284">
        <v>2021</v>
      </c>
      <c r="J218" s="284">
        <v>2022</v>
      </c>
      <c r="K218" s="284">
        <v>2023</v>
      </c>
      <c r="L218" s="284">
        <v>2024</v>
      </c>
      <c r="M218" s="284">
        <v>2025</v>
      </c>
      <c r="N218" s="854"/>
      <c r="O218" s="284">
        <v>2016</v>
      </c>
      <c r="P218" s="284">
        <v>2017</v>
      </c>
      <c r="Q218" s="284">
        <v>2018</v>
      </c>
      <c r="R218" s="284">
        <v>2019</v>
      </c>
      <c r="S218" s="284">
        <v>2020</v>
      </c>
      <c r="T218" s="284">
        <v>2021</v>
      </c>
      <c r="U218" s="284">
        <v>2022</v>
      </c>
      <c r="V218" s="284">
        <v>2023</v>
      </c>
      <c r="W218" s="284">
        <v>2024</v>
      </c>
      <c r="X218" s="284">
        <v>2025</v>
      </c>
      <c r="Y218" s="765" t="str">
        <f>'1.  LRAMVA Summary'!D52</f>
        <v>Residential</v>
      </c>
      <c r="Z218" s="284" t="str">
        <f>'1.  LRAMVA Summary'!E52</f>
        <v>GS&lt;50 kW</v>
      </c>
      <c r="AA218" s="284" t="str">
        <f>'1.  LRAMVA Summary'!F52</f>
        <v>GS 50-4999</v>
      </c>
      <c r="AB218" s="284" t="str">
        <f>'1.  LRAMVA Summary'!G52</f>
        <v>Sentinel Lights</v>
      </c>
      <c r="AC218" s="284" t="str">
        <f>'1.  LRAMVA Summary'!H52</f>
        <v>Street Lighting</v>
      </c>
      <c r="AD218" s="284" t="str">
        <f>'1.  LRAMVA Summary'!I52</f>
        <v>USL</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766" t="str">
        <f>'1.  LRAMVA Summary'!D53</f>
        <v>kWh</v>
      </c>
      <c r="Z219" s="290" t="str">
        <f>'1.  LRAMVA Summary'!E53</f>
        <v>kWh</v>
      </c>
      <c r="AA219" s="290" t="str">
        <f>'1.  LRAMVA Summary'!F53</f>
        <v>KW</v>
      </c>
      <c r="AB219" s="290" t="str">
        <f>'1.  LRAMVA Summary'!G53</f>
        <v>KW</v>
      </c>
      <c r="AC219" s="290" t="str">
        <f>'1.  LRAMVA Summary'!H53</f>
        <v>KW</v>
      </c>
      <c r="AD219" s="290" t="str">
        <f>'1.  LRAMVA Summary'!I53</f>
        <v>kWh</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766"/>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v>608471</v>
      </c>
      <c r="E221" s="294">
        <v>608471</v>
      </c>
      <c r="F221" s="294">
        <v>608471</v>
      </c>
      <c r="G221" s="294">
        <v>608471</v>
      </c>
      <c r="H221" s="294">
        <v>608471</v>
      </c>
      <c r="I221" s="294">
        <v>608471</v>
      </c>
      <c r="J221" s="294">
        <v>608471</v>
      </c>
      <c r="K221" s="294">
        <v>608383</v>
      </c>
      <c r="L221" s="294">
        <v>608383</v>
      </c>
      <c r="M221" s="294">
        <v>605475</v>
      </c>
      <c r="N221" s="290"/>
      <c r="O221" s="294">
        <v>39</v>
      </c>
      <c r="P221" s="294">
        <v>39</v>
      </c>
      <c r="Q221" s="294">
        <v>39</v>
      </c>
      <c r="R221" s="294">
        <v>39</v>
      </c>
      <c r="S221" s="294">
        <v>39</v>
      </c>
      <c r="T221" s="294">
        <v>39</v>
      </c>
      <c r="U221" s="294">
        <v>39</v>
      </c>
      <c r="V221" s="294">
        <v>39</v>
      </c>
      <c r="W221" s="294">
        <v>39</v>
      </c>
      <c r="X221" s="294">
        <v>39</v>
      </c>
      <c r="Y221" s="767">
        <v>1</v>
      </c>
      <c r="Z221" s="409"/>
      <c r="AA221" s="409"/>
      <c r="AB221" s="409"/>
      <c r="AC221" s="409"/>
      <c r="AD221" s="409"/>
      <c r="AE221" s="409"/>
      <c r="AF221" s="409"/>
      <c r="AG221" s="409"/>
      <c r="AH221" s="409"/>
      <c r="AI221" s="409"/>
      <c r="AJ221" s="409"/>
      <c r="AK221" s="409"/>
      <c r="AL221" s="409"/>
      <c r="AM221" s="295">
        <f>SUM(Y221:AL221)</f>
        <v>1</v>
      </c>
    </row>
    <row r="222" spans="1:39" outlineLevel="1">
      <c r="B222" s="293" t="s">
        <v>289</v>
      </c>
      <c r="C222" s="290" t="s">
        <v>163</v>
      </c>
      <c r="D222" s="294">
        <v>66660</v>
      </c>
      <c r="E222" s="294">
        <v>66660</v>
      </c>
      <c r="F222" s="294">
        <v>66660</v>
      </c>
      <c r="G222" s="294">
        <v>66660</v>
      </c>
      <c r="H222" s="294">
        <v>66660</v>
      </c>
      <c r="I222" s="294">
        <v>66660</v>
      </c>
      <c r="J222" s="294">
        <v>66660</v>
      </c>
      <c r="K222" s="294">
        <v>66656</v>
      </c>
      <c r="L222" s="294">
        <v>66656</v>
      </c>
      <c r="M222" s="294">
        <v>66753</v>
      </c>
      <c r="N222" s="467"/>
      <c r="O222" s="294">
        <v>4</v>
      </c>
      <c r="P222" s="294">
        <v>4</v>
      </c>
      <c r="Q222" s="294">
        <v>4</v>
      </c>
      <c r="R222" s="294">
        <v>4</v>
      </c>
      <c r="S222" s="294">
        <v>4</v>
      </c>
      <c r="T222" s="294">
        <v>4</v>
      </c>
      <c r="U222" s="294">
        <v>4</v>
      </c>
      <c r="V222" s="294">
        <v>4</v>
      </c>
      <c r="W222" s="294">
        <v>4</v>
      </c>
      <c r="X222" s="294">
        <v>4</v>
      </c>
      <c r="Y222" s="768">
        <f>Y221</f>
        <v>1</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769"/>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767"/>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768">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769"/>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767"/>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768">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769"/>
      <c r="Z229" s="411"/>
      <c r="AA229" s="411"/>
      <c r="AB229" s="411"/>
      <c r="AC229" s="411"/>
      <c r="AD229" s="411"/>
      <c r="AE229" s="411"/>
      <c r="AF229" s="411"/>
      <c r="AG229" s="411"/>
      <c r="AH229" s="411"/>
      <c r="AI229" s="411"/>
      <c r="AJ229" s="411"/>
      <c r="AK229" s="411"/>
      <c r="AL229" s="411"/>
      <c r="AM229" s="305"/>
    </row>
    <row r="230" spans="1:39" outlineLevel="1">
      <c r="A230" s="521">
        <v>4</v>
      </c>
      <c r="B230" s="519" t="s">
        <v>670</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767"/>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768">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769"/>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767"/>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768">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770"/>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771"/>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772"/>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768">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773"/>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772"/>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768">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773"/>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772"/>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768">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773"/>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772"/>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768">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773"/>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772"/>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768">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773"/>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771"/>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774"/>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768">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769"/>
      <c r="Z255" s="422"/>
      <c r="AA255" s="422"/>
      <c r="AB255" s="422"/>
      <c r="AC255" s="422"/>
      <c r="AD255" s="422"/>
      <c r="AE255" s="422"/>
      <c r="AF255" s="422"/>
      <c r="AG255" s="422"/>
      <c r="AH255" s="422"/>
      <c r="AI255" s="422"/>
      <c r="AJ255" s="422"/>
      <c r="AK255" s="422"/>
      <c r="AL255" s="422"/>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767"/>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768">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770"/>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767"/>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768">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769"/>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771"/>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767"/>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768">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769"/>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769"/>
      <c r="Z266" s="411"/>
      <c r="AA266" s="411"/>
      <c r="AB266" s="411"/>
      <c r="AC266" s="411"/>
      <c r="AD266" s="411"/>
      <c r="AE266" s="415"/>
      <c r="AF266" s="415"/>
      <c r="AG266" s="415"/>
      <c r="AH266" s="415"/>
      <c r="AI266" s="415"/>
      <c r="AJ266" s="415"/>
      <c r="AK266" s="415"/>
      <c r="AL266" s="415"/>
      <c r="AM266" s="516"/>
      <c r="AN266" s="629"/>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767"/>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768">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769"/>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767"/>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768">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769"/>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771"/>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774"/>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768">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770"/>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774"/>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768">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764"/>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774"/>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768">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769"/>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774"/>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768">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769"/>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770"/>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770"/>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767"/>
      <c r="Z288" s="409"/>
      <c r="AA288" s="409"/>
      <c r="AB288" s="409"/>
      <c r="AC288" s="409"/>
      <c r="AD288" s="409"/>
      <c r="AE288" s="409"/>
      <c r="AF288" s="409"/>
      <c r="AG288" s="409"/>
      <c r="AH288" s="409"/>
      <c r="AI288" s="409"/>
      <c r="AJ288" s="409"/>
      <c r="AK288" s="409"/>
      <c r="AL288" s="409"/>
      <c r="AM288" s="295">
        <f>SUM(Y288:AL288)</f>
        <v>0</v>
      </c>
    </row>
    <row r="289" spans="1:39"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768">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770"/>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97877</v>
      </c>
      <c r="E291" s="294">
        <v>97877</v>
      </c>
      <c r="F291" s="294">
        <v>97877</v>
      </c>
      <c r="G291" s="294">
        <v>97877</v>
      </c>
      <c r="H291" s="294">
        <v>97877</v>
      </c>
      <c r="I291" s="294">
        <v>97877</v>
      </c>
      <c r="J291" s="294">
        <v>97877</v>
      </c>
      <c r="K291" s="294">
        <v>97877</v>
      </c>
      <c r="L291" s="294">
        <v>97877</v>
      </c>
      <c r="M291" s="294">
        <v>97877</v>
      </c>
      <c r="N291" s="290"/>
      <c r="O291" s="294">
        <v>28</v>
      </c>
      <c r="P291" s="294">
        <v>28</v>
      </c>
      <c r="Q291" s="294">
        <v>28</v>
      </c>
      <c r="R291" s="294">
        <v>28</v>
      </c>
      <c r="S291" s="294">
        <v>28</v>
      </c>
      <c r="T291" s="294">
        <v>28</v>
      </c>
      <c r="U291" s="294">
        <v>28</v>
      </c>
      <c r="V291" s="294">
        <v>28</v>
      </c>
      <c r="W291" s="294">
        <v>28</v>
      </c>
      <c r="X291" s="294">
        <v>28</v>
      </c>
      <c r="Y291" s="767">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957</v>
      </c>
      <c r="E292" s="294">
        <v>957</v>
      </c>
      <c r="F292" s="294">
        <v>957</v>
      </c>
      <c r="G292" s="294">
        <v>957</v>
      </c>
      <c r="H292" s="294">
        <v>957</v>
      </c>
      <c r="I292" s="294">
        <v>957</v>
      </c>
      <c r="J292" s="294">
        <v>957</v>
      </c>
      <c r="K292" s="294">
        <v>957</v>
      </c>
      <c r="L292" s="294">
        <v>957</v>
      </c>
      <c r="M292" s="294">
        <v>957</v>
      </c>
      <c r="N292" s="290"/>
      <c r="O292" s="294"/>
      <c r="P292" s="294"/>
      <c r="Q292" s="294"/>
      <c r="R292" s="294"/>
      <c r="S292" s="294"/>
      <c r="T292" s="294"/>
      <c r="U292" s="294"/>
      <c r="V292" s="294"/>
      <c r="W292" s="294"/>
      <c r="X292" s="294"/>
      <c r="Y292" s="768">
        <f>Y291</f>
        <v>1</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770"/>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767"/>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768">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770"/>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v>5218</v>
      </c>
      <c r="E297" s="294">
        <v>5218</v>
      </c>
      <c r="F297" s="294">
        <v>5218</v>
      </c>
      <c r="G297" s="294">
        <v>5218</v>
      </c>
      <c r="H297" s="294">
        <v>5218</v>
      </c>
      <c r="I297" s="294">
        <v>5072</v>
      </c>
      <c r="J297" s="294">
        <v>5072</v>
      </c>
      <c r="K297" s="294">
        <v>5072</v>
      </c>
      <c r="L297" s="294">
        <v>5072</v>
      </c>
      <c r="M297" s="294">
        <v>3743</v>
      </c>
      <c r="N297" s="290"/>
      <c r="O297" s="294">
        <v>1</v>
      </c>
      <c r="P297" s="294">
        <v>1</v>
      </c>
      <c r="Q297" s="294">
        <v>1</v>
      </c>
      <c r="R297" s="294">
        <v>1</v>
      </c>
      <c r="S297" s="294">
        <v>1</v>
      </c>
      <c r="T297" s="294">
        <v>1</v>
      </c>
      <c r="U297" s="294">
        <v>0</v>
      </c>
      <c r="V297" s="294">
        <v>0</v>
      </c>
      <c r="W297" s="294">
        <v>0</v>
      </c>
      <c r="X297" s="294">
        <v>0</v>
      </c>
      <c r="Y297" s="767">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768">
        <f>Y297</f>
        <v>1</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769"/>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769"/>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774"/>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768">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769"/>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v>1030903</v>
      </c>
      <c r="E304" s="294">
        <v>1022132</v>
      </c>
      <c r="F304" s="294">
        <v>1022132</v>
      </c>
      <c r="G304" s="294">
        <v>1022132</v>
      </c>
      <c r="H304" s="294">
        <v>1022132</v>
      </c>
      <c r="I304" s="294">
        <v>997130</v>
      </c>
      <c r="J304" s="294">
        <v>997130</v>
      </c>
      <c r="K304" s="294">
        <v>997130</v>
      </c>
      <c r="L304" s="294">
        <v>993378</v>
      </c>
      <c r="M304" s="294">
        <v>993378</v>
      </c>
      <c r="N304" s="294">
        <v>12</v>
      </c>
      <c r="O304" s="294">
        <v>55</v>
      </c>
      <c r="P304" s="294">
        <v>54</v>
      </c>
      <c r="Q304" s="294">
        <v>54</v>
      </c>
      <c r="R304" s="294">
        <v>54</v>
      </c>
      <c r="S304" s="294">
        <v>54</v>
      </c>
      <c r="T304" s="294">
        <v>50</v>
      </c>
      <c r="U304" s="294">
        <v>50</v>
      </c>
      <c r="V304" s="294">
        <v>50</v>
      </c>
      <c r="W304" s="294">
        <v>50</v>
      </c>
      <c r="X304" s="294">
        <v>50</v>
      </c>
      <c r="Y304" s="774"/>
      <c r="Z304" s="792">
        <v>0.5</v>
      </c>
      <c r="AA304" s="792">
        <v>0.5</v>
      </c>
      <c r="AB304" s="409"/>
      <c r="AC304" s="409"/>
      <c r="AD304" s="409"/>
      <c r="AE304" s="409"/>
      <c r="AF304" s="409"/>
      <c r="AG304" s="414"/>
      <c r="AH304" s="414"/>
      <c r="AI304" s="414"/>
      <c r="AJ304" s="414"/>
      <c r="AK304" s="414"/>
      <c r="AL304" s="414"/>
      <c r="AM304" s="295">
        <f>SUM(Y304:AL304)</f>
        <v>1</v>
      </c>
    </row>
    <row r="305" spans="1:39" outlineLevel="1">
      <c r="B305" s="293" t="s">
        <v>289</v>
      </c>
      <c r="C305" s="290" t="s">
        <v>163</v>
      </c>
      <c r="D305" s="294">
        <v>234045</v>
      </c>
      <c r="E305" s="294">
        <v>242816</v>
      </c>
      <c r="F305" s="294">
        <v>242816</v>
      </c>
      <c r="G305" s="294">
        <v>242816</v>
      </c>
      <c r="H305" s="294">
        <v>242816</v>
      </c>
      <c r="I305" s="294">
        <v>242816</v>
      </c>
      <c r="J305" s="294">
        <v>242816</v>
      </c>
      <c r="K305" s="294">
        <v>242816</v>
      </c>
      <c r="L305" s="294">
        <v>242816</v>
      </c>
      <c r="M305" s="294">
        <v>242816</v>
      </c>
      <c r="N305" s="294">
        <f>N304</f>
        <v>12</v>
      </c>
      <c r="O305" s="294">
        <v>47</v>
      </c>
      <c r="P305" s="294">
        <v>49</v>
      </c>
      <c r="Q305" s="294">
        <v>49</v>
      </c>
      <c r="R305" s="294">
        <v>49</v>
      </c>
      <c r="S305" s="294">
        <v>49</v>
      </c>
      <c r="T305" s="294">
        <v>49</v>
      </c>
      <c r="U305" s="294">
        <v>49</v>
      </c>
      <c r="V305" s="294">
        <v>49</v>
      </c>
      <c r="W305" s="294">
        <v>49</v>
      </c>
      <c r="X305" s="294">
        <v>49</v>
      </c>
      <c r="Y305" s="768">
        <f>Y304</f>
        <v>0</v>
      </c>
      <c r="Z305" s="410">
        <f t="shared" ref="Z305" si="811">Z304</f>
        <v>0.5</v>
      </c>
      <c r="AA305" s="410">
        <f t="shared" ref="AA305" si="812">AA304</f>
        <v>0.5</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769"/>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v>103085</v>
      </c>
      <c r="E307" s="294">
        <v>103085</v>
      </c>
      <c r="F307" s="294">
        <v>103085</v>
      </c>
      <c r="G307" s="294">
        <v>103085</v>
      </c>
      <c r="H307" s="294">
        <v>78794</v>
      </c>
      <c r="I307" s="294">
        <v>60855</v>
      </c>
      <c r="J307" s="294">
        <v>39374</v>
      </c>
      <c r="K307" s="294">
        <v>15207</v>
      </c>
      <c r="L307" s="294">
        <v>12671</v>
      </c>
      <c r="M307" s="294">
        <v>5296</v>
      </c>
      <c r="N307" s="294">
        <v>12</v>
      </c>
      <c r="O307" s="294">
        <v>18</v>
      </c>
      <c r="P307" s="294">
        <v>18</v>
      </c>
      <c r="Q307" s="294">
        <v>18</v>
      </c>
      <c r="R307" s="294">
        <v>18</v>
      </c>
      <c r="S307" s="294">
        <v>15</v>
      </c>
      <c r="T307" s="294">
        <v>13</v>
      </c>
      <c r="U307" s="294">
        <v>9</v>
      </c>
      <c r="V307" s="294">
        <v>4</v>
      </c>
      <c r="W307" s="294">
        <v>4</v>
      </c>
      <c r="X307" s="294">
        <v>2</v>
      </c>
      <c r="Y307" s="774"/>
      <c r="Z307" s="792">
        <v>0.75</v>
      </c>
      <c r="AA307" s="792">
        <v>0.25</v>
      </c>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22447</v>
      </c>
      <c r="E308" s="294">
        <v>22447</v>
      </c>
      <c r="F308" s="294">
        <v>22447</v>
      </c>
      <c r="G308" s="294">
        <v>22447</v>
      </c>
      <c r="H308" s="294">
        <v>13642</v>
      </c>
      <c r="I308" s="294">
        <v>6708</v>
      </c>
      <c r="J308" s="294">
        <v>3962</v>
      </c>
      <c r="K308" s="294">
        <v>3569</v>
      </c>
      <c r="L308" s="294">
        <v>3068</v>
      </c>
      <c r="M308" s="294">
        <v>1334</v>
      </c>
      <c r="N308" s="294">
        <f>N307</f>
        <v>12</v>
      </c>
      <c r="O308" s="294">
        <v>3</v>
      </c>
      <c r="P308" s="294">
        <v>3</v>
      </c>
      <c r="Q308" s="294">
        <v>3</v>
      </c>
      <c r="R308" s="294">
        <v>3</v>
      </c>
      <c r="S308" s="294">
        <v>2</v>
      </c>
      <c r="T308" s="294">
        <v>1</v>
      </c>
      <c r="U308" s="294">
        <v>1</v>
      </c>
      <c r="V308" s="294">
        <v>1</v>
      </c>
      <c r="W308" s="294">
        <v>1</v>
      </c>
      <c r="X308" s="294">
        <v>0</v>
      </c>
      <c r="Y308" s="768">
        <f>Y307</f>
        <v>0</v>
      </c>
      <c r="Z308" s="410">
        <f t="shared" ref="Z308" si="824">Z307</f>
        <v>0.75</v>
      </c>
      <c r="AA308" s="410">
        <f t="shared" ref="AA308" si="825">AA307</f>
        <v>0.25</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769"/>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774"/>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768">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769"/>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774"/>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768">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769"/>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774"/>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768">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769"/>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774"/>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768">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769"/>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774"/>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768">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769"/>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769"/>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774"/>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768">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769"/>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774"/>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768">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769"/>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774"/>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768">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769"/>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769"/>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774"/>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768">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769"/>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774"/>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768">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769"/>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774"/>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768">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769"/>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774"/>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768">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769"/>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774"/>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768">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769"/>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774"/>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768">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769"/>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774"/>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768">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769"/>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774"/>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768">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769"/>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774"/>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768">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769"/>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774"/>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768">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769"/>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774"/>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768">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769"/>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774"/>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768">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769"/>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774"/>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768">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769"/>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774"/>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768">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775"/>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2169663</v>
      </c>
      <c r="E378" s="328"/>
      <c r="F378" s="328"/>
      <c r="G378" s="328"/>
      <c r="H378" s="328"/>
      <c r="I378" s="328"/>
      <c r="J378" s="328"/>
      <c r="K378" s="328"/>
      <c r="L378" s="328"/>
      <c r="M378" s="328"/>
      <c r="N378" s="328"/>
      <c r="O378" s="328">
        <f>SUM(O221:O376)</f>
        <v>195</v>
      </c>
      <c r="P378" s="328"/>
      <c r="Q378" s="328"/>
      <c r="R378" s="328"/>
      <c r="S378" s="328"/>
      <c r="T378" s="328"/>
      <c r="U378" s="328"/>
      <c r="V378" s="328"/>
      <c r="W378" s="328"/>
      <c r="X378" s="328"/>
      <c r="Y378" s="776">
        <f>IF(Y219="kWh",SUMPRODUCT(D221:D376,Y221:Y376))</f>
        <v>779183</v>
      </c>
      <c r="Z378" s="328">
        <f>IF(Z219="kWh",SUMPRODUCT(D221:D376,Z221:Z376))</f>
        <v>726623</v>
      </c>
      <c r="AA378" s="328">
        <f>IF(AA219="kw",SUMPRODUCT(N221:N376,O221:O376,AA221:AA376),SUMPRODUCT(D221:D376,AA221:AA376))</f>
        <v>675</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777">
        <f>HLOOKUP(Y218,'2. LRAMVA Threshold'!$B$42:$Q$53,8,FALSE)</f>
        <v>1378906</v>
      </c>
      <c r="Z379" s="391">
        <f>HLOOKUP(Z218,'2. LRAMVA Threshold'!$B$42:$Q$53,8,FALSE)</f>
        <v>614466</v>
      </c>
      <c r="AA379" s="391">
        <f>HLOOKUP(AA218,'2. LRAMVA Threshold'!$B$42:$Q$53,8,FALSE)</f>
        <v>3777.5747121891995</v>
      </c>
      <c r="AB379" s="391">
        <f>HLOOKUP(AB218,'2. LRAMVA Threshold'!$B$42:$Q$53,8,FALSE)</f>
        <v>3.4029975684617533</v>
      </c>
      <c r="AC379" s="391">
        <f>HLOOKUP(AC218,'2. LRAMVA Threshold'!$B$42:$Q$53,8,FALSE)</f>
        <v>0</v>
      </c>
      <c r="AD379" s="391">
        <f>HLOOKUP(AD218,'2. LRAMVA Threshold'!$B$42:$Q$53,8,FALSE)</f>
        <v>8317</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778"/>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779">
        <f>HLOOKUP(Y$35,'3.  Distribution Rates'!$C$122:$P$133,8,FALSE)</f>
        <v>1.4E-2</v>
      </c>
      <c r="Z381" s="340">
        <f>HLOOKUP(Z$35,'3.  Distribution Rates'!$C$122:$P$133,8,FALSE)</f>
        <v>1.15E-2</v>
      </c>
      <c r="AA381" s="340">
        <f>HLOOKUP(AA$35,'3.  Distribution Rates'!$C$122:$P$133,8,FALSE)</f>
        <v>2.0402999999999998</v>
      </c>
      <c r="AB381" s="340">
        <f>HLOOKUP(AB$35,'3.  Distribution Rates'!$C$122:$P$133,8,FALSE)</f>
        <v>8.3934999999999995</v>
      </c>
      <c r="AC381" s="340">
        <f>HLOOKUP(AC$35,'3.  Distribution Rates'!$C$122:$P$133,8,FALSE)</f>
        <v>12.475300000000001</v>
      </c>
      <c r="AD381" s="340">
        <f>HLOOKUP(AD$35,'3.  Distribution Rates'!$C$122:$P$133,8,FALSE)</f>
        <v>2.7000000000000001E-3</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780">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780">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780">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780">
        <f>'4.  2011-2014 LRAM'!Y527*Y381</f>
        <v>5565.2724522640001</v>
      </c>
      <c r="Z385" s="377">
        <f>'4.  2011-2014 LRAM'!Z527*Z381</f>
        <v>3297.6706337249998</v>
      </c>
      <c r="AA385" s="377">
        <f>'4.  2011-2014 LRAM'!AA527*AA381</f>
        <v>1374.2923462511399</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ref="AM385:AM387" si="1123">SUM(Y385:AL385)</f>
        <v>10237.235432240141</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780">
        <f t="shared" ref="Y386:AL386" si="1124">Y208*Y381</f>
        <v>7647.92</v>
      </c>
      <c r="Z386" s="377">
        <f t="shared" si="1124"/>
        <v>13930.869999999999</v>
      </c>
      <c r="AA386" s="377">
        <f t="shared" si="1124"/>
        <v>2019.8969999999997</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23598.687000000002</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780">
        <f>Y378*Y381</f>
        <v>10908.562</v>
      </c>
      <c r="Z387" s="377">
        <f t="shared" ref="Z387:AL387" si="1125">Z378*Z381</f>
        <v>8356.164499999999</v>
      </c>
      <c r="AA387" s="377">
        <f t="shared" si="1125"/>
        <v>1377.2024999999999</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20641.928999999996</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781">
        <f>SUM(Y382:Y387)</f>
        <v>24121.754452264002</v>
      </c>
      <c r="Z388" s="345">
        <f t="shared" ref="Z388:AE388" si="1126">SUM(Z382:Z387)</f>
        <v>25584.705133724998</v>
      </c>
      <c r="AA388" s="345">
        <f t="shared" si="1126"/>
        <v>4771.3918462511392</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54477.851432240139</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782">
        <f>Y379*Y381</f>
        <v>19304.684000000001</v>
      </c>
      <c r="Z389" s="346">
        <f t="shared" ref="Z389:AE389" si="1128">Z379*Z381</f>
        <v>7066.3589999999995</v>
      </c>
      <c r="AA389" s="346">
        <f t="shared" si="1128"/>
        <v>7707.3856852796234</v>
      </c>
      <c r="AB389" s="346">
        <f t="shared" si="1128"/>
        <v>28.563060090883724</v>
      </c>
      <c r="AC389" s="346">
        <f t="shared" si="1128"/>
        <v>0</v>
      </c>
      <c r="AD389" s="346">
        <f t="shared" si="1128"/>
        <v>22.4559</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34129.447645370507</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783"/>
      <c r="Z390" s="350"/>
      <c r="AA390" s="350"/>
      <c r="AB390" s="350"/>
      <c r="AC390" s="350"/>
      <c r="AD390" s="350"/>
      <c r="AE390" s="350"/>
      <c r="AF390" s="350"/>
      <c r="AG390" s="350"/>
      <c r="AH390" s="350"/>
      <c r="AI390" s="350"/>
      <c r="AJ390" s="350"/>
      <c r="AK390" s="350"/>
      <c r="AL390" s="350"/>
      <c r="AM390" s="406">
        <f>AM388-AM389</f>
        <v>20348.403786869632</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784"/>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766">
        <f>SUMPRODUCT(E221:E376,Y221:Y376)</f>
        <v>779183</v>
      </c>
      <c r="Z392" s="290">
        <f>SUMPRODUCT(E221:E376,Z221:Z376)</f>
        <v>726623</v>
      </c>
      <c r="AA392" s="290">
        <f t="shared" ref="AA392:AL392" si="1130">IF(AA219="kw",SUMPRODUCT($N$221:$N$376,$P$221:$P$376,AA221:AA376),SUMPRODUCT($E$221:$E$376,AA221:AA376))</f>
        <v>681</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766">
        <f>SUMPRODUCT(F221:F376,Y221:Y376)</f>
        <v>779183</v>
      </c>
      <c r="Z393" s="290">
        <f>SUMPRODUCT(F221:F376,Z221:Z376)</f>
        <v>726623</v>
      </c>
      <c r="AA393" s="290">
        <f t="shared" ref="AA393:AL393" si="1131">IF(AA219="kw",SUMPRODUCT($N$221:$N$376,$Q$221:$Q$376,AA221:AA376),SUMPRODUCT($F$221:$F$376,AA221:AA376))</f>
        <v>681</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766">
        <f>SUMPRODUCT(G221:G376,Y221:Y376)</f>
        <v>779183</v>
      </c>
      <c r="Z394" s="290">
        <f>SUMPRODUCT(G221:G376,Z221:Z376)</f>
        <v>726623</v>
      </c>
      <c r="AA394" s="290">
        <f t="shared" ref="AA394:AL394" si="1132">IF(AA219="kw",SUMPRODUCT($N$221:$N$376,$R$221:$R$376,AA221:AA376),SUMPRODUCT($G$221:$G$376,AA221:AA376))</f>
        <v>681</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785">
        <f>SUMPRODUCT(H221:H376,Y221:Y376)</f>
        <v>779183</v>
      </c>
      <c r="Z395" s="325">
        <f>SUMPRODUCT(H221:H376,Z221:Z376)</f>
        <v>701801</v>
      </c>
      <c r="AA395" s="325">
        <f t="shared" ref="AA395:AL395" si="1133">IF(AA219="kw",SUMPRODUCT($N$221:$N$376,$S$221:$S$376,AA221:AA376),SUMPRODUCT($H$221:$H$376,AA221:AA376))</f>
        <v>669</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586</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786"/>
      <c r="Z396" s="408"/>
      <c r="AA396" s="408"/>
      <c r="AB396" s="408"/>
      <c r="AC396" s="408"/>
      <c r="AD396" s="408"/>
      <c r="AE396" s="408"/>
      <c r="AF396" s="408"/>
      <c r="AG396" s="408"/>
      <c r="AH396" s="408"/>
      <c r="AI396" s="408"/>
      <c r="AJ396" s="408"/>
      <c r="AK396" s="408"/>
      <c r="AL396" s="408"/>
      <c r="AM396" s="388"/>
    </row>
    <row r="399" spans="2:39" ht="15.75">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760"/>
      <c r="Z399" s="266"/>
      <c r="AA399" s="266"/>
      <c r="AB399" s="266"/>
      <c r="AC399" s="266"/>
      <c r="AD399" s="266"/>
      <c r="AE399" s="266"/>
      <c r="AF399" s="266"/>
      <c r="AG399" s="266"/>
      <c r="AH399" s="266"/>
      <c r="AI399" s="266"/>
      <c r="AJ399" s="266"/>
      <c r="AK399" s="266"/>
      <c r="AL399" s="266"/>
      <c r="AM399" s="281"/>
    </row>
    <row r="400" spans="2:39" ht="33.75" customHeight="1">
      <c r="B400" s="843" t="s">
        <v>211</v>
      </c>
      <c r="C400" s="845" t="s">
        <v>33</v>
      </c>
      <c r="D400" s="283" t="s">
        <v>422</v>
      </c>
      <c r="E400" s="847" t="s">
        <v>209</v>
      </c>
      <c r="F400" s="848"/>
      <c r="G400" s="848"/>
      <c r="H400" s="848"/>
      <c r="I400" s="848"/>
      <c r="J400" s="848"/>
      <c r="K400" s="848"/>
      <c r="L400" s="848"/>
      <c r="M400" s="849"/>
      <c r="N400" s="853" t="s">
        <v>213</v>
      </c>
      <c r="O400" s="283" t="s">
        <v>423</v>
      </c>
      <c r="P400" s="847" t="s">
        <v>212</v>
      </c>
      <c r="Q400" s="848"/>
      <c r="R400" s="848"/>
      <c r="S400" s="848"/>
      <c r="T400" s="848"/>
      <c r="U400" s="848"/>
      <c r="V400" s="848"/>
      <c r="W400" s="848"/>
      <c r="X400" s="849"/>
      <c r="Y400" s="855" t="s">
        <v>243</v>
      </c>
      <c r="Z400" s="856"/>
      <c r="AA400" s="856"/>
      <c r="AB400" s="856"/>
      <c r="AC400" s="856"/>
      <c r="AD400" s="856"/>
      <c r="AE400" s="856"/>
      <c r="AF400" s="856"/>
      <c r="AG400" s="856"/>
      <c r="AH400" s="856"/>
      <c r="AI400" s="856"/>
      <c r="AJ400" s="856"/>
      <c r="AK400" s="856"/>
      <c r="AL400" s="856"/>
      <c r="AM400" s="857"/>
    </row>
    <row r="401" spans="1:39" ht="61.5" customHeight="1">
      <c r="B401" s="844"/>
      <c r="C401" s="846"/>
      <c r="D401" s="284">
        <v>2017</v>
      </c>
      <c r="E401" s="284">
        <v>2018</v>
      </c>
      <c r="F401" s="284">
        <v>2019</v>
      </c>
      <c r="G401" s="284">
        <v>2020</v>
      </c>
      <c r="H401" s="284">
        <v>2021</v>
      </c>
      <c r="I401" s="284">
        <v>2022</v>
      </c>
      <c r="J401" s="284">
        <v>2023</v>
      </c>
      <c r="K401" s="284">
        <v>2024</v>
      </c>
      <c r="L401" s="284">
        <v>2025</v>
      </c>
      <c r="M401" s="284">
        <v>2026</v>
      </c>
      <c r="N401" s="854"/>
      <c r="O401" s="284">
        <v>2017</v>
      </c>
      <c r="P401" s="284">
        <v>2018</v>
      </c>
      <c r="Q401" s="284">
        <v>2019</v>
      </c>
      <c r="R401" s="284">
        <v>2020</v>
      </c>
      <c r="S401" s="284">
        <v>2021</v>
      </c>
      <c r="T401" s="284">
        <v>2022</v>
      </c>
      <c r="U401" s="284">
        <v>2023</v>
      </c>
      <c r="V401" s="284">
        <v>2024</v>
      </c>
      <c r="W401" s="284">
        <v>2025</v>
      </c>
      <c r="X401" s="284">
        <v>2026</v>
      </c>
      <c r="Y401" s="765" t="str">
        <f>'1.  LRAMVA Summary'!D52</f>
        <v>Residential</v>
      </c>
      <c r="Z401" s="284" t="str">
        <f>'1.  LRAMVA Summary'!E52</f>
        <v>GS&lt;50 kW</v>
      </c>
      <c r="AA401" s="284" t="str">
        <f>'1.  LRAMVA Summary'!F52</f>
        <v>GS 50-4999</v>
      </c>
      <c r="AB401" s="284" t="str">
        <f>'1.  LRAMVA Summary'!G52</f>
        <v>Sentinel Lights</v>
      </c>
      <c r="AC401" s="284" t="str">
        <f>'1.  LRAMVA Summary'!H52</f>
        <v>Street Lighting</v>
      </c>
      <c r="AD401" s="284" t="str">
        <f>'1.  LRAMVA Summary'!I52</f>
        <v>USL</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766" t="str">
        <f>'1.  LRAMVA Summary'!D53</f>
        <v>kWh</v>
      </c>
      <c r="Z402" s="290" t="str">
        <f>'1.  LRAMVA Summary'!E53</f>
        <v>kWh</v>
      </c>
      <c r="AA402" s="290" t="str">
        <f>'1.  LRAMVA Summary'!F53</f>
        <v>KW</v>
      </c>
      <c r="AB402" s="290" t="str">
        <f>'1.  LRAMVA Summary'!G53</f>
        <v>KW</v>
      </c>
      <c r="AC402" s="290" t="str">
        <f>'1.  LRAMVA Summary'!H53</f>
        <v>KW</v>
      </c>
      <c r="AD402" s="290" t="str">
        <f>'1.  LRAMVA Summary'!I53</f>
        <v>kWh</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766"/>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v>575724</v>
      </c>
      <c r="E404" s="294">
        <v>463380</v>
      </c>
      <c r="F404" s="294">
        <v>463380</v>
      </c>
      <c r="G404" s="294">
        <v>463380</v>
      </c>
      <c r="H404" s="294">
        <v>463380</v>
      </c>
      <c r="I404" s="294">
        <v>463380</v>
      </c>
      <c r="J404" s="294">
        <v>463380</v>
      </c>
      <c r="K404" s="294">
        <v>463375</v>
      </c>
      <c r="L404" s="294">
        <v>463375</v>
      </c>
      <c r="M404" s="294">
        <v>462227</v>
      </c>
      <c r="N404" s="290"/>
      <c r="O404" s="294">
        <v>40</v>
      </c>
      <c r="P404" s="294">
        <v>32</v>
      </c>
      <c r="Q404" s="294">
        <v>32</v>
      </c>
      <c r="R404" s="294">
        <v>32</v>
      </c>
      <c r="S404" s="294">
        <v>32</v>
      </c>
      <c r="T404" s="294">
        <v>32</v>
      </c>
      <c r="U404" s="294">
        <v>32</v>
      </c>
      <c r="V404" s="294">
        <v>32</v>
      </c>
      <c r="W404" s="294">
        <v>32</v>
      </c>
      <c r="X404" s="294">
        <v>32</v>
      </c>
      <c r="Y404" s="767">
        <v>1</v>
      </c>
      <c r="Z404" s="409"/>
      <c r="AA404" s="409"/>
      <c r="AB404" s="409"/>
      <c r="AC404" s="409"/>
      <c r="AD404" s="409"/>
      <c r="AE404" s="409"/>
      <c r="AF404" s="409"/>
      <c r="AG404" s="409"/>
      <c r="AH404" s="409"/>
      <c r="AI404" s="409"/>
      <c r="AJ404" s="409"/>
      <c r="AK404" s="409"/>
      <c r="AL404" s="409"/>
      <c r="AM404" s="295">
        <f>SUM(Y404:AL404)</f>
        <v>1</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768">
        <f>Y404</f>
        <v>1</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769"/>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767"/>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768">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769"/>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767"/>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768">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769"/>
      <c r="Z412" s="411"/>
      <c r="AA412" s="411"/>
      <c r="AB412" s="411"/>
      <c r="AC412" s="411"/>
      <c r="AD412" s="411"/>
      <c r="AE412" s="411"/>
      <c r="AF412" s="411"/>
      <c r="AG412" s="411"/>
      <c r="AH412" s="411"/>
      <c r="AI412" s="411"/>
      <c r="AJ412" s="411"/>
      <c r="AK412" s="411"/>
      <c r="AL412" s="411"/>
      <c r="AM412" s="305"/>
    </row>
    <row r="413" spans="1:39" outlineLevel="1">
      <c r="A413" s="531">
        <v>4</v>
      </c>
      <c r="B413" s="519" t="s">
        <v>670</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767"/>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768">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769"/>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767"/>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768">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770"/>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771"/>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772"/>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768">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773"/>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772"/>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768">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773"/>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772"/>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768">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773"/>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772"/>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768">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773"/>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772"/>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768">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773"/>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771"/>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774"/>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768">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769"/>
      <c r="Z438" s="422"/>
      <c r="AA438" s="422"/>
      <c r="AB438" s="422"/>
      <c r="AC438" s="422"/>
      <c r="AD438" s="422"/>
      <c r="AE438" s="422"/>
      <c r="AF438" s="422"/>
      <c r="AG438" s="422"/>
      <c r="AH438" s="422"/>
      <c r="AI438" s="422"/>
      <c r="AJ438" s="422"/>
      <c r="AK438" s="422"/>
      <c r="AL438" s="422"/>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767"/>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768">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770"/>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767"/>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768">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769"/>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771"/>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767"/>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768">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769"/>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769"/>
      <c r="Z449" s="411"/>
      <c r="AA449" s="411"/>
      <c r="AB449" s="411"/>
      <c r="AC449" s="411"/>
      <c r="AD449" s="411"/>
      <c r="AE449" s="415"/>
      <c r="AF449" s="415"/>
      <c r="AG449" s="415"/>
      <c r="AH449" s="415"/>
      <c r="AI449" s="415"/>
      <c r="AJ449" s="415"/>
      <c r="AK449" s="415"/>
      <c r="AL449" s="415"/>
      <c r="AM449" s="516"/>
      <c r="AN449" s="629"/>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767"/>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768">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769"/>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767"/>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768">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769"/>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771"/>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774"/>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768">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770"/>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774"/>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768">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764"/>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774"/>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768">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769"/>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774"/>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768">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769"/>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770"/>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770"/>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542514</v>
      </c>
      <c r="E471" s="294">
        <v>392883</v>
      </c>
      <c r="F471" s="294">
        <v>392883</v>
      </c>
      <c r="G471" s="294">
        <v>392883</v>
      </c>
      <c r="H471" s="294">
        <v>392883</v>
      </c>
      <c r="I471" s="294">
        <v>392883</v>
      </c>
      <c r="J471" s="294">
        <v>392883</v>
      </c>
      <c r="K471" s="294">
        <v>392875</v>
      </c>
      <c r="L471" s="294">
        <v>392875</v>
      </c>
      <c r="M471" s="294">
        <v>392875</v>
      </c>
      <c r="N471" s="290"/>
      <c r="O471" s="294">
        <v>37</v>
      </c>
      <c r="P471" s="294">
        <v>27</v>
      </c>
      <c r="Q471" s="294">
        <v>27</v>
      </c>
      <c r="R471" s="294">
        <v>27</v>
      </c>
      <c r="S471" s="294">
        <v>27</v>
      </c>
      <c r="T471" s="294">
        <v>27</v>
      </c>
      <c r="U471" s="294">
        <v>27</v>
      </c>
      <c r="V471" s="294">
        <v>27</v>
      </c>
      <c r="W471" s="294">
        <v>27</v>
      </c>
      <c r="X471" s="294">
        <v>27</v>
      </c>
      <c r="Y471" s="767">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768">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770"/>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76078</v>
      </c>
      <c r="E474" s="294">
        <v>76078</v>
      </c>
      <c r="F474" s="294">
        <v>76078</v>
      </c>
      <c r="G474" s="294">
        <v>76078</v>
      </c>
      <c r="H474" s="294">
        <v>76078</v>
      </c>
      <c r="I474" s="294">
        <v>76078</v>
      </c>
      <c r="J474" s="294">
        <v>76078</v>
      </c>
      <c r="K474" s="294">
        <v>76078</v>
      </c>
      <c r="L474" s="294">
        <v>76078</v>
      </c>
      <c r="M474" s="294">
        <v>76078</v>
      </c>
      <c r="N474" s="290"/>
      <c r="O474" s="294">
        <v>21</v>
      </c>
      <c r="P474" s="294">
        <v>21</v>
      </c>
      <c r="Q474" s="294">
        <v>21</v>
      </c>
      <c r="R474" s="294">
        <v>21</v>
      </c>
      <c r="S474" s="294">
        <v>21</v>
      </c>
      <c r="T474" s="294">
        <v>21</v>
      </c>
      <c r="U474" s="294">
        <v>21</v>
      </c>
      <c r="V474" s="294">
        <v>21</v>
      </c>
      <c r="W474" s="294">
        <v>21</v>
      </c>
      <c r="X474" s="294">
        <v>21</v>
      </c>
      <c r="Y474" s="767">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768">
        <f>Y474</f>
        <v>1</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770"/>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767"/>
      <c r="Z477" s="409"/>
      <c r="AA477" s="409"/>
      <c r="AB477" s="409"/>
      <c r="AC477" s="409"/>
      <c r="AD477" s="409"/>
      <c r="AE477" s="409"/>
      <c r="AF477" s="409"/>
      <c r="AG477" s="409"/>
      <c r="AH477" s="409"/>
      <c r="AI477" s="409"/>
      <c r="AJ477" s="409"/>
      <c r="AK477" s="409"/>
      <c r="AL477" s="409"/>
      <c r="AM477" s="295">
        <f>SUM(Y477:AL477)</f>
        <v>0</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768">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770"/>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5190</v>
      </c>
      <c r="E480" s="294">
        <v>5190</v>
      </c>
      <c r="F480" s="294">
        <v>5190</v>
      </c>
      <c r="G480" s="294">
        <v>5190</v>
      </c>
      <c r="H480" s="294">
        <v>5190</v>
      </c>
      <c r="I480" s="294">
        <v>5190</v>
      </c>
      <c r="J480" s="294">
        <v>5190</v>
      </c>
      <c r="K480" s="294">
        <v>5190</v>
      </c>
      <c r="L480" s="294">
        <v>5190</v>
      </c>
      <c r="M480" s="294">
        <v>5152</v>
      </c>
      <c r="N480" s="290"/>
      <c r="O480" s="294">
        <v>1</v>
      </c>
      <c r="P480" s="294">
        <v>1</v>
      </c>
      <c r="Q480" s="294">
        <v>1</v>
      </c>
      <c r="R480" s="294">
        <v>1</v>
      </c>
      <c r="S480" s="294">
        <v>1</v>
      </c>
      <c r="T480" s="294">
        <v>1</v>
      </c>
      <c r="U480" s="294">
        <v>1</v>
      </c>
      <c r="V480" s="294">
        <v>1</v>
      </c>
      <c r="W480" s="294">
        <v>1</v>
      </c>
      <c r="X480" s="294">
        <v>1</v>
      </c>
      <c r="Y480" s="767">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768">
        <f>Y480</f>
        <v>1</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769"/>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769"/>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774"/>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768">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769"/>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v>879972</v>
      </c>
      <c r="E487" s="294">
        <v>880216</v>
      </c>
      <c r="F487" s="294">
        <v>880216</v>
      </c>
      <c r="G487" s="294">
        <v>880216</v>
      </c>
      <c r="H487" s="294">
        <v>880216</v>
      </c>
      <c r="I487" s="294">
        <v>850153</v>
      </c>
      <c r="J487" s="294">
        <v>850153</v>
      </c>
      <c r="K487" s="294">
        <v>850153</v>
      </c>
      <c r="L487" s="294">
        <v>808240</v>
      </c>
      <c r="M487" s="294">
        <v>808240</v>
      </c>
      <c r="N487" s="294">
        <v>12</v>
      </c>
      <c r="O487" s="294">
        <v>304</v>
      </c>
      <c r="P487" s="294">
        <v>304</v>
      </c>
      <c r="Q487" s="294">
        <v>304</v>
      </c>
      <c r="R487" s="294">
        <v>304</v>
      </c>
      <c r="S487" s="294">
        <v>304</v>
      </c>
      <c r="T487" s="294">
        <v>298</v>
      </c>
      <c r="U487" s="294">
        <v>298</v>
      </c>
      <c r="V487" s="294">
        <v>298</v>
      </c>
      <c r="W487" s="294">
        <v>298</v>
      </c>
      <c r="X487" s="294">
        <v>298</v>
      </c>
      <c r="Y487" s="774"/>
      <c r="Z487" s="792">
        <v>0.5</v>
      </c>
      <c r="AA487" s="792">
        <v>0.5</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768">
        <f>Y487</f>
        <v>0</v>
      </c>
      <c r="Z488" s="410">
        <f t="shared" ref="Z488" si="1387">Z487</f>
        <v>0.5</v>
      </c>
      <c r="AA488" s="410">
        <f t="shared" ref="AA488" si="1388">AA487</f>
        <v>0.5</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769"/>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v>270662</v>
      </c>
      <c r="E490" s="294">
        <v>270662</v>
      </c>
      <c r="F490" s="294">
        <v>263266</v>
      </c>
      <c r="G490" s="294">
        <v>219706</v>
      </c>
      <c r="H490" s="294">
        <v>219581</v>
      </c>
      <c r="I490" s="294">
        <v>195981</v>
      </c>
      <c r="J490" s="294">
        <v>131570</v>
      </c>
      <c r="K490" s="294">
        <v>103144</v>
      </c>
      <c r="L490" s="294">
        <v>80632</v>
      </c>
      <c r="M490" s="294">
        <v>49530</v>
      </c>
      <c r="N490" s="294">
        <v>12</v>
      </c>
      <c r="O490" s="294">
        <v>51</v>
      </c>
      <c r="P490" s="294">
        <v>51</v>
      </c>
      <c r="Q490" s="294">
        <v>50</v>
      </c>
      <c r="R490" s="294">
        <v>46</v>
      </c>
      <c r="S490" s="294">
        <v>46</v>
      </c>
      <c r="T490" s="294">
        <v>44</v>
      </c>
      <c r="U490" s="294">
        <v>35</v>
      </c>
      <c r="V490" s="294">
        <v>29</v>
      </c>
      <c r="W490" s="294">
        <v>24</v>
      </c>
      <c r="X490" s="294">
        <v>16</v>
      </c>
      <c r="Y490" s="774"/>
      <c r="Z490" s="792">
        <v>0.75</v>
      </c>
      <c r="AA490" s="792">
        <v>0.25</v>
      </c>
      <c r="AB490" s="409"/>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768">
        <f>Y490</f>
        <v>0</v>
      </c>
      <c r="Z491" s="410">
        <f t="shared" ref="Z491" si="1400">Z490</f>
        <v>0.75</v>
      </c>
      <c r="AA491" s="410">
        <f t="shared" ref="AA491" si="1401">AA490</f>
        <v>0.25</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769"/>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774"/>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768">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769"/>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774"/>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768">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769"/>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774"/>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768">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769"/>
      <c r="Z501" s="424"/>
      <c r="AA501" s="424"/>
      <c r="AB501" s="424"/>
      <c r="AC501" s="424"/>
      <c r="AD501" s="424"/>
      <c r="AE501" s="424"/>
      <c r="AF501" s="424"/>
      <c r="AG501" s="424"/>
      <c r="AH501" s="424"/>
      <c r="AI501" s="424"/>
      <c r="AJ501" s="424"/>
      <c r="AK501" s="424"/>
      <c r="AL501" s="424"/>
      <c r="AM501" s="305"/>
    </row>
    <row r="502" spans="1:39" outlineLevel="1">
      <c r="A502" s="531">
        <v>31</v>
      </c>
      <c r="B502" s="757" t="s">
        <v>760</v>
      </c>
      <c r="C502" s="290" t="s">
        <v>25</v>
      </c>
      <c r="D502" s="294">
        <v>2027</v>
      </c>
      <c r="E502" s="294">
        <v>2027</v>
      </c>
      <c r="F502" s="294">
        <v>2027</v>
      </c>
      <c r="G502" s="294">
        <v>2027</v>
      </c>
      <c r="H502" s="294">
        <v>2027</v>
      </c>
      <c r="I502" s="294">
        <v>2027</v>
      </c>
      <c r="J502" s="294">
        <v>2027</v>
      </c>
      <c r="K502" s="294">
        <v>2027</v>
      </c>
      <c r="L502" s="294">
        <v>2027</v>
      </c>
      <c r="M502" s="294">
        <v>2027</v>
      </c>
      <c r="N502" s="294">
        <v>12</v>
      </c>
      <c r="O502" s="294"/>
      <c r="P502" s="294"/>
      <c r="Q502" s="294"/>
      <c r="R502" s="294"/>
      <c r="S502" s="294"/>
      <c r="T502" s="294"/>
      <c r="U502" s="294"/>
      <c r="V502" s="294"/>
      <c r="W502" s="294"/>
      <c r="X502" s="294"/>
      <c r="Y502" s="774">
        <v>1</v>
      </c>
      <c r="Z502" s="409"/>
      <c r="AA502" s="409"/>
      <c r="AB502" s="409"/>
      <c r="AC502" s="409"/>
      <c r="AD502" s="409"/>
      <c r="AE502" s="409"/>
      <c r="AF502" s="414"/>
      <c r="AG502" s="414"/>
      <c r="AH502" s="414"/>
      <c r="AI502" s="414"/>
      <c r="AJ502" s="414"/>
      <c r="AK502" s="414"/>
      <c r="AL502" s="414"/>
      <c r="AM502" s="295">
        <f>SUM(Y502:AL502)</f>
        <v>1</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768">
        <f>Y502</f>
        <v>1</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769"/>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774"/>
      <c r="Z505" s="409"/>
      <c r="AA505" s="409"/>
      <c r="AB505" s="409"/>
      <c r="AC505" s="409"/>
      <c r="AD505" s="409"/>
      <c r="AE505" s="409"/>
      <c r="AF505" s="414"/>
      <c r="AG505" s="414"/>
      <c r="AH505" s="414"/>
      <c r="AI505" s="414"/>
      <c r="AJ505" s="414"/>
      <c r="AK505" s="414"/>
      <c r="AL505" s="414"/>
      <c r="AM505" s="295">
        <f>SUM(Y505:AL505)</f>
        <v>0</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768">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769"/>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769"/>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774"/>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768">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769"/>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774"/>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768">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769"/>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774"/>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768">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769"/>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769"/>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774"/>
      <c r="Z519" s="409"/>
      <c r="AA519" s="409"/>
      <c r="AB519" s="409"/>
      <c r="AC519" s="409"/>
      <c r="AD519" s="409"/>
      <c r="AE519" s="409"/>
      <c r="AF519" s="414"/>
      <c r="AG519" s="414"/>
      <c r="AH519" s="414"/>
      <c r="AI519" s="414"/>
      <c r="AJ519" s="414"/>
      <c r="AK519" s="414"/>
      <c r="AL519" s="414"/>
      <c r="AM519" s="295">
        <f>SUM(Y519:AL519)</f>
        <v>0</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768">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769"/>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774"/>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768">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769"/>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774"/>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768">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769"/>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774"/>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768">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769"/>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774"/>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768">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769"/>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774"/>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768">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769"/>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774"/>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768">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769"/>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774"/>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768">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769"/>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774"/>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768">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769"/>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774"/>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768">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769"/>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774"/>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768">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769"/>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774"/>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768">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769"/>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774"/>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768">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769"/>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774"/>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768">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775"/>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2352167</v>
      </c>
      <c r="E561" s="328"/>
      <c r="F561" s="328"/>
      <c r="G561" s="328"/>
      <c r="H561" s="328"/>
      <c r="I561" s="328"/>
      <c r="J561" s="328"/>
      <c r="K561" s="328"/>
      <c r="L561" s="328"/>
      <c r="M561" s="328"/>
      <c r="N561" s="328"/>
      <c r="O561" s="328">
        <f>SUM(O404:O559)</f>
        <v>454</v>
      </c>
      <c r="P561" s="328"/>
      <c r="Q561" s="328"/>
      <c r="R561" s="328"/>
      <c r="S561" s="328"/>
      <c r="T561" s="328"/>
      <c r="U561" s="328"/>
      <c r="V561" s="328"/>
      <c r="W561" s="328"/>
      <c r="X561" s="328"/>
      <c r="Y561" s="776">
        <f>IF(Y402="kWh",SUMPRODUCT(D404:D559,Y404:Y559))</f>
        <v>1201533</v>
      </c>
      <c r="Z561" s="328">
        <f>IF(Z402="kWh",SUMPRODUCT(D404:D559,Z404:Z559))</f>
        <v>642982.5</v>
      </c>
      <c r="AA561" s="328">
        <f>IF(AA402="kw",SUMPRODUCT(N404:N559,O404:O559,AA404:AA559),SUMPRODUCT(D404:D559,AA404:AA559))</f>
        <v>1977</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777">
        <f>HLOOKUP(Y218,'2. LRAMVA Threshold'!$B$42:$Q$53,9,FALSE)</f>
        <v>1378906</v>
      </c>
      <c r="Z562" s="391">
        <f>HLOOKUP(Z218,'2. LRAMVA Threshold'!$B$42:$Q$53,9,FALSE)</f>
        <v>614466</v>
      </c>
      <c r="AA562" s="391">
        <f>HLOOKUP(AA218,'2. LRAMVA Threshold'!$B$42:$Q$53,9,FALSE)</f>
        <v>3777.5747121891995</v>
      </c>
      <c r="AB562" s="391">
        <f>HLOOKUP(AB218,'2. LRAMVA Threshold'!$B$42:$Q$53,9,FALSE)</f>
        <v>3.4029975684617533</v>
      </c>
      <c r="AC562" s="391">
        <f>HLOOKUP(AC218,'2. LRAMVA Threshold'!$B$42:$Q$53,9,FALSE)</f>
        <v>0</v>
      </c>
      <c r="AD562" s="391">
        <f>HLOOKUP(AD218,'2. LRAMVA Threshold'!$B$42:$Q$53,9,FALSE)</f>
        <v>8317</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778"/>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779">
        <f>HLOOKUP(Y$35,'3.  Distribution Rates'!$C$122:$P$133,9,FALSE)</f>
        <v>1.09E-2</v>
      </c>
      <c r="Z564" s="340">
        <f>HLOOKUP(Z$35,'3.  Distribution Rates'!$C$122:$P$133,9,FALSE)</f>
        <v>1.26E-2</v>
      </c>
      <c r="AA564" s="340">
        <f>HLOOKUP(AA$35,'3.  Distribution Rates'!$C$122:$P$133,9,FALSE)</f>
        <v>3.4681999999999999</v>
      </c>
      <c r="AB564" s="340">
        <f>HLOOKUP(AB$35,'3.  Distribution Rates'!$C$122:$P$133,9,FALSE)</f>
        <v>9.0002999999999993</v>
      </c>
      <c r="AC564" s="340">
        <f>HLOOKUP(AC$35,'3.  Distribution Rates'!$C$122:$P$133,9,FALSE)</f>
        <v>12.91</v>
      </c>
      <c r="AD564" s="340">
        <f>HLOOKUP(AD$35,'3.  Distribution Rates'!$C$122:$P$133,9,FALSE)</f>
        <v>3.5000000000000001E-3</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780">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780">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780">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780">
        <f>'4.  2011-2014 LRAM'!Y528*Y564</f>
        <v>4304.9058755093993</v>
      </c>
      <c r="Z568" s="377">
        <f>'4.  2011-2014 LRAM'!Z528*Z564</f>
        <v>3116.0938479299998</v>
      </c>
      <c r="AA568" s="377">
        <f>'4.  2011-2014 LRAM'!AA528*AA564</f>
        <v>1868.6599913207517</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9289.6597147601515</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780">
        <f t="shared" ref="Y569:AL569" si="1700">Y209*Y564</f>
        <v>5924.1391000000003</v>
      </c>
      <c r="Z569" s="377">
        <f t="shared" si="1700"/>
        <v>15263.388000000001</v>
      </c>
      <c r="AA569" s="377">
        <f t="shared" si="1700"/>
        <v>3454.3272000000002</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24641.854299999999</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780">
        <f>Y392*Y564</f>
        <v>8493.0946999999996</v>
      </c>
      <c r="Z570" s="377">
        <f>Z392*Z564</f>
        <v>9155.4498000000003</v>
      </c>
      <c r="AA570" s="377">
        <f t="shared" ref="AA570:AL570" si="1701">AA392*AA564</f>
        <v>2361.8442</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20010.3887</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780">
        <f>Y561*Y564</f>
        <v>13096.709699999999</v>
      </c>
      <c r="Z571" s="377">
        <f t="shared" ref="Z571:AL571" si="1702">Z561*Z564</f>
        <v>8101.5794999999998</v>
      </c>
      <c r="AA571" s="377">
        <f t="shared" si="1702"/>
        <v>6856.6314000000002</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28054.920599999998</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781">
        <f>SUM(Y565:Y571)</f>
        <v>31818.849375509399</v>
      </c>
      <c r="Z572" s="345">
        <f>SUM(Z565:Z571)</f>
        <v>35636.511147930003</v>
      </c>
      <c r="AA572" s="345">
        <f t="shared" ref="AA572:AE572" si="1703">SUM(AA565:AA571)</f>
        <v>14541.462791320751</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81996.823314760142</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782">
        <f>Y562*Y564</f>
        <v>15030.0754</v>
      </c>
      <c r="Z573" s="346">
        <f t="shared" ref="Z573:AE573" si="1705">Z562*Z564</f>
        <v>7742.2716</v>
      </c>
      <c r="AA573" s="346">
        <f t="shared" si="1705"/>
        <v>13101.384616814581</v>
      </c>
      <c r="AB573" s="346">
        <f t="shared" si="1705"/>
        <v>30.627999015426315</v>
      </c>
      <c r="AC573" s="346">
        <f t="shared" si="1705"/>
        <v>0</v>
      </c>
      <c r="AD573" s="346">
        <f>AD562*AD564</f>
        <v>29.109500000000001</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35933.469115830012</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783"/>
      <c r="Z574" s="350"/>
      <c r="AA574" s="350"/>
      <c r="AB574" s="350"/>
      <c r="AC574" s="350"/>
      <c r="AD574" s="350"/>
      <c r="AE574" s="350"/>
      <c r="AF574" s="350"/>
      <c r="AG574" s="350"/>
      <c r="AH574" s="350"/>
      <c r="AI574" s="350"/>
      <c r="AJ574" s="350"/>
      <c r="AK574" s="350"/>
      <c r="AL574" s="350"/>
      <c r="AM574" s="406">
        <f>AM572-AM573</f>
        <v>46063.35419893013</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784"/>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766">
        <f>SUMPRODUCT(E404:E559,Y404:Y559)</f>
        <v>939558</v>
      </c>
      <c r="Z576" s="290">
        <f>SUMPRODUCT(E404:E559,Z404:Z559)</f>
        <v>643104.5</v>
      </c>
      <c r="AA576" s="290">
        <f>IF(AA402="kw",SUMPRODUCT($N$404:$N$559,$P$404:$P$559,AA404:AA559),SUMPRODUCT($E$404:$E$559,AA404:AA559))</f>
        <v>1977</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766">
        <f>SUMPRODUCT(F404:F559,Y404:Y559)</f>
        <v>939558</v>
      </c>
      <c r="Z577" s="290">
        <f>SUMPRODUCT(F404:F559,Z404:Z559)</f>
        <v>637557.5</v>
      </c>
      <c r="AA577" s="290">
        <f t="shared" ref="AA577:AL577" si="1708">IF(AA402="kw",SUMPRODUCT($N$404:$N$559,$Q$404:$Q$559,AA404:AA559),SUMPRODUCT($F$404:$F$559,AA404:AA559))</f>
        <v>1974</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785">
        <f>SUMPRODUCT(G404:G559,Y404:Y559)</f>
        <v>939558</v>
      </c>
      <c r="Z578" s="325">
        <f>SUMPRODUCT(G404:G559,Z404:Z559)</f>
        <v>604887.5</v>
      </c>
      <c r="AA578" s="325">
        <f t="shared" ref="AA578:AL578" si="1709">IF(AA402="kw",SUMPRODUCT($N$404:$N$559,$R$404:$R$559,AA404:AA559),SUMPRODUCT($G$404:$G$559,AA404:AA559))</f>
        <v>1962</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586</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786"/>
      <c r="Z579" s="408"/>
      <c r="AA579" s="408"/>
      <c r="AB579" s="408"/>
      <c r="AC579" s="408"/>
      <c r="AD579" s="408"/>
      <c r="AE579" s="408"/>
      <c r="AF579" s="408"/>
      <c r="AG579" s="408"/>
      <c r="AH579" s="408"/>
      <c r="AI579" s="408"/>
      <c r="AJ579" s="408"/>
      <c r="AK579" s="408"/>
      <c r="AL579" s="408"/>
      <c r="AM579" s="388"/>
    </row>
    <row r="582" spans="1:39" ht="15.75">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760"/>
      <c r="Z582" s="266"/>
      <c r="AA582" s="266"/>
      <c r="AB582" s="266"/>
      <c r="AC582" s="266"/>
      <c r="AD582" s="266"/>
      <c r="AE582" s="266"/>
      <c r="AF582" s="266"/>
      <c r="AG582" s="266"/>
      <c r="AH582" s="266"/>
      <c r="AI582" s="266"/>
      <c r="AJ582" s="266"/>
      <c r="AK582" s="266"/>
      <c r="AL582" s="266"/>
    </row>
    <row r="583" spans="1:39" ht="33.75" customHeight="1">
      <c r="B583" s="843" t="s">
        <v>211</v>
      </c>
      <c r="C583" s="845" t="s">
        <v>33</v>
      </c>
      <c r="D583" s="283" t="s">
        <v>422</v>
      </c>
      <c r="E583" s="847" t="s">
        <v>209</v>
      </c>
      <c r="F583" s="848"/>
      <c r="G583" s="848"/>
      <c r="H583" s="848"/>
      <c r="I583" s="848"/>
      <c r="J583" s="848"/>
      <c r="K583" s="848"/>
      <c r="L583" s="848"/>
      <c r="M583" s="849"/>
      <c r="N583" s="853" t="s">
        <v>213</v>
      </c>
      <c r="O583" s="283" t="s">
        <v>423</v>
      </c>
      <c r="P583" s="847" t="s">
        <v>212</v>
      </c>
      <c r="Q583" s="848"/>
      <c r="R583" s="848"/>
      <c r="S583" s="848"/>
      <c r="T583" s="848"/>
      <c r="U583" s="848"/>
      <c r="V583" s="848"/>
      <c r="W583" s="848"/>
      <c r="X583" s="849"/>
      <c r="Y583" s="855" t="s">
        <v>243</v>
      </c>
      <c r="Z583" s="856"/>
      <c r="AA583" s="856"/>
      <c r="AB583" s="856"/>
      <c r="AC583" s="856"/>
      <c r="AD583" s="856"/>
      <c r="AE583" s="856"/>
      <c r="AF583" s="856"/>
      <c r="AG583" s="856"/>
      <c r="AH583" s="856"/>
      <c r="AI583" s="856"/>
      <c r="AJ583" s="856"/>
      <c r="AK583" s="856"/>
      <c r="AL583" s="856"/>
      <c r="AM583" s="857"/>
    </row>
    <row r="584" spans="1:39" ht="68.25" customHeight="1">
      <c r="B584" s="844"/>
      <c r="C584" s="846"/>
      <c r="D584" s="284">
        <v>2018</v>
      </c>
      <c r="E584" s="284">
        <v>2019</v>
      </c>
      <c r="F584" s="284">
        <v>2020</v>
      </c>
      <c r="G584" s="284">
        <v>2021</v>
      </c>
      <c r="H584" s="284">
        <v>2022</v>
      </c>
      <c r="I584" s="284">
        <v>2023</v>
      </c>
      <c r="J584" s="284">
        <v>2024</v>
      </c>
      <c r="K584" s="284">
        <v>2025</v>
      </c>
      <c r="L584" s="284">
        <v>2026</v>
      </c>
      <c r="M584" s="284">
        <v>2027</v>
      </c>
      <c r="N584" s="854"/>
      <c r="O584" s="284">
        <v>2018</v>
      </c>
      <c r="P584" s="284">
        <v>2019</v>
      </c>
      <c r="Q584" s="284">
        <v>2020</v>
      </c>
      <c r="R584" s="284">
        <v>2021</v>
      </c>
      <c r="S584" s="284">
        <v>2022</v>
      </c>
      <c r="T584" s="284">
        <v>2023</v>
      </c>
      <c r="U584" s="284">
        <v>2024</v>
      </c>
      <c r="V584" s="284">
        <v>2025</v>
      </c>
      <c r="W584" s="284">
        <v>2026</v>
      </c>
      <c r="X584" s="284">
        <v>2027</v>
      </c>
      <c r="Y584" s="765" t="str">
        <f>'1.  LRAMVA Summary'!D52</f>
        <v>Residential</v>
      </c>
      <c r="Z584" s="284" t="str">
        <f>'1.  LRAMVA Summary'!E52</f>
        <v>GS&lt;50 kW</v>
      </c>
      <c r="AA584" s="284" t="str">
        <f>'1.  LRAMVA Summary'!F52</f>
        <v>GS 50-4999</v>
      </c>
      <c r="AB584" s="284" t="str">
        <f>'1.  LRAMVA Summary'!G52</f>
        <v>Sentinel Lights</v>
      </c>
      <c r="AC584" s="284" t="str">
        <f>'1.  LRAMVA Summary'!H52</f>
        <v>Street Lighting</v>
      </c>
      <c r="AD584" s="284" t="str">
        <f>'1.  LRAMVA Summary'!I52</f>
        <v>USL</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766" t="str">
        <f>'1.  LRAMVA Summary'!D53</f>
        <v>kWh</v>
      </c>
      <c r="Z585" s="290" t="str">
        <f>'1.  LRAMVA Summary'!E53</f>
        <v>kWh</v>
      </c>
      <c r="AA585" s="290" t="str">
        <f>'1.  LRAMVA Summary'!F53</f>
        <v>KW</v>
      </c>
      <c r="AB585" s="290" t="str">
        <f>'1.  LRAMVA Summary'!G53</f>
        <v>KW</v>
      </c>
      <c r="AC585" s="290" t="str">
        <f>'1.  LRAMVA Summary'!H53</f>
        <v>KW</v>
      </c>
      <c r="AD585" s="290" t="str">
        <f>'1.  LRAMVA Summary'!I53</f>
        <v>kWh</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766"/>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767"/>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768">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769"/>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767"/>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768">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769"/>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767"/>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768">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769"/>
      <c r="Z595" s="411"/>
      <c r="AA595" s="411"/>
      <c r="AB595" s="411"/>
      <c r="AC595" s="411"/>
      <c r="AD595" s="411"/>
      <c r="AE595" s="411"/>
      <c r="AF595" s="411"/>
      <c r="AG595" s="411"/>
      <c r="AH595" s="411"/>
      <c r="AI595" s="411"/>
      <c r="AJ595" s="411"/>
      <c r="AK595" s="411"/>
      <c r="AL595" s="411"/>
      <c r="AM595" s="305"/>
    </row>
    <row r="596" spans="1:39" outlineLevel="1">
      <c r="A596" s="531">
        <v>4</v>
      </c>
      <c r="B596" s="519" t="s">
        <v>670</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767"/>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768">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769"/>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767"/>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768">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770"/>
      <c r="Z601" s="422"/>
      <c r="AA601" s="422"/>
      <c r="AB601" s="422"/>
      <c r="AC601" s="422"/>
      <c r="AD601" s="422"/>
      <c r="AE601" s="422"/>
      <c r="AF601" s="422"/>
      <c r="AG601" s="422"/>
      <c r="AH601" s="422"/>
      <c r="AI601" s="422"/>
      <c r="AJ601" s="422"/>
      <c r="AK601" s="422"/>
      <c r="AL601" s="422"/>
      <c r="AM601" s="296"/>
    </row>
    <row r="602" spans="1:39" ht="15.75"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771"/>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772"/>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768">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773"/>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772"/>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768">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773"/>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772"/>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768">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773"/>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772"/>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768">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773"/>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772"/>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768">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773"/>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771"/>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774"/>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768">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769"/>
      <c r="Z621" s="422"/>
      <c r="AA621" s="422"/>
      <c r="AB621" s="422"/>
      <c r="AC621" s="422"/>
      <c r="AD621" s="422"/>
      <c r="AE621" s="422"/>
      <c r="AF621" s="422"/>
      <c r="AG621" s="422"/>
      <c r="AH621" s="422"/>
      <c r="AI621" s="422"/>
      <c r="AJ621" s="422"/>
      <c r="AK621" s="422"/>
      <c r="AL621" s="422"/>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767"/>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768">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770"/>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767"/>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768">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769"/>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771"/>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767"/>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768">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5"/>
      <c r="AN630" s="628"/>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769"/>
      <c r="Z631" s="411"/>
      <c r="AA631" s="411"/>
      <c r="AB631" s="411"/>
      <c r="AC631" s="411"/>
      <c r="AD631" s="411"/>
      <c r="AE631" s="411"/>
      <c r="AF631" s="411"/>
      <c r="AG631" s="411"/>
      <c r="AH631" s="411"/>
      <c r="AI631" s="411"/>
      <c r="AJ631" s="411"/>
      <c r="AK631" s="411"/>
      <c r="AL631" s="411"/>
      <c r="AM631" s="300"/>
      <c r="AN631" s="628"/>
    </row>
    <row r="632" spans="1:40" s="308" customFormat="1" ht="15.75"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769"/>
      <c r="Z632" s="411"/>
      <c r="AA632" s="411"/>
      <c r="AB632" s="411"/>
      <c r="AC632" s="411"/>
      <c r="AD632" s="411"/>
      <c r="AE632" s="415"/>
      <c r="AF632" s="415"/>
      <c r="AG632" s="415"/>
      <c r="AH632" s="415"/>
      <c r="AI632" s="415"/>
      <c r="AJ632" s="415"/>
      <c r="AK632" s="415"/>
      <c r="AL632" s="415"/>
      <c r="AM632" s="516"/>
      <c r="AN632" s="629"/>
    </row>
    <row r="633" spans="1:40"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767"/>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768">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769"/>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767"/>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768">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769"/>
      <c r="Z638" s="411"/>
      <c r="AA638" s="411"/>
      <c r="AB638" s="411"/>
      <c r="AC638" s="411"/>
      <c r="AD638" s="411"/>
      <c r="AE638" s="415"/>
      <c r="AF638" s="415"/>
      <c r="AG638" s="415"/>
      <c r="AH638" s="415"/>
      <c r="AI638" s="415"/>
      <c r="AJ638" s="415"/>
      <c r="AK638" s="415"/>
      <c r="AL638" s="415"/>
      <c r="AM638" s="312"/>
    </row>
    <row r="639" spans="1:40" ht="15.75"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771"/>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774"/>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768">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770"/>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774"/>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768">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764"/>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774"/>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768">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769"/>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774"/>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768">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769"/>
      <c r="Z651" s="411"/>
      <c r="AA651" s="411"/>
      <c r="AB651" s="411"/>
      <c r="AC651" s="411"/>
      <c r="AD651" s="411"/>
      <c r="AE651" s="411"/>
      <c r="AF651" s="411"/>
      <c r="AG651" s="411"/>
      <c r="AH651" s="411"/>
      <c r="AI651" s="411"/>
      <c r="AJ651" s="411"/>
      <c r="AK651" s="411"/>
      <c r="AL651" s="411"/>
      <c r="AM651" s="305"/>
    </row>
    <row r="652" spans="1:39" ht="15.75"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770"/>
      <c r="Z652" s="424"/>
      <c r="AA652" s="424"/>
      <c r="AB652" s="424"/>
      <c r="AC652" s="424"/>
      <c r="AD652" s="424"/>
      <c r="AE652" s="424"/>
      <c r="AF652" s="424"/>
      <c r="AG652" s="424"/>
      <c r="AH652" s="424"/>
      <c r="AI652" s="424"/>
      <c r="AJ652" s="424"/>
      <c r="AK652" s="424"/>
      <c r="AL652" s="424"/>
      <c r="AM652" s="305"/>
    </row>
    <row r="653" spans="1:39" ht="15.75"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770"/>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v>232531.11410014101</v>
      </c>
      <c r="E654" s="294">
        <f>D654*(E471/D471)</f>
        <v>168396.61594171892</v>
      </c>
      <c r="F654" s="294">
        <f t="shared" ref="F654:M654" si="1898">E654*(F471/E471)</f>
        <v>168396.61594171892</v>
      </c>
      <c r="G654" s="294">
        <f t="shared" si="1898"/>
        <v>168396.61594171892</v>
      </c>
      <c r="H654" s="294">
        <f t="shared" si="1898"/>
        <v>168396.61594171892</v>
      </c>
      <c r="I654" s="294">
        <f t="shared" si="1898"/>
        <v>168396.61594171892</v>
      </c>
      <c r="J654" s="294">
        <f t="shared" si="1898"/>
        <v>168396.61594171892</v>
      </c>
      <c r="K654" s="294">
        <f t="shared" si="1898"/>
        <v>168393.18699995373</v>
      </c>
      <c r="L654" s="294">
        <f t="shared" si="1898"/>
        <v>168393.18699995373</v>
      </c>
      <c r="M654" s="294">
        <f t="shared" si="1898"/>
        <v>168393.18699995373</v>
      </c>
      <c r="N654" s="290"/>
      <c r="O654" s="294">
        <f>D654*(O471/D471)</f>
        <v>15.858855664010916</v>
      </c>
      <c r="P654" s="294">
        <f>E654*(P471/E471)</f>
        <v>11.572678457521478</v>
      </c>
      <c r="Q654" s="294">
        <f t="shared" ref="Q654:X654" si="1899">F654*(Q471/F471)</f>
        <v>11.572678457521478</v>
      </c>
      <c r="R654" s="294">
        <f t="shared" si="1899"/>
        <v>11.572678457521478</v>
      </c>
      <c r="S654" s="294">
        <f t="shared" si="1899"/>
        <v>11.572678457521478</v>
      </c>
      <c r="T654" s="294">
        <f t="shared" si="1899"/>
        <v>11.572678457521478</v>
      </c>
      <c r="U654" s="294">
        <f t="shared" si="1899"/>
        <v>11.572678457521478</v>
      </c>
      <c r="V654" s="294">
        <f t="shared" si="1899"/>
        <v>11.572678457521477</v>
      </c>
      <c r="W654" s="294">
        <f t="shared" si="1899"/>
        <v>11.572678457521477</v>
      </c>
      <c r="X654" s="294">
        <f t="shared" si="1899"/>
        <v>11.572678457521477</v>
      </c>
      <c r="Y654" s="767">
        <v>1</v>
      </c>
      <c r="Z654" s="409"/>
      <c r="AA654" s="409"/>
      <c r="AB654" s="409"/>
      <c r="AC654" s="409"/>
      <c r="AD654" s="409"/>
      <c r="AE654" s="409"/>
      <c r="AF654" s="409"/>
      <c r="AG654" s="409"/>
      <c r="AH654" s="409"/>
      <c r="AI654" s="409"/>
      <c r="AJ654" s="409"/>
      <c r="AK654" s="409"/>
      <c r="AL654" s="409"/>
      <c r="AM654" s="295">
        <f>SUM(Y654:AL654)</f>
        <v>1</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768">
        <f>Y654</f>
        <v>1</v>
      </c>
      <c r="Z655" s="410">
        <f t="shared" ref="Z655" si="1900">Z654</f>
        <v>0</v>
      </c>
      <c r="AA655" s="410">
        <f t="shared" ref="AA655" si="1901">AA654</f>
        <v>0</v>
      </c>
      <c r="AB655" s="410">
        <f t="shared" ref="AB655" si="1902">AB654</f>
        <v>0</v>
      </c>
      <c r="AC655" s="410">
        <f t="shared" ref="AC655" si="1903">AC654</f>
        <v>0</v>
      </c>
      <c r="AD655" s="410">
        <f t="shared" ref="AD655" si="1904">AD654</f>
        <v>0</v>
      </c>
      <c r="AE655" s="410">
        <f t="shared" ref="AE655" si="1905">AE654</f>
        <v>0</v>
      </c>
      <c r="AF655" s="410">
        <f t="shared" ref="AF655" si="1906">AF654</f>
        <v>0</v>
      </c>
      <c r="AG655" s="410">
        <f t="shared" ref="AG655" si="1907">AG654</f>
        <v>0</v>
      </c>
      <c r="AH655" s="410">
        <f t="shared" ref="AH655" si="1908">AH654</f>
        <v>0</v>
      </c>
      <c r="AI655" s="410">
        <f t="shared" ref="AI655" si="1909">AI654</f>
        <v>0</v>
      </c>
      <c r="AJ655" s="410">
        <f t="shared" ref="AJ655" si="1910">AJ654</f>
        <v>0</v>
      </c>
      <c r="AK655" s="410">
        <f t="shared" ref="AK655" si="1911">AK654</f>
        <v>0</v>
      </c>
      <c r="AL655" s="410">
        <f t="shared" ref="AL655" si="1912">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770"/>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v>54519.68917125</v>
      </c>
      <c r="E657" s="294">
        <f>D657*(E474/D474)</f>
        <v>54519.68917125</v>
      </c>
      <c r="F657" s="294">
        <f t="shared" ref="F657:M657" si="1913">E657*(F474/E474)</f>
        <v>54519.68917125</v>
      </c>
      <c r="G657" s="294">
        <f t="shared" si="1913"/>
        <v>54519.68917125</v>
      </c>
      <c r="H657" s="294">
        <f t="shared" si="1913"/>
        <v>54519.68917125</v>
      </c>
      <c r="I657" s="294">
        <f t="shared" si="1913"/>
        <v>54519.68917125</v>
      </c>
      <c r="J657" s="294">
        <f t="shared" si="1913"/>
        <v>54519.68917125</v>
      </c>
      <c r="K657" s="294">
        <f t="shared" si="1913"/>
        <v>54519.68917125</v>
      </c>
      <c r="L657" s="294">
        <f t="shared" si="1913"/>
        <v>54519.68917125</v>
      </c>
      <c r="M657" s="294">
        <f t="shared" si="1913"/>
        <v>54519.68917125</v>
      </c>
      <c r="N657" s="290"/>
      <c r="O657" s="294">
        <f>D657*(O474/D474)</f>
        <v>15.049205717766633</v>
      </c>
      <c r="P657" s="294">
        <f>E657*(P474/E474)</f>
        <v>15.049205717766633</v>
      </c>
      <c r="Q657" s="294">
        <f t="shared" ref="Q657" si="1914">F657*(Q474/F474)</f>
        <v>15.049205717766633</v>
      </c>
      <c r="R657" s="294">
        <f t="shared" ref="R657" si="1915">G657*(R474/G474)</f>
        <v>15.049205717766633</v>
      </c>
      <c r="S657" s="294">
        <f t="shared" ref="S657" si="1916">H657*(S474/H474)</f>
        <v>15.049205717766633</v>
      </c>
      <c r="T657" s="294">
        <f t="shared" ref="T657" si="1917">I657*(T474/I474)</f>
        <v>15.049205717766633</v>
      </c>
      <c r="U657" s="294">
        <f t="shared" ref="U657" si="1918">J657*(U474/J474)</f>
        <v>15.049205717766633</v>
      </c>
      <c r="V657" s="294">
        <f t="shared" ref="V657" si="1919">K657*(V474/K474)</f>
        <v>15.049205717766633</v>
      </c>
      <c r="W657" s="294">
        <f t="shared" ref="W657" si="1920">L657*(W474/L474)</f>
        <v>15.049205717766633</v>
      </c>
      <c r="X657" s="294">
        <f t="shared" ref="X657" si="1921">M657*(X474/M474)</f>
        <v>15.049205717766633</v>
      </c>
      <c r="Y657" s="767">
        <v>1</v>
      </c>
      <c r="Z657" s="409"/>
      <c r="AA657" s="409"/>
      <c r="AB657" s="409"/>
      <c r="AC657" s="409"/>
      <c r="AD657" s="409"/>
      <c r="AE657" s="409"/>
      <c r="AF657" s="409"/>
      <c r="AG657" s="409"/>
      <c r="AH657" s="409"/>
      <c r="AI657" s="409"/>
      <c r="AJ657" s="409"/>
      <c r="AK657" s="409"/>
      <c r="AL657" s="409"/>
      <c r="AM657" s="295">
        <f>SUM(Y657:AL657)</f>
        <v>1</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768">
        <f>Y657</f>
        <v>1</v>
      </c>
      <c r="Z658" s="410">
        <f t="shared" ref="Z658" si="1922">Z657</f>
        <v>0</v>
      </c>
      <c r="AA658" s="410">
        <f t="shared" ref="AA658" si="1923">AA657</f>
        <v>0</v>
      </c>
      <c r="AB658" s="410">
        <f t="shared" ref="AB658" si="1924">AB657</f>
        <v>0</v>
      </c>
      <c r="AC658" s="410">
        <f t="shared" ref="AC658" si="1925">AC657</f>
        <v>0</v>
      </c>
      <c r="AD658" s="410">
        <f t="shared" ref="AD658" si="1926">AD657</f>
        <v>0</v>
      </c>
      <c r="AE658" s="410">
        <f t="shared" ref="AE658" si="1927">AE657</f>
        <v>0</v>
      </c>
      <c r="AF658" s="410">
        <f t="shared" ref="AF658" si="1928">AF657</f>
        <v>0</v>
      </c>
      <c r="AG658" s="410">
        <f t="shared" ref="AG658" si="1929">AG657</f>
        <v>0</v>
      </c>
      <c r="AH658" s="410">
        <f t="shared" ref="AH658" si="1930">AH657</f>
        <v>0</v>
      </c>
      <c r="AI658" s="410">
        <f t="shared" ref="AI658" si="1931">AI657</f>
        <v>0</v>
      </c>
      <c r="AJ658" s="410">
        <f t="shared" ref="AJ658" si="1932">AJ657</f>
        <v>0</v>
      </c>
      <c r="AK658" s="410">
        <f t="shared" ref="AK658" si="1933">AK657</f>
        <v>0</v>
      </c>
      <c r="AL658" s="410">
        <f t="shared" ref="AL658" si="1934">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770"/>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767"/>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768">
        <f>Y660</f>
        <v>0</v>
      </c>
      <c r="Z661" s="410">
        <f t="shared" ref="Z661" si="1935">Z660</f>
        <v>0</v>
      </c>
      <c r="AA661" s="410">
        <f t="shared" ref="AA661" si="1936">AA660</f>
        <v>0</v>
      </c>
      <c r="AB661" s="410">
        <f t="shared" ref="AB661" si="1937">AB660</f>
        <v>0</v>
      </c>
      <c r="AC661" s="410">
        <f t="shared" ref="AC661" si="1938">AC660</f>
        <v>0</v>
      </c>
      <c r="AD661" s="410">
        <f t="shared" ref="AD661" si="1939">AD660</f>
        <v>0</v>
      </c>
      <c r="AE661" s="410">
        <f t="shared" ref="AE661" si="1940">AE660</f>
        <v>0</v>
      </c>
      <c r="AF661" s="410">
        <f t="shared" ref="AF661" si="1941">AF660</f>
        <v>0</v>
      </c>
      <c r="AG661" s="410">
        <f t="shared" ref="AG661" si="1942">AG660</f>
        <v>0</v>
      </c>
      <c r="AH661" s="410">
        <f t="shared" ref="AH661" si="1943">AH660</f>
        <v>0</v>
      </c>
      <c r="AI661" s="410">
        <f t="shared" ref="AI661" si="1944">AI660</f>
        <v>0</v>
      </c>
      <c r="AJ661" s="410">
        <f t="shared" ref="AJ661" si="1945">AJ660</f>
        <v>0</v>
      </c>
      <c r="AK661" s="410">
        <f t="shared" ref="AK661" si="1946">AK660</f>
        <v>0</v>
      </c>
      <c r="AL661" s="410">
        <f t="shared" ref="AL661" si="1947">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770"/>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767"/>
      <c r="Z663" s="409"/>
      <c r="AA663" s="409"/>
      <c r="AB663" s="409"/>
      <c r="AC663" s="409"/>
      <c r="AD663" s="409"/>
      <c r="AE663" s="409"/>
      <c r="AF663" s="409"/>
      <c r="AG663" s="409"/>
      <c r="AH663" s="409"/>
      <c r="AI663" s="409"/>
      <c r="AJ663" s="409"/>
      <c r="AK663" s="409"/>
      <c r="AL663" s="409"/>
      <c r="AM663" s="295">
        <f>SUM(Y663:AL663)</f>
        <v>0</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768">
        <f>Y663</f>
        <v>0</v>
      </c>
      <c r="Z664" s="410">
        <f t="shared" ref="Z664" si="1948">Z663</f>
        <v>0</v>
      </c>
      <c r="AA664" s="410">
        <f t="shared" ref="AA664" si="1949">AA663</f>
        <v>0</v>
      </c>
      <c r="AB664" s="410">
        <f t="shared" ref="AB664" si="1950">AB663</f>
        <v>0</v>
      </c>
      <c r="AC664" s="410">
        <f t="shared" ref="AC664" si="1951">AC663</f>
        <v>0</v>
      </c>
      <c r="AD664" s="410">
        <f t="shared" ref="AD664" si="1952">AD663</f>
        <v>0</v>
      </c>
      <c r="AE664" s="410">
        <f t="shared" ref="AE664" si="1953">AE663</f>
        <v>0</v>
      </c>
      <c r="AF664" s="410">
        <f t="shared" ref="AF664" si="1954">AF663</f>
        <v>0</v>
      </c>
      <c r="AG664" s="410">
        <f t="shared" ref="AG664" si="1955">AG663</f>
        <v>0</v>
      </c>
      <c r="AH664" s="410">
        <f t="shared" ref="AH664" si="1956">AH663</f>
        <v>0</v>
      </c>
      <c r="AI664" s="410">
        <f t="shared" ref="AI664" si="1957">AI663</f>
        <v>0</v>
      </c>
      <c r="AJ664" s="410">
        <f t="shared" ref="AJ664" si="1958">AJ663</f>
        <v>0</v>
      </c>
      <c r="AK664" s="410">
        <f t="shared" ref="AK664" si="1959">AK663</f>
        <v>0</v>
      </c>
      <c r="AL664" s="410">
        <f t="shared" ref="AL664" si="1960">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769"/>
      <c r="Z665" s="424"/>
      <c r="AA665" s="424"/>
      <c r="AB665" s="424"/>
      <c r="AC665" s="424"/>
      <c r="AD665" s="424"/>
      <c r="AE665" s="424"/>
      <c r="AF665" s="424"/>
      <c r="AG665" s="424"/>
      <c r="AH665" s="424"/>
      <c r="AI665" s="424"/>
      <c r="AJ665" s="424"/>
      <c r="AK665" s="424"/>
      <c r="AL665" s="424"/>
      <c r="AM665" s="305"/>
    </row>
    <row r="666" spans="1:39" ht="15.75"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769"/>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774"/>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768">
        <f>Y667</f>
        <v>0</v>
      </c>
      <c r="Z668" s="410">
        <f t="shared" ref="Z668" si="1961">Z667</f>
        <v>0</v>
      </c>
      <c r="AA668" s="410">
        <f t="shared" ref="AA668" si="1962">AA667</f>
        <v>0</v>
      </c>
      <c r="AB668" s="410">
        <f t="shared" ref="AB668" si="1963">AB667</f>
        <v>0</v>
      </c>
      <c r="AC668" s="410">
        <f t="shared" ref="AC668" si="1964">AC667</f>
        <v>0</v>
      </c>
      <c r="AD668" s="410">
        <f t="shared" ref="AD668" si="1965">AD667</f>
        <v>0</v>
      </c>
      <c r="AE668" s="410">
        <f t="shared" ref="AE668" si="1966">AE667</f>
        <v>0</v>
      </c>
      <c r="AF668" s="410">
        <f t="shared" ref="AF668" si="1967">AF667</f>
        <v>0</v>
      </c>
      <c r="AG668" s="410">
        <f t="shared" ref="AG668" si="1968">AG667</f>
        <v>0</v>
      </c>
      <c r="AH668" s="410">
        <f t="shared" ref="AH668" si="1969">AH667</f>
        <v>0</v>
      </c>
      <c r="AI668" s="410">
        <f t="shared" ref="AI668" si="1970">AI667</f>
        <v>0</v>
      </c>
      <c r="AJ668" s="410">
        <f t="shared" ref="AJ668" si="1971">AJ667</f>
        <v>0</v>
      </c>
      <c r="AK668" s="410">
        <f t="shared" ref="AK668" si="1972">AK667</f>
        <v>0</v>
      </c>
      <c r="AL668" s="410">
        <f t="shared" ref="AL668" si="1973">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769"/>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v>819711.06361596449</v>
      </c>
      <c r="E670" s="294">
        <f>D670*(E487/D487)</f>
        <v>819938.35437012743</v>
      </c>
      <c r="F670" s="294">
        <f t="shared" ref="F670:M670" si="1974">E670*(F487/E487)</f>
        <v>819938.35437012743</v>
      </c>
      <c r="G670" s="294">
        <f t="shared" si="1974"/>
        <v>819938.35437012743</v>
      </c>
      <c r="H670" s="294">
        <f t="shared" si="1974"/>
        <v>819938.35437012743</v>
      </c>
      <c r="I670" s="294">
        <f t="shared" si="1974"/>
        <v>791934.08411438437</v>
      </c>
      <c r="J670" s="294">
        <f t="shared" si="1974"/>
        <v>791934.08411438437</v>
      </c>
      <c r="K670" s="294">
        <f t="shared" si="1974"/>
        <v>791934.08411438437</v>
      </c>
      <c r="L670" s="294">
        <f t="shared" si="1974"/>
        <v>752891.30796998902</v>
      </c>
      <c r="M670" s="294">
        <f t="shared" si="1974"/>
        <v>752891.30796998902</v>
      </c>
      <c r="N670" s="294">
        <v>12</v>
      </c>
      <c r="O670" s="294">
        <f>D670*(O487/D487)</f>
        <v>283.18192321943565</v>
      </c>
      <c r="P670" s="294">
        <f>E670*(P487/E487)</f>
        <v>283.18192321943565</v>
      </c>
      <c r="Q670" s="294">
        <f t="shared" ref="Q670" si="1975">F670*(Q487/F487)</f>
        <v>283.18192321943565</v>
      </c>
      <c r="R670" s="294">
        <f t="shared" ref="R670" si="1976">G670*(R487/G487)</f>
        <v>283.18192321943565</v>
      </c>
      <c r="S670" s="294">
        <f t="shared" ref="S670" si="1977">H670*(S487/H487)</f>
        <v>283.18192321943565</v>
      </c>
      <c r="T670" s="294">
        <f t="shared" ref="T670" si="1978">I670*(T487/I487)</f>
        <v>277.59280631378886</v>
      </c>
      <c r="U670" s="294">
        <f t="shared" ref="U670" si="1979">J670*(U487/J487)</f>
        <v>277.59280631378886</v>
      </c>
      <c r="V670" s="294">
        <f t="shared" ref="V670" si="1980">K670*(V487/K487)</f>
        <v>277.59280631378886</v>
      </c>
      <c r="W670" s="294">
        <f t="shared" ref="W670" si="1981">L670*(W487/L487)</f>
        <v>277.59280631378886</v>
      </c>
      <c r="X670" s="294">
        <f t="shared" ref="X670" si="1982">M670*(X487/M487)</f>
        <v>277.59280631378886</v>
      </c>
      <c r="Y670" s="774"/>
      <c r="Z670" s="792">
        <v>0.5</v>
      </c>
      <c r="AA670" s="792">
        <v>0.5</v>
      </c>
      <c r="AB670" s="409"/>
      <c r="AC670" s="409"/>
      <c r="AD670" s="409"/>
      <c r="AE670" s="409"/>
      <c r="AF670" s="414"/>
      <c r="AG670" s="414"/>
      <c r="AH670" s="414"/>
      <c r="AI670" s="414"/>
      <c r="AJ670" s="414"/>
      <c r="AK670" s="414"/>
      <c r="AL670" s="414"/>
      <c r="AM670" s="295">
        <f>SUM(Y670:AL670)</f>
        <v>1</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768">
        <f>Y670</f>
        <v>0</v>
      </c>
      <c r="Z671" s="410">
        <f t="shared" ref="Z671" si="1983">Z670</f>
        <v>0.5</v>
      </c>
      <c r="AA671" s="410">
        <f t="shared" ref="AA671" si="1984">AA670</f>
        <v>0.5</v>
      </c>
      <c r="AB671" s="410">
        <f t="shared" ref="AB671" si="1985">AB670</f>
        <v>0</v>
      </c>
      <c r="AC671" s="410">
        <f t="shared" ref="AC671" si="1986">AC670</f>
        <v>0</v>
      </c>
      <c r="AD671" s="410">
        <f t="shared" ref="AD671" si="1987">AD670</f>
        <v>0</v>
      </c>
      <c r="AE671" s="410">
        <f t="shared" ref="AE671" si="1988">AE670</f>
        <v>0</v>
      </c>
      <c r="AF671" s="410">
        <f t="shared" ref="AF671" si="1989">AF670</f>
        <v>0</v>
      </c>
      <c r="AG671" s="410">
        <f t="shared" ref="AG671" si="1990">AG670</f>
        <v>0</v>
      </c>
      <c r="AH671" s="410">
        <f t="shared" ref="AH671" si="1991">AH670</f>
        <v>0</v>
      </c>
      <c r="AI671" s="410">
        <f t="shared" ref="AI671" si="1992">AI670</f>
        <v>0</v>
      </c>
      <c r="AJ671" s="410">
        <f t="shared" ref="AJ671" si="1993">AJ670</f>
        <v>0</v>
      </c>
      <c r="AK671" s="410">
        <f t="shared" ref="AK671" si="1994">AK670</f>
        <v>0</v>
      </c>
      <c r="AL671" s="410">
        <f t="shared" ref="AL671" si="1995">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769"/>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v>187264.30984829841</v>
      </c>
      <c r="E673" s="294">
        <f>D673*(E490/D490)</f>
        <v>187264.30984829841</v>
      </c>
      <c r="F673" s="294">
        <f t="shared" ref="F673:M673" si="1996">E673*(F490/E490)</f>
        <v>182147.20129357695</v>
      </c>
      <c r="G673" s="294">
        <f t="shared" si="1996"/>
        <v>152009.12008161563</v>
      </c>
      <c r="H673" s="294">
        <f t="shared" si="1996"/>
        <v>151922.63568878977</v>
      </c>
      <c r="I673" s="294">
        <f t="shared" si="1996"/>
        <v>135594.38232326435</v>
      </c>
      <c r="J673" s="294">
        <f t="shared" si="1996"/>
        <v>91030.012512804256</v>
      </c>
      <c r="K673" s="294">
        <f t="shared" si="1996"/>
        <v>71362.769709057393</v>
      </c>
      <c r="L673" s="294">
        <f t="shared" si="1996"/>
        <v>55787.276498688392</v>
      </c>
      <c r="M673" s="294">
        <f t="shared" si="1996"/>
        <v>34268.57581332518</v>
      </c>
      <c r="N673" s="294">
        <v>12</v>
      </c>
      <c r="O673" s="294">
        <f>D673*(O490/D490)</f>
        <v>35.285632272957486</v>
      </c>
      <c r="P673" s="294">
        <f>E673*(P490/E490)</f>
        <v>35.285632272957486</v>
      </c>
      <c r="Q673" s="294">
        <f t="shared" ref="Q673" si="1997">F673*(Q490/F490)</f>
        <v>34.593757130350468</v>
      </c>
      <c r="R673" s="294">
        <f t="shared" ref="R673" si="1998">G673*(R490/G490)</f>
        <v>31.826256559922438</v>
      </c>
      <c r="S673" s="294">
        <f t="shared" ref="S673" si="1999">H673*(S490/H490)</f>
        <v>31.826256559922438</v>
      </c>
      <c r="T673" s="294">
        <f t="shared" ref="T673" si="2000">I673*(T490/I490)</f>
        <v>30.442506274708421</v>
      </c>
      <c r="U673" s="294">
        <f t="shared" ref="U673" si="2001">J673*(U490/J490)</f>
        <v>24.215629991245336</v>
      </c>
      <c r="V673" s="294">
        <f t="shared" ref="V673" si="2002">K673*(V490/K490)</f>
        <v>20.064379135603275</v>
      </c>
      <c r="W673" s="294">
        <f t="shared" ref="W673" si="2003">L673*(W490/L490)</f>
        <v>16.605003422568227</v>
      </c>
      <c r="X673" s="294">
        <f t="shared" ref="X673" si="2004">M673*(X490/M490)</f>
        <v>11.070002281712153</v>
      </c>
      <c r="Y673" s="774"/>
      <c r="Z673" s="792">
        <v>0.75</v>
      </c>
      <c r="AA673" s="792">
        <v>0.25</v>
      </c>
      <c r="AB673" s="409"/>
      <c r="AC673" s="409"/>
      <c r="AD673" s="409"/>
      <c r="AE673" s="409"/>
      <c r="AF673" s="414"/>
      <c r="AG673" s="414"/>
      <c r="AH673" s="414"/>
      <c r="AI673" s="414"/>
      <c r="AJ673" s="414"/>
      <c r="AK673" s="414"/>
      <c r="AL673" s="414"/>
      <c r="AM673" s="295">
        <f>SUM(Y673:AL673)</f>
        <v>1</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768">
        <f>Y673</f>
        <v>0</v>
      </c>
      <c r="Z674" s="410">
        <f t="shared" ref="Z674" si="2005">Z673</f>
        <v>0.75</v>
      </c>
      <c r="AA674" s="410">
        <f t="shared" ref="AA674" si="2006">AA673</f>
        <v>0.25</v>
      </c>
      <c r="AB674" s="410">
        <f t="shared" ref="AB674" si="2007">AB673</f>
        <v>0</v>
      </c>
      <c r="AC674" s="410">
        <f t="shared" ref="AC674" si="2008">AC673</f>
        <v>0</v>
      </c>
      <c r="AD674" s="410">
        <f t="shared" ref="AD674" si="2009">AD673</f>
        <v>0</v>
      </c>
      <c r="AE674" s="410">
        <f t="shared" ref="AE674" si="2010">AE673</f>
        <v>0</v>
      </c>
      <c r="AF674" s="410">
        <f t="shared" ref="AF674" si="2011">AF673</f>
        <v>0</v>
      </c>
      <c r="AG674" s="410">
        <f t="shared" ref="AG674" si="2012">AG673</f>
        <v>0</v>
      </c>
      <c r="AH674" s="410">
        <f t="shared" ref="AH674" si="2013">AH673</f>
        <v>0</v>
      </c>
      <c r="AI674" s="410">
        <f t="shared" ref="AI674" si="2014">AI673</f>
        <v>0</v>
      </c>
      <c r="AJ674" s="410">
        <f t="shared" ref="AJ674" si="2015">AJ673</f>
        <v>0</v>
      </c>
      <c r="AK674" s="410">
        <f t="shared" ref="AK674" si="2016">AK673</f>
        <v>0</v>
      </c>
      <c r="AL674" s="410">
        <f t="shared" ref="AL674" si="2017">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769"/>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774"/>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768">
        <f>Y676</f>
        <v>0</v>
      </c>
      <c r="Z677" s="410">
        <f t="shared" ref="Z677" si="2018">Z676</f>
        <v>0</v>
      </c>
      <c r="AA677" s="410">
        <f t="shared" ref="AA677" si="2019">AA676</f>
        <v>0</v>
      </c>
      <c r="AB677" s="410">
        <f t="shared" ref="AB677" si="2020">AB676</f>
        <v>0</v>
      </c>
      <c r="AC677" s="410">
        <f t="shared" ref="AC677" si="2021">AC676</f>
        <v>0</v>
      </c>
      <c r="AD677" s="410">
        <f t="shared" ref="AD677" si="2022">AD676</f>
        <v>0</v>
      </c>
      <c r="AE677" s="410">
        <f t="shared" ref="AE677" si="2023">AE676</f>
        <v>0</v>
      </c>
      <c r="AF677" s="410">
        <f t="shared" ref="AF677" si="2024">AF676</f>
        <v>0</v>
      </c>
      <c r="AG677" s="410">
        <f t="shared" ref="AG677" si="2025">AG676</f>
        <v>0</v>
      </c>
      <c r="AH677" s="410">
        <f t="shared" ref="AH677" si="2026">AH676</f>
        <v>0</v>
      </c>
      <c r="AI677" s="410">
        <f t="shared" ref="AI677" si="2027">AI676</f>
        <v>0</v>
      </c>
      <c r="AJ677" s="410">
        <f t="shared" ref="AJ677" si="2028">AJ676</f>
        <v>0</v>
      </c>
      <c r="AK677" s="410">
        <f t="shared" ref="AK677" si="2029">AK676</f>
        <v>0</v>
      </c>
      <c r="AL677" s="410">
        <f t="shared" ref="AL677" si="2030">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769"/>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774"/>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768">
        <f>Y679</f>
        <v>0</v>
      </c>
      <c r="Z680" s="410">
        <f t="shared" ref="Z680" si="2031">Z679</f>
        <v>0</v>
      </c>
      <c r="AA680" s="410">
        <f t="shared" ref="AA680" si="2032">AA679</f>
        <v>0</v>
      </c>
      <c r="AB680" s="410">
        <f t="shared" ref="AB680" si="2033">AB679</f>
        <v>0</v>
      </c>
      <c r="AC680" s="410">
        <f t="shared" ref="AC680" si="2034">AC679</f>
        <v>0</v>
      </c>
      <c r="AD680" s="410">
        <f t="shared" ref="AD680" si="2035">AD679</f>
        <v>0</v>
      </c>
      <c r="AE680" s="410">
        <f t="shared" ref="AE680" si="2036">AE679</f>
        <v>0</v>
      </c>
      <c r="AF680" s="410">
        <f t="shared" ref="AF680" si="2037">AF679</f>
        <v>0</v>
      </c>
      <c r="AG680" s="410">
        <f t="shared" ref="AG680" si="2038">AG679</f>
        <v>0</v>
      </c>
      <c r="AH680" s="410">
        <f t="shared" ref="AH680" si="2039">AH679</f>
        <v>0</v>
      </c>
      <c r="AI680" s="410">
        <f t="shared" ref="AI680" si="2040">AI679</f>
        <v>0</v>
      </c>
      <c r="AJ680" s="410">
        <f t="shared" ref="AJ680" si="2041">AJ679</f>
        <v>0</v>
      </c>
      <c r="AK680" s="410">
        <f t="shared" ref="AK680" si="2042">AK679</f>
        <v>0</v>
      </c>
      <c r="AL680" s="410">
        <f t="shared" ref="AL680" si="2043">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769"/>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774"/>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768">
        <f>Y682</f>
        <v>0</v>
      </c>
      <c r="Z683" s="410">
        <f t="shared" ref="Z683" si="2044">Z682</f>
        <v>0</v>
      </c>
      <c r="AA683" s="410">
        <f t="shared" ref="AA683" si="2045">AA682</f>
        <v>0</v>
      </c>
      <c r="AB683" s="410">
        <f t="shared" ref="AB683" si="2046">AB682</f>
        <v>0</v>
      </c>
      <c r="AC683" s="410">
        <f t="shared" ref="AC683" si="2047">AC682</f>
        <v>0</v>
      </c>
      <c r="AD683" s="410">
        <f t="shared" ref="AD683" si="2048">AD682</f>
        <v>0</v>
      </c>
      <c r="AE683" s="410">
        <f t="shared" ref="AE683" si="2049">AE682</f>
        <v>0</v>
      </c>
      <c r="AF683" s="410">
        <f t="shared" ref="AF683" si="2050">AF682</f>
        <v>0</v>
      </c>
      <c r="AG683" s="410">
        <f t="shared" ref="AG683" si="2051">AG682</f>
        <v>0</v>
      </c>
      <c r="AH683" s="410">
        <f t="shared" ref="AH683" si="2052">AH682</f>
        <v>0</v>
      </c>
      <c r="AI683" s="410">
        <f t="shared" ref="AI683" si="2053">AI682</f>
        <v>0</v>
      </c>
      <c r="AJ683" s="410">
        <f t="shared" ref="AJ683" si="2054">AJ682</f>
        <v>0</v>
      </c>
      <c r="AK683" s="410">
        <f t="shared" ref="AK683" si="2055">AK682</f>
        <v>0</v>
      </c>
      <c r="AL683" s="410">
        <f t="shared" ref="AL683" si="2056">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769"/>
      <c r="Z684" s="424"/>
      <c r="AA684" s="424"/>
      <c r="AB684" s="424"/>
      <c r="AC684" s="424"/>
      <c r="AD684" s="424"/>
      <c r="AE684" s="424"/>
      <c r="AF684" s="424"/>
      <c r="AG684" s="424"/>
      <c r="AH684" s="424"/>
      <c r="AI684" s="424"/>
      <c r="AJ684" s="424"/>
      <c r="AK684" s="424"/>
      <c r="AL684" s="424"/>
      <c r="AM684" s="305"/>
    </row>
    <row r="685" spans="1:39" ht="30" outlineLevel="1">
      <c r="A685" s="531">
        <v>31</v>
      </c>
      <c r="B685" s="758" t="s">
        <v>761</v>
      </c>
      <c r="C685" s="290" t="s">
        <v>25</v>
      </c>
      <c r="D685" s="294">
        <v>38756.196666666649</v>
      </c>
      <c r="E685" s="294">
        <f>D685*(E673/D673)</f>
        <v>38756.196666666649</v>
      </c>
      <c r="F685" s="294">
        <f t="shared" ref="F685:M685" si="2057">E685*(F673/E673)</f>
        <v>37697.160560576151</v>
      </c>
      <c r="G685" s="294">
        <f t="shared" si="2057"/>
        <v>31459.787280248667</v>
      </c>
      <c r="H685" s="294">
        <f t="shared" si="2057"/>
        <v>31441.888481808794</v>
      </c>
      <c r="I685" s="294">
        <f t="shared" si="2057"/>
        <v>28062.595336360475</v>
      </c>
      <c r="J685" s="294">
        <f t="shared" si="2057"/>
        <v>18839.559285874384</v>
      </c>
      <c r="K685" s="294">
        <f t="shared" si="2057"/>
        <v>14769.229330259386</v>
      </c>
      <c r="L685" s="294">
        <f t="shared" si="2057"/>
        <v>11545.727326431735</v>
      </c>
      <c r="M685" s="294">
        <f t="shared" si="2057"/>
        <v>7092.2198938159027</v>
      </c>
      <c r="N685" s="294">
        <v>12</v>
      </c>
      <c r="O685" s="294">
        <f>D685*(O673/D673)</f>
        <v>7.3027097634688243</v>
      </c>
      <c r="P685" s="294">
        <f t="shared" ref="P685:X685" si="2058">E685*(P673/E673)</f>
        <v>7.3027097634688243</v>
      </c>
      <c r="Q685" s="294">
        <f t="shared" si="2058"/>
        <v>7.1595193759498272</v>
      </c>
      <c r="R685" s="294">
        <f t="shared" si="2058"/>
        <v>6.5867578258738435</v>
      </c>
      <c r="S685" s="294">
        <f t="shared" si="2058"/>
        <v>6.5867578258738435</v>
      </c>
      <c r="T685" s="294">
        <f t="shared" si="2058"/>
        <v>6.3003770508358503</v>
      </c>
      <c r="U685" s="294">
        <f t="shared" si="2058"/>
        <v>5.0116635631648814</v>
      </c>
      <c r="V685" s="294">
        <f t="shared" si="2058"/>
        <v>4.1525212380509009</v>
      </c>
      <c r="W685" s="294">
        <f t="shared" si="2058"/>
        <v>3.4365693004559188</v>
      </c>
      <c r="X685" s="294">
        <f t="shared" si="2058"/>
        <v>2.291046200303946</v>
      </c>
      <c r="Y685" s="774"/>
      <c r="Z685" s="792">
        <v>0.5</v>
      </c>
      <c r="AA685" s="792">
        <v>0.5</v>
      </c>
      <c r="AB685" s="409"/>
      <c r="AC685" s="409"/>
      <c r="AD685" s="409"/>
      <c r="AE685" s="409"/>
      <c r="AF685" s="414"/>
      <c r="AG685" s="414"/>
      <c r="AH685" s="414"/>
      <c r="AI685" s="414"/>
      <c r="AJ685" s="414"/>
      <c r="AK685" s="414"/>
      <c r="AL685" s="414"/>
      <c r="AM685" s="295">
        <f>SUM(Y685:AL685)</f>
        <v>1</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768">
        <f>Y685</f>
        <v>0</v>
      </c>
      <c r="Z686" s="410">
        <f t="shared" ref="Z686" si="2059">Z685</f>
        <v>0.5</v>
      </c>
      <c r="AA686" s="410">
        <f t="shared" ref="AA686" si="2060">AA685</f>
        <v>0.5</v>
      </c>
      <c r="AB686" s="410">
        <f t="shared" ref="AB686" si="2061">AB685</f>
        <v>0</v>
      </c>
      <c r="AC686" s="410">
        <f t="shared" ref="AC686" si="2062">AC685</f>
        <v>0</v>
      </c>
      <c r="AD686" s="410">
        <f t="shared" ref="AD686" si="2063">AD685</f>
        <v>0</v>
      </c>
      <c r="AE686" s="410">
        <f t="shared" ref="AE686" si="2064">AE685</f>
        <v>0</v>
      </c>
      <c r="AF686" s="410">
        <f t="shared" ref="AF686" si="2065">AF685</f>
        <v>0</v>
      </c>
      <c r="AG686" s="410">
        <f t="shared" ref="AG686" si="2066">AG685</f>
        <v>0</v>
      </c>
      <c r="AH686" s="410">
        <f t="shared" ref="AH686" si="2067">AH685</f>
        <v>0</v>
      </c>
      <c r="AI686" s="410">
        <f t="shared" ref="AI686" si="2068">AI685</f>
        <v>0</v>
      </c>
      <c r="AJ686" s="410">
        <f t="shared" ref="AJ686" si="2069">AJ685</f>
        <v>0</v>
      </c>
      <c r="AK686" s="410">
        <f t="shared" ref="AK686" si="2070">AK685</f>
        <v>0</v>
      </c>
      <c r="AL686" s="410">
        <f t="shared" ref="AL686" si="2071">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769"/>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774"/>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768">
        <f>Y688</f>
        <v>0</v>
      </c>
      <c r="Z689" s="410">
        <f t="shared" ref="Z689" si="2072">Z688</f>
        <v>0</v>
      </c>
      <c r="AA689" s="410">
        <f t="shared" ref="AA689" si="2073">AA688</f>
        <v>0</v>
      </c>
      <c r="AB689" s="410">
        <f t="shared" ref="AB689" si="2074">AB688</f>
        <v>0</v>
      </c>
      <c r="AC689" s="410">
        <f t="shared" ref="AC689" si="2075">AC688</f>
        <v>0</v>
      </c>
      <c r="AD689" s="410">
        <f t="shared" ref="AD689" si="2076">AD688</f>
        <v>0</v>
      </c>
      <c r="AE689" s="410">
        <f t="shared" ref="AE689" si="2077">AE688</f>
        <v>0</v>
      </c>
      <c r="AF689" s="410">
        <f t="shared" ref="AF689" si="2078">AF688</f>
        <v>0</v>
      </c>
      <c r="AG689" s="410">
        <f t="shared" ref="AG689" si="2079">AG688</f>
        <v>0</v>
      </c>
      <c r="AH689" s="410">
        <f t="shared" ref="AH689" si="2080">AH688</f>
        <v>0</v>
      </c>
      <c r="AI689" s="410">
        <f t="shared" ref="AI689" si="2081">AI688</f>
        <v>0</v>
      </c>
      <c r="AJ689" s="410">
        <f t="shared" ref="AJ689" si="2082">AJ688</f>
        <v>0</v>
      </c>
      <c r="AK689" s="410">
        <f t="shared" ref="AK689" si="2083">AK688</f>
        <v>0</v>
      </c>
      <c r="AL689" s="410">
        <f t="shared" ref="AL689" si="2084">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769"/>
      <c r="Z690" s="424"/>
      <c r="AA690" s="424"/>
      <c r="AB690" s="424"/>
      <c r="AC690" s="424"/>
      <c r="AD690" s="424"/>
      <c r="AE690" s="424"/>
      <c r="AF690" s="424"/>
      <c r="AG690" s="424"/>
      <c r="AH690" s="424"/>
      <c r="AI690" s="424"/>
      <c r="AJ690" s="424"/>
      <c r="AK690" s="424"/>
      <c r="AL690" s="424"/>
      <c r="AM690" s="305"/>
    </row>
    <row r="691" spans="1:39" ht="15.75"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769"/>
      <c r="Z691" s="424"/>
      <c r="AA691" s="424"/>
      <c r="AB691" s="424"/>
      <c r="AC691" s="424"/>
      <c r="AD691" s="424"/>
      <c r="AE691" s="424"/>
      <c r="AF691" s="424"/>
      <c r="AG691" s="424"/>
      <c r="AH691" s="424"/>
      <c r="AI691" s="424"/>
      <c r="AJ691" s="424"/>
      <c r="AK691" s="424"/>
      <c r="AL691" s="424"/>
      <c r="AM691" s="305"/>
    </row>
    <row r="692" spans="1:39"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774"/>
      <c r="Z692" s="409"/>
      <c r="AA692" s="409"/>
      <c r="AB692" s="409"/>
      <c r="AC692" s="409"/>
      <c r="AD692" s="409"/>
      <c r="AE692" s="409"/>
      <c r="AF692" s="414"/>
      <c r="AG692" s="414"/>
      <c r="AH692" s="414"/>
      <c r="AI692" s="414"/>
      <c r="AJ692" s="414"/>
      <c r="AK692" s="414"/>
      <c r="AL692" s="414"/>
      <c r="AM692" s="295">
        <f>SUM(Y692:AL692)</f>
        <v>0</v>
      </c>
    </row>
    <row r="693" spans="1:39"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768">
        <f>Y692</f>
        <v>0</v>
      </c>
      <c r="Z693" s="410">
        <f t="shared" ref="Z693" si="2085">Z692</f>
        <v>0</v>
      </c>
      <c r="AA693" s="410">
        <f t="shared" ref="AA693" si="2086">AA692</f>
        <v>0</v>
      </c>
      <c r="AB693" s="410">
        <f t="shared" ref="AB693" si="2087">AB692</f>
        <v>0</v>
      </c>
      <c r="AC693" s="410">
        <f t="shared" ref="AC693" si="2088">AC692</f>
        <v>0</v>
      </c>
      <c r="AD693" s="410">
        <f t="shared" ref="AD693" si="2089">AD692</f>
        <v>0</v>
      </c>
      <c r="AE693" s="410">
        <f t="shared" ref="AE693" si="2090">AE692</f>
        <v>0</v>
      </c>
      <c r="AF693" s="410">
        <f t="shared" ref="AF693" si="2091">AF692</f>
        <v>0</v>
      </c>
      <c r="AG693" s="410">
        <f t="shared" ref="AG693" si="2092">AG692</f>
        <v>0</v>
      </c>
      <c r="AH693" s="410">
        <f t="shared" ref="AH693" si="2093">AH692</f>
        <v>0</v>
      </c>
      <c r="AI693" s="410">
        <f t="shared" ref="AI693" si="2094">AI692</f>
        <v>0</v>
      </c>
      <c r="AJ693" s="410">
        <f t="shared" ref="AJ693" si="2095">AJ692</f>
        <v>0</v>
      </c>
      <c r="AK693" s="410">
        <f t="shared" ref="AK693" si="2096">AK692</f>
        <v>0</v>
      </c>
      <c r="AL693" s="410">
        <f t="shared" ref="AL693" si="2097">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769"/>
      <c r="Z694" s="424"/>
      <c r="AA694" s="424"/>
      <c r="AB694" s="424"/>
      <c r="AC694" s="424"/>
      <c r="AD694" s="424"/>
      <c r="AE694" s="424"/>
      <c r="AF694" s="424"/>
      <c r="AG694" s="424"/>
      <c r="AH694" s="424"/>
      <c r="AI694" s="424"/>
      <c r="AJ694" s="424"/>
      <c r="AK694" s="424"/>
      <c r="AL694" s="424"/>
      <c r="AM694" s="305"/>
    </row>
    <row r="695" spans="1:39"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774"/>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768">
        <f>Y695</f>
        <v>0</v>
      </c>
      <c r="Z696" s="410">
        <f t="shared" ref="Z696" si="2098">Z695</f>
        <v>0</v>
      </c>
      <c r="AA696" s="410">
        <f t="shared" ref="AA696" si="2099">AA695</f>
        <v>0</v>
      </c>
      <c r="AB696" s="410">
        <f t="shared" ref="AB696" si="2100">AB695</f>
        <v>0</v>
      </c>
      <c r="AC696" s="410">
        <f t="shared" ref="AC696" si="2101">AC695</f>
        <v>0</v>
      </c>
      <c r="AD696" s="410">
        <f t="shared" ref="AD696" si="2102">AD695</f>
        <v>0</v>
      </c>
      <c r="AE696" s="410">
        <f t="shared" ref="AE696" si="2103">AE695</f>
        <v>0</v>
      </c>
      <c r="AF696" s="410">
        <f t="shared" ref="AF696" si="2104">AF695</f>
        <v>0</v>
      </c>
      <c r="AG696" s="410">
        <f t="shared" ref="AG696" si="2105">AG695</f>
        <v>0</v>
      </c>
      <c r="AH696" s="410">
        <f t="shared" ref="AH696" si="2106">AH695</f>
        <v>0</v>
      </c>
      <c r="AI696" s="410">
        <f t="shared" ref="AI696" si="2107">AI695</f>
        <v>0</v>
      </c>
      <c r="AJ696" s="410">
        <f t="shared" ref="AJ696" si="2108">AJ695</f>
        <v>0</v>
      </c>
      <c r="AK696" s="410">
        <f t="shared" ref="AK696" si="2109">AK695</f>
        <v>0</v>
      </c>
      <c r="AL696" s="410">
        <f t="shared" ref="AL696" si="2110">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769"/>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774"/>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768">
        <f>Y698</f>
        <v>0</v>
      </c>
      <c r="Z699" s="410">
        <f t="shared" ref="Z699" si="2111">Z698</f>
        <v>0</v>
      </c>
      <c r="AA699" s="410">
        <f t="shared" ref="AA699" si="2112">AA698</f>
        <v>0</v>
      </c>
      <c r="AB699" s="410">
        <f t="shared" ref="AB699" si="2113">AB698</f>
        <v>0</v>
      </c>
      <c r="AC699" s="410">
        <f t="shared" ref="AC699" si="2114">AC698</f>
        <v>0</v>
      </c>
      <c r="AD699" s="410">
        <f t="shared" ref="AD699" si="2115">AD698</f>
        <v>0</v>
      </c>
      <c r="AE699" s="410">
        <f t="shared" ref="AE699" si="2116">AE698</f>
        <v>0</v>
      </c>
      <c r="AF699" s="410">
        <f t="shared" ref="AF699" si="2117">AF698</f>
        <v>0</v>
      </c>
      <c r="AG699" s="410">
        <f t="shared" ref="AG699" si="2118">AG698</f>
        <v>0</v>
      </c>
      <c r="AH699" s="410">
        <f t="shared" ref="AH699" si="2119">AH698</f>
        <v>0</v>
      </c>
      <c r="AI699" s="410">
        <f t="shared" ref="AI699" si="2120">AI698</f>
        <v>0</v>
      </c>
      <c r="AJ699" s="410">
        <f t="shared" ref="AJ699" si="2121">AJ698</f>
        <v>0</v>
      </c>
      <c r="AK699" s="410">
        <f t="shared" ref="AK699" si="2122">AK698</f>
        <v>0</v>
      </c>
      <c r="AL699" s="410">
        <f t="shared" ref="AL699" si="2123">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769"/>
      <c r="Z700" s="424"/>
      <c r="AA700" s="424"/>
      <c r="AB700" s="424"/>
      <c r="AC700" s="424"/>
      <c r="AD700" s="424"/>
      <c r="AE700" s="424"/>
      <c r="AF700" s="424"/>
      <c r="AG700" s="424"/>
      <c r="AH700" s="424"/>
      <c r="AI700" s="424"/>
      <c r="AJ700" s="424"/>
      <c r="AK700" s="424"/>
      <c r="AL700" s="424"/>
      <c r="AM700" s="305"/>
    </row>
    <row r="701" spans="1:39" ht="15.75"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769"/>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774"/>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768">
        <f>Y702</f>
        <v>0</v>
      </c>
      <c r="Z703" s="410">
        <f t="shared" ref="Z703" si="2124">Z702</f>
        <v>0</v>
      </c>
      <c r="AA703" s="410">
        <f t="shared" ref="AA703" si="2125">AA702</f>
        <v>0</v>
      </c>
      <c r="AB703" s="410">
        <f t="shared" ref="AB703" si="2126">AB702</f>
        <v>0</v>
      </c>
      <c r="AC703" s="410">
        <f t="shared" ref="AC703" si="2127">AC702</f>
        <v>0</v>
      </c>
      <c r="AD703" s="410">
        <f t="shared" ref="AD703" si="2128">AD702</f>
        <v>0</v>
      </c>
      <c r="AE703" s="410">
        <f t="shared" ref="AE703" si="2129">AE702</f>
        <v>0</v>
      </c>
      <c r="AF703" s="410">
        <f t="shared" ref="AF703" si="2130">AF702</f>
        <v>0</v>
      </c>
      <c r="AG703" s="410">
        <f t="shared" ref="AG703" si="2131">AG702</f>
        <v>0</v>
      </c>
      <c r="AH703" s="410">
        <f t="shared" ref="AH703" si="2132">AH702</f>
        <v>0</v>
      </c>
      <c r="AI703" s="410">
        <f t="shared" ref="AI703" si="2133">AI702</f>
        <v>0</v>
      </c>
      <c r="AJ703" s="410">
        <f t="shared" ref="AJ703" si="2134">AJ702</f>
        <v>0</v>
      </c>
      <c r="AK703" s="410">
        <f t="shared" ref="AK703" si="2135">AK702</f>
        <v>0</v>
      </c>
      <c r="AL703" s="410">
        <f t="shared" ref="AL703" si="2136">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769"/>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774"/>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768">
        <f>Y705</f>
        <v>0</v>
      </c>
      <c r="Z706" s="410">
        <f t="shared" ref="Z706" si="2137">Z705</f>
        <v>0</v>
      </c>
      <c r="AA706" s="410">
        <f t="shared" ref="AA706" si="2138">AA705</f>
        <v>0</v>
      </c>
      <c r="AB706" s="410">
        <f t="shared" ref="AB706" si="2139">AB705</f>
        <v>0</v>
      </c>
      <c r="AC706" s="410">
        <f t="shared" ref="AC706" si="2140">AC705</f>
        <v>0</v>
      </c>
      <c r="AD706" s="410">
        <f t="shared" ref="AD706" si="2141">AD705</f>
        <v>0</v>
      </c>
      <c r="AE706" s="410">
        <f t="shared" ref="AE706" si="2142">AE705</f>
        <v>0</v>
      </c>
      <c r="AF706" s="410">
        <f t="shared" ref="AF706" si="2143">AF705</f>
        <v>0</v>
      </c>
      <c r="AG706" s="410">
        <f t="shared" ref="AG706" si="2144">AG705</f>
        <v>0</v>
      </c>
      <c r="AH706" s="410">
        <f t="shared" ref="AH706" si="2145">AH705</f>
        <v>0</v>
      </c>
      <c r="AI706" s="410">
        <f t="shared" ref="AI706" si="2146">AI705</f>
        <v>0</v>
      </c>
      <c r="AJ706" s="410">
        <f t="shared" ref="AJ706" si="2147">AJ705</f>
        <v>0</v>
      </c>
      <c r="AK706" s="410">
        <f t="shared" ref="AK706" si="2148">AK705</f>
        <v>0</v>
      </c>
      <c r="AL706" s="410">
        <f t="shared" ref="AL706" si="2149">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769"/>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774"/>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768">
        <f>Y708</f>
        <v>0</v>
      </c>
      <c r="Z709" s="410">
        <f t="shared" ref="Z709" si="2150">Z708</f>
        <v>0</v>
      </c>
      <c r="AA709" s="410">
        <f t="shared" ref="AA709" si="2151">AA708</f>
        <v>0</v>
      </c>
      <c r="AB709" s="410">
        <f t="shared" ref="AB709" si="2152">AB708</f>
        <v>0</v>
      </c>
      <c r="AC709" s="410">
        <f t="shared" ref="AC709" si="2153">AC708</f>
        <v>0</v>
      </c>
      <c r="AD709" s="410">
        <f t="shared" ref="AD709" si="2154">AD708</f>
        <v>0</v>
      </c>
      <c r="AE709" s="410">
        <f t="shared" ref="AE709" si="2155">AE708</f>
        <v>0</v>
      </c>
      <c r="AF709" s="410">
        <f t="shared" ref="AF709" si="2156">AF708</f>
        <v>0</v>
      </c>
      <c r="AG709" s="410">
        <f t="shared" ref="AG709" si="2157">AG708</f>
        <v>0</v>
      </c>
      <c r="AH709" s="410">
        <f t="shared" ref="AH709" si="2158">AH708</f>
        <v>0</v>
      </c>
      <c r="AI709" s="410">
        <f t="shared" ref="AI709" si="2159">AI708</f>
        <v>0</v>
      </c>
      <c r="AJ709" s="410">
        <f t="shared" ref="AJ709" si="2160">AJ708</f>
        <v>0</v>
      </c>
      <c r="AK709" s="410">
        <f t="shared" ref="AK709" si="2161">AK708</f>
        <v>0</v>
      </c>
      <c r="AL709" s="410">
        <f t="shared" ref="AL709" si="2162">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769"/>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774"/>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768">
        <f>Y711</f>
        <v>0</v>
      </c>
      <c r="Z712" s="410">
        <f t="shared" ref="Z712" si="2163">Z711</f>
        <v>0</v>
      </c>
      <c r="AA712" s="410">
        <f t="shared" ref="AA712" si="2164">AA711</f>
        <v>0</v>
      </c>
      <c r="AB712" s="410">
        <f t="shared" ref="AB712" si="2165">AB711</f>
        <v>0</v>
      </c>
      <c r="AC712" s="410">
        <f t="shared" ref="AC712" si="2166">AC711</f>
        <v>0</v>
      </c>
      <c r="AD712" s="410">
        <f t="shared" ref="AD712" si="2167">AD711</f>
        <v>0</v>
      </c>
      <c r="AE712" s="410">
        <f t="shared" ref="AE712" si="2168">AE711</f>
        <v>0</v>
      </c>
      <c r="AF712" s="410">
        <f t="shared" ref="AF712" si="2169">AF711</f>
        <v>0</v>
      </c>
      <c r="AG712" s="410">
        <f t="shared" ref="AG712" si="2170">AG711</f>
        <v>0</v>
      </c>
      <c r="AH712" s="410">
        <f t="shared" ref="AH712" si="2171">AH711</f>
        <v>0</v>
      </c>
      <c r="AI712" s="410">
        <f t="shared" ref="AI712" si="2172">AI711</f>
        <v>0</v>
      </c>
      <c r="AJ712" s="410">
        <f t="shared" ref="AJ712" si="2173">AJ711</f>
        <v>0</v>
      </c>
      <c r="AK712" s="410">
        <f t="shared" ref="AK712" si="2174">AK711</f>
        <v>0</v>
      </c>
      <c r="AL712" s="410">
        <f t="shared" ref="AL712" si="2175">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769"/>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774"/>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768">
        <f>Y714</f>
        <v>0</v>
      </c>
      <c r="Z715" s="410">
        <f t="shared" ref="Z715" si="2176">Z714</f>
        <v>0</v>
      </c>
      <c r="AA715" s="410">
        <f t="shared" ref="AA715" si="2177">AA714</f>
        <v>0</v>
      </c>
      <c r="AB715" s="410">
        <f t="shared" ref="AB715" si="2178">AB714</f>
        <v>0</v>
      </c>
      <c r="AC715" s="410">
        <f t="shared" ref="AC715" si="2179">AC714</f>
        <v>0</v>
      </c>
      <c r="AD715" s="410">
        <f t="shared" ref="AD715" si="2180">AD714</f>
        <v>0</v>
      </c>
      <c r="AE715" s="410">
        <f t="shared" ref="AE715" si="2181">AE714</f>
        <v>0</v>
      </c>
      <c r="AF715" s="410">
        <f t="shared" ref="AF715" si="2182">AF714</f>
        <v>0</v>
      </c>
      <c r="AG715" s="410">
        <f t="shared" ref="AG715" si="2183">AG714</f>
        <v>0</v>
      </c>
      <c r="AH715" s="410">
        <f t="shared" ref="AH715" si="2184">AH714</f>
        <v>0</v>
      </c>
      <c r="AI715" s="410">
        <f t="shared" ref="AI715" si="2185">AI714</f>
        <v>0</v>
      </c>
      <c r="AJ715" s="410">
        <f t="shared" ref="AJ715" si="2186">AJ714</f>
        <v>0</v>
      </c>
      <c r="AK715" s="410">
        <f t="shared" ref="AK715" si="2187">AK714</f>
        <v>0</v>
      </c>
      <c r="AL715" s="410">
        <f t="shared" ref="AL715" si="2188">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769"/>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774"/>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768">
        <f>Y717</f>
        <v>0</v>
      </c>
      <c r="Z718" s="410">
        <f t="shared" ref="Z718" si="2189">Z717</f>
        <v>0</v>
      </c>
      <c r="AA718" s="410">
        <f t="shared" ref="AA718" si="2190">AA717</f>
        <v>0</v>
      </c>
      <c r="AB718" s="410">
        <f t="shared" ref="AB718" si="2191">AB717</f>
        <v>0</v>
      </c>
      <c r="AC718" s="410">
        <f t="shared" ref="AC718" si="2192">AC717</f>
        <v>0</v>
      </c>
      <c r="AD718" s="410">
        <f t="shared" ref="AD718" si="2193">AD717</f>
        <v>0</v>
      </c>
      <c r="AE718" s="410">
        <f t="shared" ref="AE718" si="2194">AE717</f>
        <v>0</v>
      </c>
      <c r="AF718" s="410">
        <f t="shared" ref="AF718" si="2195">AF717</f>
        <v>0</v>
      </c>
      <c r="AG718" s="410">
        <f t="shared" ref="AG718" si="2196">AG717</f>
        <v>0</v>
      </c>
      <c r="AH718" s="410">
        <f t="shared" ref="AH718" si="2197">AH717</f>
        <v>0</v>
      </c>
      <c r="AI718" s="410">
        <f t="shared" ref="AI718" si="2198">AI717</f>
        <v>0</v>
      </c>
      <c r="AJ718" s="410">
        <f t="shared" ref="AJ718" si="2199">AJ717</f>
        <v>0</v>
      </c>
      <c r="AK718" s="410">
        <f t="shared" ref="AK718" si="2200">AK717</f>
        <v>0</v>
      </c>
      <c r="AL718" s="410">
        <f t="shared" ref="AL718" si="2201">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769"/>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774"/>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768">
        <f>Y720</f>
        <v>0</v>
      </c>
      <c r="Z721" s="410">
        <f t="shared" ref="Z721" si="2202">Z720</f>
        <v>0</v>
      </c>
      <c r="AA721" s="410">
        <f t="shared" ref="AA721" si="2203">AA720</f>
        <v>0</v>
      </c>
      <c r="AB721" s="410">
        <f t="shared" ref="AB721" si="2204">AB720</f>
        <v>0</v>
      </c>
      <c r="AC721" s="410">
        <f t="shared" ref="AC721" si="2205">AC720</f>
        <v>0</v>
      </c>
      <c r="AD721" s="410">
        <f t="shared" ref="AD721" si="2206">AD720</f>
        <v>0</v>
      </c>
      <c r="AE721" s="410">
        <f t="shared" ref="AE721" si="2207">AE720</f>
        <v>0</v>
      </c>
      <c r="AF721" s="410">
        <f t="shared" ref="AF721" si="2208">AF720</f>
        <v>0</v>
      </c>
      <c r="AG721" s="410">
        <f t="shared" ref="AG721" si="2209">AG720</f>
        <v>0</v>
      </c>
      <c r="AH721" s="410">
        <f t="shared" ref="AH721" si="2210">AH720</f>
        <v>0</v>
      </c>
      <c r="AI721" s="410">
        <f t="shared" ref="AI721" si="2211">AI720</f>
        <v>0</v>
      </c>
      <c r="AJ721" s="410">
        <f t="shared" ref="AJ721" si="2212">AJ720</f>
        <v>0</v>
      </c>
      <c r="AK721" s="410">
        <f t="shared" ref="AK721" si="2213">AK720</f>
        <v>0</v>
      </c>
      <c r="AL721" s="410">
        <f t="shared" ref="AL721" si="2214">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769"/>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774"/>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768">
        <f>Y723</f>
        <v>0</v>
      </c>
      <c r="Z724" s="410">
        <f t="shared" ref="Z724" si="2215">Z723</f>
        <v>0</v>
      </c>
      <c r="AA724" s="410">
        <f t="shared" ref="AA724" si="2216">AA723</f>
        <v>0</v>
      </c>
      <c r="AB724" s="410">
        <f t="shared" ref="AB724" si="2217">AB723</f>
        <v>0</v>
      </c>
      <c r="AC724" s="410">
        <f t="shared" ref="AC724" si="2218">AC723</f>
        <v>0</v>
      </c>
      <c r="AD724" s="410">
        <f t="shared" ref="AD724" si="2219">AD723</f>
        <v>0</v>
      </c>
      <c r="AE724" s="410">
        <f t="shared" ref="AE724" si="2220">AE723</f>
        <v>0</v>
      </c>
      <c r="AF724" s="410">
        <f t="shared" ref="AF724" si="2221">AF723</f>
        <v>0</v>
      </c>
      <c r="AG724" s="410">
        <f t="shared" ref="AG724" si="2222">AG723</f>
        <v>0</v>
      </c>
      <c r="AH724" s="410">
        <f t="shared" ref="AH724" si="2223">AH723</f>
        <v>0</v>
      </c>
      <c r="AI724" s="410">
        <f t="shared" ref="AI724" si="2224">AI723</f>
        <v>0</v>
      </c>
      <c r="AJ724" s="410">
        <f t="shared" ref="AJ724" si="2225">AJ723</f>
        <v>0</v>
      </c>
      <c r="AK724" s="410">
        <f t="shared" ref="AK724" si="2226">AK723</f>
        <v>0</v>
      </c>
      <c r="AL724" s="410">
        <f t="shared" ref="AL724" si="2227">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769"/>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774"/>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768">
        <f>Y726</f>
        <v>0</v>
      </c>
      <c r="Z727" s="410">
        <f t="shared" ref="Z727" si="2228">Z726</f>
        <v>0</v>
      </c>
      <c r="AA727" s="410">
        <f t="shared" ref="AA727" si="2229">AA726</f>
        <v>0</v>
      </c>
      <c r="AB727" s="410">
        <f t="shared" ref="AB727" si="2230">AB726</f>
        <v>0</v>
      </c>
      <c r="AC727" s="410">
        <f t="shared" ref="AC727" si="2231">AC726</f>
        <v>0</v>
      </c>
      <c r="AD727" s="410">
        <f t="shared" ref="AD727" si="2232">AD726</f>
        <v>0</v>
      </c>
      <c r="AE727" s="410">
        <f t="shared" ref="AE727" si="2233">AE726</f>
        <v>0</v>
      </c>
      <c r="AF727" s="410">
        <f t="shared" ref="AF727" si="2234">AF726</f>
        <v>0</v>
      </c>
      <c r="AG727" s="410">
        <f t="shared" ref="AG727" si="2235">AG726</f>
        <v>0</v>
      </c>
      <c r="AH727" s="410">
        <f t="shared" ref="AH727" si="2236">AH726</f>
        <v>0</v>
      </c>
      <c r="AI727" s="410">
        <f t="shared" ref="AI727" si="2237">AI726</f>
        <v>0</v>
      </c>
      <c r="AJ727" s="410">
        <f t="shared" ref="AJ727" si="2238">AJ726</f>
        <v>0</v>
      </c>
      <c r="AK727" s="410">
        <f t="shared" ref="AK727" si="2239">AK726</f>
        <v>0</v>
      </c>
      <c r="AL727" s="410">
        <f t="shared" ref="AL727" si="2240">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769"/>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774"/>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768">
        <f>Y729</f>
        <v>0</v>
      </c>
      <c r="Z730" s="410">
        <f t="shared" ref="Z730" si="2241">Z729</f>
        <v>0</v>
      </c>
      <c r="AA730" s="410">
        <f t="shared" ref="AA730" si="2242">AA729</f>
        <v>0</v>
      </c>
      <c r="AB730" s="410">
        <f t="shared" ref="AB730" si="2243">AB729</f>
        <v>0</v>
      </c>
      <c r="AC730" s="410">
        <f t="shared" ref="AC730" si="2244">AC729</f>
        <v>0</v>
      </c>
      <c r="AD730" s="410">
        <f t="shared" ref="AD730" si="2245">AD729</f>
        <v>0</v>
      </c>
      <c r="AE730" s="410">
        <f t="shared" ref="AE730" si="2246">AE729</f>
        <v>0</v>
      </c>
      <c r="AF730" s="410">
        <f t="shared" ref="AF730" si="2247">AF729</f>
        <v>0</v>
      </c>
      <c r="AG730" s="410">
        <f t="shared" ref="AG730" si="2248">AG729</f>
        <v>0</v>
      </c>
      <c r="AH730" s="410">
        <f t="shared" ref="AH730" si="2249">AH729</f>
        <v>0</v>
      </c>
      <c r="AI730" s="410">
        <f t="shared" ref="AI730" si="2250">AI729</f>
        <v>0</v>
      </c>
      <c r="AJ730" s="410">
        <f t="shared" ref="AJ730" si="2251">AJ729</f>
        <v>0</v>
      </c>
      <c r="AK730" s="410">
        <f t="shared" ref="AK730" si="2252">AK729</f>
        <v>0</v>
      </c>
      <c r="AL730" s="410">
        <f t="shared" ref="AL730" si="2253">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769"/>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774"/>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768">
        <f>Y732</f>
        <v>0</v>
      </c>
      <c r="Z733" s="410">
        <f t="shared" ref="Z733" si="2254">Z732</f>
        <v>0</v>
      </c>
      <c r="AA733" s="410">
        <f t="shared" ref="AA733" si="2255">AA732</f>
        <v>0</v>
      </c>
      <c r="AB733" s="410">
        <f t="shared" ref="AB733" si="2256">AB732</f>
        <v>0</v>
      </c>
      <c r="AC733" s="410">
        <f t="shared" ref="AC733" si="2257">AC732</f>
        <v>0</v>
      </c>
      <c r="AD733" s="410">
        <f t="shared" ref="AD733" si="2258">AD732</f>
        <v>0</v>
      </c>
      <c r="AE733" s="410">
        <f t="shared" ref="AE733" si="2259">AE732</f>
        <v>0</v>
      </c>
      <c r="AF733" s="410">
        <f t="shared" ref="AF733" si="2260">AF732</f>
        <v>0</v>
      </c>
      <c r="AG733" s="410">
        <f t="shared" ref="AG733" si="2261">AG732</f>
        <v>0</v>
      </c>
      <c r="AH733" s="410">
        <f t="shared" ref="AH733" si="2262">AH732</f>
        <v>0</v>
      </c>
      <c r="AI733" s="410">
        <f t="shared" ref="AI733" si="2263">AI732</f>
        <v>0</v>
      </c>
      <c r="AJ733" s="410">
        <f t="shared" ref="AJ733" si="2264">AJ732</f>
        <v>0</v>
      </c>
      <c r="AK733" s="410">
        <f t="shared" ref="AK733" si="2265">AK732</f>
        <v>0</v>
      </c>
      <c r="AL733" s="410">
        <f t="shared" ref="AL733" si="2266">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769"/>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774"/>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768">
        <f>Y735</f>
        <v>0</v>
      </c>
      <c r="Z736" s="410">
        <f t="shared" ref="Z736" si="2267">Z735</f>
        <v>0</v>
      </c>
      <c r="AA736" s="410">
        <f t="shared" ref="AA736" si="2268">AA735</f>
        <v>0</v>
      </c>
      <c r="AB736" s="410">
        <f t="shared" ref="AB736" si="2269">AB735</f>
        <v>0</v>
      </c>
      <c r="AC736" s="410">
        <f t="shared" ref="AC736" si="2270">AC735</f>
        <v>0</v>
      </c>
      <c r="AD736" s="410">
        <f t="shared" ref="AD736" si="2271">AD735</f>
        <v>0</v>
      </c>
      <c r="AE736" s="410">
        <f t="shared" ref="AE736" si="2272">AE735</f>
        <v>0</v>
      </c>
      <c r="AF736" s="410">
        <f t="shared" ref="AF736" si="2273">AF735</f>
        <v>0</v>
      </c>
      <c r="AG736" s="410">
        <f t="shared" ref="AG736" si="2274">AG735</f>
        <v>0</v>
      </c>
      <c r="AH736" s="410">
        <f t="shared" ref="AH736" si="2275">AH735</f>
        <v>0</v>
      </c>
      <c r="AI736" s="410">
        <f t="shared" ref="AI736" si="2276">AI735</f>
        <v>0</v>
      </c>
      <c r="AJ736" s="410">
        <f t="shared" ref="AJ736" si="2277">AJ735</f>
        <v>0</v>
      </c>
      <c r="AK736" s="410">
        <f t="shared" ref="AK736" si="2278">AK735</f>
        <v>0</v>
      </c>
      <c r="AL736" s="410">
        <f t="shared" ref="AL736" si="2279">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769"/>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774"/>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768">
        <f>Y738</f>
        <v>0</v>
      </c>
      <c r="Z739" s="410">
        <f t="shared" ref="Z739" si="2280">Z738</f>
        <v>0</v>
      </c>
      <c r="AA739" s="410">
        <f t="shared" ref="AA739" si="2281">AA738</f>
        <v>0</v>
      </c>
      <c r="AB739" s="410">
        <f t="shared" ref="AB739" si="2282">AB738</f>
        <v>0</v>
      </c>
      <c r="AC739" s="410">
        <f t="shared" ref="AC739" si="2283">AC738</f>
        <v>0</v>
      </c>
      <c r="AD739" s="410">
        <f t="shared" ref="AD739" si="2284">AD738</f>
        <v>0</v>
      </c>
      <c r="AE739" s="410">
        <f t="shared" ref="AE739" si="2285">AE738</f>
        <v>0</v>
      </c>
      <c r="AF739" s="410">
        <f t="shared" ref="AF739" si="2286">AF738</f>
        <v>0</v>
      </c>
      <c r="AG739" s="410">
        <f t="shared" ref="AG739" si="2287">AG738</f>
        <v>0</v>
      </c>
      <c r="AH739" s="410">
        <f t="shared" ref="AH739" si="2288">AH738</f>
        <v>0</v>
      </c>
      <c r="AI739" s="410">
        <f t="shared" ref="AI739" si="2289">AI738</f>
        <v>0</v>
      </c>
      <c r="AJ739" s="410">
        <f t="shared" ref="AJ739" si="2290">AJ738</f>
        <v>0</v>
      </c>
      <c r="AK739" s="410">
        <f t="shared" ref="AK739" si="2291">AK738</f>
        <v>0</v>
      </c>
      <c r="AL739" s="410">
        <f t="shared" ref="AL739" si="2292">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769"/>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774"/>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768">
        <f>Y741</f>
        <v>0</v>
      </c>
      <c r="Z742" s="410">
        <f t="shared" ref="Z742" si="2293">Z741</f>
        <v>0</v>
      </c>
      <c r="AA742" s="410">
        <f t="shared" ref="AA742" si="2294">AA741</f>
        <v>0</v>
      </c>
      <c r="AB742" s="410">
        <f t="shared" ref="AB742" si="2295">AB741</f>
        <v>0</v>
      </c>
      <c r="AC742" s="410">
        <f t="shared" ref="AC742" si="2296">AC741</f>
        <v>0</v>
      </c>
      <c r="AD742" s="410">
        <f t="shared" ref="AD742" si="2297">AD741</f>
        <v>0</v>
      </c>
      <c r="AE742" s="410">
        <f t="shared" ref="AE742" si="2298">AE741</f>
        <v>0</v>
      </c>
      <c r="AF742" s="410">
        <f t="shared" ref="AF742" si="2299">AF741</f>
        <v>0</v>
      </c>
      <c r="AG742" s="410">
        <f t="shared" ref="AG742" si="2300">AG741</f>
        <v>0</v>
      </c>
      <c r="AH742" s="410">
        <f t="shared" ref="AH742" si="2301">AH741</f>
        <v>0</v>
      </c>
      <c r="AI742" s="410">
        <f t="shared" ref="AI742" si="2302">AI741</f>
        <v>0</v>
      </c>
      <c r="AJ742" s="410">
        <f t="shared" ref="AJ742" si="2303">AJ741</f>
        <v>0</v>
      </c>
      <c r="AK742" s="410">
        <f t="shared" ref="AK742" si="2304">AK741</f>
        <v>0</v>
      </c>
      <c r="AL742" s="410">
        <f t="shared" ref="AL742" si="2305">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769"/>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1332782.3734023203</v>
      </c>
      <c r="E744" s="328"/>
      <c r="F744" s="328"/>
      <c r="G744" s="328"/>
      <c r="H744" s="328"/>
      <c r="I744" s="328"/>
      <c r="J744" s="328"/>
      <c r="K744" s="328"/>
      <c r="L744" s="328"/>
      <c r="M744" s="328"/>
      <c r="N744" s="328"/>
      <c r="O744" s="328">
        <f>SUM(O587:O742)</f>
        <v>356.67832663763949</v>
      </c>
      <c r="P744" s="328"/>
      <c r="Q744" s="328"/>
      <c r="R744" s="328"/>
      <c r="S744" s="328"/>
      <c r="T744" s="328"/>
      <c r="U744" s="328"/>
      <c r="V744" s="328"/>
      <c r="W744" s="328"/>
      <c r="X744" s="328"/>
      <c r="Y744" s="776">
        <f>IF(Y585="kWh",SUMPRODUCT(D587:D742,Y587:Y742))</f>
        <v>287050.80327139102</v>
      </c>
      <c r="Z744" s="328">
        <f>IF(Z585="kWh",SUMPRODUCT(D587:D742,Z587:Z742))</f>
        <v>569681.86252753937</v>
      </c>
      <c r="AA744" s="328">
        <f>IF(AA585="kw",SUMPRODUCT(N587:N742,O587:O742,AA587:AA742),SUMPRODUCT(D587:D742,AA587:AA742))</f>
        <v>1848.7646947162991</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777">
        <f>HLOOKUP(Y401,'2. LRAMVA Threshold'!$B$42:$Q$53,10,FALSE)</f>
        <v>1378906</v>
      </c>
      <c r="Z745" s="391">
        <f>HLOOKUP(Z401,'2. LRAMVA Threshold'!$B$42:$Q$53,10,FALSE)</f>
        <v>614466</v>
      </c>
      <c r="AA745" s="391">
        <f>HLOOKUP(AA401,'2. LRAMVA Threshold'!$B$42:$Q$53,10,FALSE)</f>
        <v>3777.5747121891995</v>
      </c>
      <c r="AB745" s="391">
        <f>HLOOKUP(AB401,'2. LRAMVA Threshold'!$B$42:$Q$53,10,FALSE)</f>
        <v>3.4029975684617533</v>
      </c>
      <c r="AC745" s="391">
        <f>HLOOKUP(AC401,'2. LRAMVA Threshold'!$B$42:$Q$53,10,FALSE)</f>
        <v>0</v>
      </c>
      <c r="AD745" s="391">
        <f>HLOOKUP(AD401,'2. LRAMVA Threshold'!$B$42:$Q$53,10,FALSE)</f>
        <v>8317</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778"/>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779">
        <f>HLOOKUP(Y$35,'3.  Distribution Rates'!$C$122:$P$133,10,FALSE)</f>
        <v>7.7999999999999996E-3</v>
      </c>
      <c r="Z747" s="340">
        <f>HLOOKUP(Z$35,'3.  Distribution Rates'!$C$122:$P$133,10,FALSE)</f>
        <v>1.2800000000000001E-2</v>
      </c>
      <c r="AA747" s="340">
        <f>HLOOKUP(AA$35,'3.  Distribution Rates'!$C$122:$P$133,10,FALSE)</f>
        <v>3.5074000000000001</v>
      </c>
      <c r="AB747" s="340">
        <f>HLOOKUP(AB$35,'3.  Distribution Rates'!$C$122:$P$133,10,FALSE)</f>
        <v>9.1021000000000001</v>
      </c>
      <c r="AC747" s="340">
        <f>HLOOKUP(AC$35,'3.  Distribution Rates'!$C$122:$P$133,10,FALSE)</f>
        <v>13.055999999999999</v>
      </c>
      <c r="AD747" s="340">
        <f>HLOOKUP(AD$35,'3.  Distribution Rates'!$C$122:$P$133,10,FALSE)</f>
        <v>3.5000000000000001E-3</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780">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306">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780">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306"/>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780">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306"/>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780">
        <f>'4.  2011-2014 LRAM'!Y529*Y747</f>
        <v>2948.8621186517994</v>
      </c>
      <c r="Z751" s="377">
        <f>'4.  2011-2014 LRAM'!Z529*Z747</f>
        <v>3165.5556550400001</v>
      </c>
      <c r="AA751" s="377">
        <f>'4.  2011-2014 LRAM'!AA529*AA747</f>
        <v>1889.7808815980638</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306"/>
        <v>8004.1986552898634</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780">
        <f t="shared" ref="Y752:AL752" si="2307">Y210*Y747</f>
        <v>4217.2961999999998</v>
      </c>
      <c r="Z752" s="377">
        <f t="shared" si="2307"/>
        <v>15609.113600000001</v>
      </c>
      <c r="AA752" s="377">
        <f t="shared" si="2307"/>
        <v>3556.5036</v>
      </c>
      <c r="AB752" s="377">
        <f t="shared" si="2307"/>
        <v>0</v>
      </c>
      <c r="AC752" s="377">
        <f t="shared" si="2307"/>
        <v>0</v>
      </c>
      <c r="AD752" s="377">
        <f t="shared" si="2307"/>
        <v>0</v>
      </c>
      <c r="AE752" s="377">
        <f t="shared" si="2307"/>
        <v>0</v>
      </c>
      <c r="AF752" s="377">
        <f t="shared" si="2307"/>
        <v>0</v>
      </c>
      <c r="AG752" s="377">
        <f t="shared" si="2307"/>
        <v>0</v>
      </c>
      <c r="AH752" s="377">
        <f t="shared" si="2307"/>
        <v>0</v>
      </c>
      <c r="AI752" s="377">
        <f t="shared" si="2307"/>
        <v>0</v>
      </c>
      <c r="AJ752" s="377">
        <f t="shared" si="2307"/>
        <v>0</v>
      </c>
      <c r="AK752" s="377">
        <f t="shared" si="2307"/>
        <v>0</v>
      </c>
      <c r="AL752" s="377">
        <f t="shared" si="2307"/>
        <v>0</v>
      </c>
      <c r="AM752" s="627">
        <f t="shared" si="2306"/>
        <v>23382.913400000001</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780">
        <f t="shared" ref="Y753:AL753" si="2308">Y393*Y747</f>
        <v>6077.6273999999994</v>
      </c>
      <c r="Z753" s="377">
        <f t="shared" si="2308"/>
        <v>9300.7744000000002</v>
      </c>
      <c r="AA753" s="377">
        <f t="shared" si="2308"/>
        <v>2388.5394000000001</v>
      </c>
      <c r="AB753" s="377">
        <f t="shared" si="2308"/>
        <v>0</v>
      </c>
      <c r="AC753" s="377">
        <f t="shared" si="2308"/>
        <v>0</v>
      </c>
      <c r="AD753" s="377">
        <f t="shared" si="2308"/>
        <v>0</v>
      </c>
      <c r="AE753" s="377">
        <f t="shared" si="2308"/>
        <v>0</v>
      </c>
      <c r="AF753" s="377">
        <f t="shared" si="2308"/>
        <v>0</v>
      </c>
      <c r="AG753" s="377">
        <f t="shared" si="2308"/>
        <v>0</v>
      </c>
      <c r="AH753" s="377">
        <f t="shared" si="2308"/>
        <v>0</v>
      </c>
      <c r="AI753" s="377">
        <f t="shared" si="2308"/>
        <v>0</v>
      </c>
      <c r="AJ753" s="377">
        <f t="shared" si="2308"/>
        <v>0</v>
      </c>
      <c r="AK753" s="377">
        <f t="shared" si="2308"/>
        <v>0</v>
      </c>
      <c r="AL753" s="377">
        <f t="shared" si="2308"/>
        <v>0</v>
      </c>
      <c r="AM753" s="627">
        <f t="shared" si="2306"/>
        <v>17766.941200000001</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780">
        <f t="shared" ref="Y754:AL754" si="2309">Y576*Y747</f>
        <v>7328.5523999999996</v>
      </c>
      <c r="Z754" s="377">
        <f t="shared" si="2309"/>
        <v>8231.7376000000004</v>
      </c>
      <c r="AA754" s="377">
        <f t="shared" si="2309"/>
        <v>6934.1297999999997</v>
      </c>
      <c r="AB754" s="377">
        <f t="shared" si="2309"/>
        <v>0</v>
      </c>
      <c r="AC754" s="377">
        <f t="shared" si="2309"/>
        <v>0</v>
      </c>
      <c r="AD754" s="377">
        <f t="shared" si="2309"/>
        <v>0</v>
      </c>
      <c r="AE754" s="377">
        <f t="shared" si="2309"/>
        <v>0</v>
      </c>
      <c r="AF754" s="377">
        <f t="shared" si="2309"/>
        <v>0</v>
      </c>
      <c r="AG754" s="377">
        <f t="shared" si="2309"/>
        <v>0</v>
      </c>
      <c r="AH754" s="377">
        <f t="shared" si="2309"/>
        <v>0</v>
      </c>
      <c r="AI754" s="377">
        <f t="shared" si="2309"/>
        <v>0</v>
      </c>
      <c r="AJ754" s="377">
        <f t="shared" si="2309"/>
        <v>0</v>
      </c>
      <c r="AK754" s="377">
        <f t="shared" si="2309"/>
        <v>0</v>
      </c>
      <c r="AL754" s="377">
        <f t="shared" si="2309"/>
        <v>0</v>
      </c>
      <c r="AM754" s="627">
        <f t="shared" si="2306"/>
        <v>22494.4198</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780">
        <f>Y744*Y747</f>
        <v>2238.9962655168497</v>
      </c>
      <c r="Z755" s="377">
        <f t="shared" ref="Z755:AL755" si="2310">Z744*Z747</f>
        <v>7291.9278403525041</v>
      </c>
      <c r="AA755" s="377">
        <f t="shared" si="2310"/>
        <v>6484.3572902479473</v>
      </c>
      <c r="AB755" s="377">
        <f t="shared" si="2310"/>
        <v>0</v>
      </c>
      <c r="AC755" s="377">
        <f t="shared" si="2310"/>
        <v>0</v>
      </c>
      <c r="AD755" s="377">
        <f t="shared" si="2310"/>
        <v>0</v>
      </c>
      <c r="AE755" s="377">
        <f t="shared" si="2310"/>
        <v>0</v>
      </c>
      <c r="AF755" s="377">
        <f t="shared" si="2310"/>
        <v>0</v>
      </c>
      <c r="AG755" s="377">
        <f t="shared" si="2310"/>
        <v>0</v>
      </c>
      <c r="AH755" s="377">
        <f t="shared" si="2310"/>
        <v>0</v>
      </c>
      <c r="AI755" s="377">
        <f t="shared" si="2310"/>
        <v>0</v>
      </c>
      <c r="AJ755" s="377">
        <f t="shared" si="2310"/>
        <v>0</v>
      </c>
      <c r="AK755" s="377">
        <f t="shared" si="2310"/>
        <v>0</v>
      </c>
      <c r="AL755" s="377">
        <f t="shared" si="2310"/>
        <v>0</v>
      </c>
      <c r="AM755" s="627">
        <f t="shared" si="2306"/>
        <v>16015.281396117301</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781">
        <f>SUM(Y748:Y755)</f>
        <v>22811.334384168647</v>
      </c>
      <c r="Z756" s="345">
        <f>SUM(Z748:Z755)</f>
        <v>43599.109095392501</v>
      </c>
      <c r="AA756" s="345">
        <f t="shared" ref="AA756:AE756" si="2311">SUM(AA748:AA755)</f>
        <v>21253.310971846011</v>
      </c>
      <c r="AB756" s="345">
        <f t="shared" si="2311"/>
        <v>0</v>
      </c>
      <c r="AC756" s="345">
        <f t="shared" si="2311"/>
        <v>0</v>
      </c>
      <c r="AD756" s="345">
        <f t="shared" si="2311"/>
        <v>0</v>
      </c>
      <c r="AE756" s="345">
        <f t="shared" si="2311"/>
        <v>0</v>
      </c>
      <c r="AF756" s="345">
        <f t="shared" ref="AF756:AL756" si="2312">SUM(AF748:AF755)</f>
        <v>0</v>
      </c>
      <c r="AG756" s="345">
        <f t="shared" si="2312"/>
        <v>0</v>
      </c>
      <c r="AH756" s="345">
        <f t="shared" si="2312"/>
        <v>0</v>
      </c>
      <c r="AI756" s="345">
        <f t="shared" si="2312"/>
        <v>0</v>
      </c>
      <c r="AJ756" s="345">
        <f t="shared" si="2312"/>
        <v>0</v>
      </c>
      <c r="AK756" s="345">
        <f t="shared" si="2312"/>
        <v>0</v>
      </c>
      <c r="AL756" s="345">
        <f t="shared" si="2312"/>
        <v>0</v>
      </c>
      <c r="AM756" s="406">
        <f>SUM(AM748:AM755)</f>
        <v>87663.754451407178</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782">
        <f>Y745*Y747</f>
        <v>10755.4668</v>
      </c>
      <c r="Z757" s="346">
        <f t="shared" ref="Z757:AE757" si="2313">Z745*Z747</f>
        <v>7865.1648000000005</v>
      </c>
      <c r="AA757" s="346">
        <f t="shared" si="2313"/>
        <v>13249.465545532399</v>
      </c>
      <c r="AB757" s="346">
        <f t="shared" si="2313"/>
        <v>30.974424167895723</v>
      </c>
      <c r="AC757" s="346">
        <f t="shared" si="2313"/>
        <v>0</v>
      </c>
      <c r="AD757" s="346">
        <f t="shared" si="2313"/>
        <v>29.109500000000001</v>
      </c>
      <c r="AE757" s="346">
        <f t="shared" si="2313"/>
        <v>0</v>
      </c>
      <c r="AF757" s="346">
        <f t="shared" ref="AF757:AL757" si="2314">AF745*AF747</f>
        <v>0</v>
      </c>
      <c r="AG757" s="346">
        <f t="shared" si="2314"/>
        <v>0</v>
      </c>
      <c r="AH757" s="346">
        <f t="shared" si="2314"/>
        <v>0</v>
      </c>
      <c r="AI757" s="346">
        <f t="shared" si="2314"/>
        <v>0</v>
      </c>
      <c r="AJ757" s="346">
        <f t="shared" si="2314"/>
        <v>0</v>
      </c>
      <c r="AK757" s="346">
        <f t="shared" si="2314"/>
        <v>0</v>
      </c>
      <c r="AL757" s="346">
        <f t="shared" si="2314"/>
        <v>0</v>
      </c>
      <c r="AM757" s="406">
        <f>SUM(Y757:AL757)</f>
        <v>31930.181069700295</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783"/>
      <c r="Z758" s="350"/>
      <c r="AA758" s="350"/>
      <c r="AB758" s="350"/>
      <c r="AC758" s="350"/>
      <c r="AD758" s="350"/>
      <c r="AE758" s="350"/>
      <c r="AF758" s="350"/>
      <c r="AG758" s="350"/>
      <c r="AH758" s="350"/>
      <c r="AI758" s="350"/>
      <c r="AJ758" s="350"/>
      <c r="AK758" s="350"/>
      <c r="AL758" s="350"/>
      <c r="AM758" s="406">
        <f>AM756-AM757</f>
        <v>55733.573381706883</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784"/>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766">
        <f>SUMPRODUCT(E587:E742,Y587:Y742)</f>
        <v>222916.30511296893</v>
      </c>
      <c r="Z760" s="290">
        <f>SUMPRODUCT(E587:E742,Z587:Z742)</f>
        <v>569795.50790462072</v>
      </c>
      <c r="AA760" s="290">
        <f t="shared" ref="AA760:AL760" si="2315">IF(AA585="kw",SUMPRODUCT($N$587:$N$742,$P$587:$P$742,AA587:AA742),SUMPRODUCT($E$587:$E$742,AA587:AA742))</f>
        <v>1848.7646947162991</v>
      </c>
      <c r="AB760" s="290">
        <f t="shared" si="2315"/>
        <v>0</v>
      </c>
      <c r="AC760" s="290">
        <f t="shared" si="2315"/>
        <v>0</v>
      </c>
      <c r="AD760" s="290">
        <f t="shared" si="2315"/>
        <v>0</v>
      </c>
      <c r="AE760" s="290">
        <f t="shared" si="2315"/>
        <v>0</v>
      </c>
      <c r="AF760" s="290">
        <f t="shared" si="2315"/>
        <v>0</v>
      </c>
      <c r="AG760" s="290">
        <f t="shared" si="2315"/>
        <v>0</v>
      </c>
      <c r="AH760" s="290">
        <f t="shared" si="2315"/>
        <v>0</v>
      </c>
      <c r="AI760" s="290">
        <f t="shared" si="2315"/>
        <v>0</v>
      </c>
      <c r="AJ760" s="290">
        <f t="shared" si="2315"/>
        <v>0</v>
      </c>
      <c r="AK760" s="290">
        <f t="shared" si="2315"/>
        <v>0</v>
      </c>
      <c r="AL760" s="290">
        <f t="shared" si="2315"/>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785">
        <f>SUMPRODUCT(F587:F742,Y587:Y742)</f>
        <v>222916.30511296893</v>
      </c>
      <c r="Z761" s="325">
        <f>SUMPRODUCT(F587:F742,Z587:Z742)</f>
        <v>565428.15843553457</v>
      </c>
      <c r="AA761" s="325">
        <f t="shared" ref="AA761:AL761" si="2316">IF(AA585="kw",SUMPRODUCT($N$587:$N$742,$Q$587:$Q$742,AA587:AA742),SUMPRODUCT($F$587:$F$742,AA587:AA742))</f>
        <v>1845.8299269633642</v>
      </c>
      <c r="AB761" s="325">
        <f t="shared" si="2316"/>
        <v>0</v>
      </c>
      <c r="AC761" s="325">
        <f t="shared" si="2316"/>
        <v>0</v>
      </c>
      <c r="AD761" s="325">
        <f t="shared" si="2316"/>
        <v>0</v>
      </c>
      <c r="AE761" s="325">
        <f t="shared" si="2316"/>
        <v>0</v>
      </c>
      <c r="AF761" s="325">
        <f t="shared" si="2316"/>
        <v>0</v>
      </c>
      <c r="AG761" s="325">
        <f t="shared" si="2316"/>
        <v>0</v>
      </c>
      <c r="AH761" s="325">
        <f t="shared" si="2316"/>
        <v>0</v>
      </c>
      <c r="AI761" s="325">
        <f t="shared" si="2316"/>
        <v>0</v>
      </c>
      <c r="AJ761" s="325">
        <f t="shared" si="2316"/>
        <v>0</v>
      </c>
      <c r="AK761" s="325">
        <f t="shared" si="2316"/>
        <v>0</v>
      </c>
      <c r="AL761" s="325">
        <f t="shared" si="2316"/>
        <v>0</v>
      </c>
      <c r="AM761" s="385"/>
    </row>
    <row r="762" spans="1:40" ht="20.25" customHeight="1">
      <c r="B762" s="367" t="s">
        <v>586</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786"/>
      <c r="Z762" s="408"/>
      <c r="AA762" s="408"/>
      <c r="AB762" s="408"/>
      <c r="AC762" s="408"/>
      <c r="AD762" s="408"/>
      <c r="AE762" s="408"/>
      <c r="AF762" s="408"/>
      <c r="AG762" s="408"/>
      <c r="AH762" s="408"/>
      <c r="AI762" s="408"/>
      <c r="AJ762" s="408"/>
      <c r="AK762" s="408"/>
      <c r="AL762" s="408"/>
      <c r="AM762" s="388"/>
    </row>
    <row r="765" spans="1:40" ht="15.75">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760"/>
      <c r="Z765" s="266"/>
      <c r="AA765" s="266"/>
      <c r="AB765" s="266"/>
      <c r="AC765" s="266"/>
      <c r="AD765" s="266"/>
      <c r="AE765" s="266"/>
      <c r="AF765" s="266"/>
      <c r="AG765" s="266"/>
      <c r="AH765" s="266"/>
      <c r="AI765" s="266"/>
      <c r="AJ765" s="266"/>
      <c r="AK765" s="266"/>
      <c r="AL765" s="266"/>
    </row>
    <row r="766" spans="1:40" ht="33" customHeight="1">
      <c r="B766" s="843" t="s">
        <v>211</v>
      </c>
      <c r="C766" s="845" t="s">
        <v>33</v>
      </c>
      <c r="D766" s="283" t="s">
        <v>422</v>
      </c>
      <c r="E766" s="847" t="s">
        <v>209</v>
      </c>
      <c r="F766" s="848"/>
      <c r="G766" s="848"/>
      <c r="H766" s="848"/>
      <c r="I766" s="848"/>
      <c r="J766" s="848"/>
      <c r="K766" s="848"/>
      <c r="L766" s="848"/>
      <c r="M766" s="849"/>
      <c r="N766" s="853" t="s">
        <v>213</v>
      </c>
      <c r="O766" s="283" t="s">
        <v>423</v>
      </c>
      <c r="P766" s="847" t="s">
        <v>212</v>
      </c>
      <c r="Q766" s="848"/>
      <c r="R766" s="848"/>
      <c r="S766" s="848"/>
      <c r="T766" s="848"/>
      <c r="U766" s="848"/>
      <c r="V766" s="848"/>
      <c r="W766" s="848"/>
      <c r="X766" s="849"/>
      <c r="Y766" s="855" t="s">
        <v>243</v>
      </c>
      <c r="Z766" s="856"/>
      <c r="AA766" s="856"/>
      <c r="AB766" s="856"/>
      <c r="AC766" s="856"/>
      <c r="AD766" s="856"/>
      <c r="AE766" s="856"/>
      <c r="AF766" s="856"/>
      <c r="AG766" s="856"/>
      <c r="AH766" s="856"/>
      <c r="AI766" s="856"/>
      <c r="AJ766" s="856"/>
      <c r="AK766" s="856"/>
      <c r="AL766" s="856"/>
      <c r="AM766" s="857"/>
    </row>
    <row r="767" spans="1:40" ht="65.25" customHeight="1">
      <c r="B767" s="844"/>
      <c r="C767" s="846"/>
      <c r="D767" s="284">
        <v>2019</v>
      </c>
      <c r="E767" s="284">
        <v>2020</v>
      </c>
      <c r="F767" s="284">
        <v>2021</v>
      </c>
      <c r="G767" s="284">
        <v>2022</v>
      </c>
      <c r="H767" s="284">
        <v>2023</v>
      </c>
      <c r="I767" s="284">
        <v>2024</v>
      </c>
      <c r="J767" s="284">
        <v>2025</v>
      </c>
      <c r="K767" s="284">
        <v>2026</v>
      </c>
      <c r="L767" s="284">
        <v>2027</v>
      </c>
      <c r="M767" s="284">
        <v>2028</v>
      </c>
      <c r="N767" s="854"/>
      <c r="O767" s="284">
        <v>2019</v>
      </c>
      <c r="P767" s="284">
        <v>2020</v>
      </c>
      <c r="Q767" s="284">
        <v>2021</v>
      </c>
      <c r="R767" s="284">
        <v>2022</v>
      </c>
      <c r="S767" s="284">
        <v>2023</v>
      </c>
      <c r="T767" s="284">
        <v>2024</v>
      </c>
      <c r="U767" s="284">
        <v>2025</v>
      </c>
      <c r="V767" s="284">
        <v>2026</v>
      </c>
      <c r="W767" s="284">
        <v>2027</v>
      </c>
      <c r="X767" s="284">
        <v>2028</v>
      </c>
      <c r="Y767" s="765" t="str">
        <f>'1.  LRAMVA Summary'!D52</f>
        <v>Residential</v>
      </c>
      <c r="Z767" s="284" t="str">
        <f>'1.  LRAMVA Summary'!E52</f>
        <v>GS&lt;50 kW</v>
      </c>
      <c r="AA767" s="284" t="str">
        <f>'1.  LRAMVA Summary'!F52</f>
        <v>GS 50-4999</v>
      </c>
      <c r="AB767" s="284" t="str">
        <f>'1.  LRAMVA Summary'!G52</f>
        <v>Sentinel Lights</v>
      </c>
      <c r="AC767" s="284" t="str">
        <f>'1.  LRAMVA Summary'!H52</f>
        <v>Street Lighting</v>
      </c>
      <c r="AD767" s="284" t="str">
        <f>'1.  LRAMVA Summary'!I52</f>
        <v>USL</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766" t="str">
        <f>'1.  LRAMVA Summary'!D53</f>
        <v>kWh</v>
      </c>
      <c r="Z768" s="290" t="str">
        <f>'1.  LRAMVA Summary'!E53</f>
        <v>kWh</v>
      </c>
      <c r="AA768" s="290" t="str">
        <f>'1.  LRAMVA Summary'!F53</f>
        <v>KW</v>
      </c>
      <c r="AB768" s="290" t="str">
        <f>'1.  LRAMVA Summary'!G53</f>
        <v>KW</v>
      </c>
      <c r="AC768" s="290" t="str">
        <f>'1.  LRAMVA Summary'!H53</f>
        <v>KW</v>
      </c>
      <c r="AD768" s="290" t="str">
        <f>'1.  LRAMVA Summary'!I53</f>
        <v>kWh</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766"/>
      <c r="Z769" s="290"/>
      <c r="AA769" s="290"/>
      <c r="AB769" s="290"/>
      <c r="AC769" s="290"/>
      <c r="AD769" s="290"/>
      <c r="AE769" s="290"/>
      <c r="AF769" s="290"/>
      <c r="AG769" s="290"/>
      <c r="AH769" s="290"/>
      <c r="AI769" s="290"/>
      <c r="AJ769" s="290"/>
      <c r="AK769" s="290"/>
      <c r="AL769" s="290"/>
      <c r="AM769" s="291"/>
    </row>
    <row r="770" spans="1:39"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767"/>
      <c r="Z770" s="409"/>
      <c r="AA770" s="409"/>
      <c r="AB770" s="409"/>
      <c r="AC770" s="409"/>
      <c r="AD770" s="409"/>
      <c r="AE770" s="409"/>
      <c r="AF770" s="409"/>
      <c r="AG770" s="409"/>
      <c r="AH770" s="409"/>
      <c r="AI770" s="409"/>
      <c r="AJ770" s="409"/>
      <c r="AK770" s="409"/>
      <c r="AL770" s="409"/>
      <c r="AM770" s="295">
        <f>SUM(Y770:AL770)</f>
        <v>0</v>
      </c>
    </row>
    <row r="771" spans="1:39"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768">
        <f>Y770</f>
        <v>0</v>
      </c>
      <c r="Z771" s="410">
        <f t="shared" ref="Z771" si="2317">Z770</f>
        <v>0</v>
      </c>
      <c r="AA771" s="410">
        <f t="shared" ref="AA771" si="2318">AA770</f>
        <v>0</v>
      </c>
      <c r="AB771" s="410">
        <f t="shared" ref="AB771" si="2319">AB770</f>
        <v>0</v>
      </c>
      <c r="AC771" s="410">
        <f t="shared" ref="AC771" si="2320">AC770</f>
        <v>0</v>
      </c>
      <c r="AD771" s="410">
        <f t="shared" ref="AD771" si="2321">AD770</f>
        <v>0</v>
      </c>
      <c r="AE771" s="410">
        <f t="shared" ref="AE771" si="2322">AE770</f>
        <v>0</v>
      </c>
      <c r="AF771" s="410">
        <f t="shared" ref="AF771" si="2323">AF770</f>
        <v>0</v>
      </c>
      <c r="AG771" s="410">
        <f t="shared" ref="AG771" si="2324">AG770</f>
        <v>0</v>
      </c>
      <c r="AH771" s="410">
        <f t="shared" ref="AH771" si="2325">AH770</f>
        <v>0</v>
      </c>
      <c r="AI771" s="410">
        <f t="shared" ref="AI771" si="2326">AI770</f>
        <v>0</v>
      </c>
      <c r="AJ771" s="410">
        <f t="shared" ref="AJ771" si="2327">AJ770</f>
        <v>0</v>
      </c>
      <c r="AK771" s="410">
        <f t="shared" ref="AK771" si="2328">AK770</f>
        <v>0</v>
      </c>
      <c r="AL771" s="410">
        <f t="shared" ref="AL771" si="2329">AL770</f>
        <v>0</v>
      </c>
      <c r="AM771" s="296"/>
    </row>
    <row r="772" spans="1:39" ht="15.75"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769"/>
      <c r="Z772" s="412"/>
      <c r="AA772" s="412"/>
      <c r="AB772" s="412"/>
      <c r="AC772" s="412"/>
      <c r="AD772" s="412"/>
      <c r="AE772" s="412"/>
      <c r="AF772" s="412"/>
      <c r="AG772" s="412"/>
      <c r="AH772" s="412"/>
      <c r="AI772" s="412"/>
      <c r="AJ772" s="412"/>
      <c r="AK772" s="412"/>
      <c r="AL772" s="412"/>
      <c r="AM772" s="301"/>
    </row>
    <row r="773" spans="1:39"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767"/>
      <c r="Z773" s="409"/>
      <c r="AA773" s="409"/>
      <c r="AB773" s="409"/>
      <c r="AC773" s="409"/>
      <c r="AD773" s="409"/>
      <c r="AE773" s="409"/>
      <c r="AF773" s="409"/>
      <c r="AG773" s="409"/>
      <c r="AH773" s="409"/>
      <c r="AI773" s="409"/>
      <c r="AJ773" s="409"/>
      <c r="AK773" s="409"/>
      <c r="AL773" s="409"/>
      <c r="AM773" s="295">
        <f>SUM(Y773:AL773)</f>
        <v>0</v>
      </c>
    </row>
    <row r="774" spans="1:39"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768">
        <f>Y773</f>
        <v>0</v>
      </c>
      <c r="Z774" s="410">
        <f t="shared" ref="Z774" si="2330">Z773</f>
        <v>0</v>
      </c>
      <c r="AA774" s="410">
        <f t="shared" ref="AA774" si="2331">AA773</f>
        <v>0</v>
      </c>
      <c r="AB774" s="410">
        <f t="shared" ref="AB774" si="2332">AB773</f>
        <v>0</v>
      </c>
      <c r="AC774" s="410">
        <f t="shared" ref="AC774" si="2333">AC773</f>
        <v>0</v>
      </c>
      <c r="AD774" s="410">
        <f t="shared" ref="AD774" si="2334">AD773</f>
        <v>0</v>
      </c>
      <c r="AE774" s="410">
        <f t="shared" ref="AE774" si="2335">AE773</f>
        <v>0</v>
      </c>
      <c r="AF774" s="410">
        <f t="shared" ref="AF774" si="2336">AF773</f>
        <v>0</v>
      </c>
      <c r="AG774" s="410">
        <f t="shared" ref="AG774" si="2337">AG773</f>
        <v>0</v>
      </c>
      <c r="AH774" s="410">
        <f t="shared" ref="AH774" si="2338">AH773</f>
        <v>0</v>
      </c>
      <c r="AI774" s="410">
        <f t="shared" ref="AI774" si="2339">AI773</f>
        <v>0</v>
      </c>
      <c r="AJ774" s="410">
        <f t="shared" ref="AJ774" si="2340">AJ773</f>
        <v>0</v>
      </c>
      <c r="AK774" s="410">
        <f t="shared" ref="AK774" si="2341">AK773</f>
        <v>0</v>
      </c>
      <c r="AL774" s="410">
        <f t="shared" ref="AL774" si="2342">AL773</f>
        <v>0</v>
      </c>
      <c r="AM774" s="296"/>
    </row>
    <row r="775" spans="1:39" ht="15.75"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769"/>
      <c r="Z775" s="412"/>
      <c r="AA775" s="412"/>
      <c r="AB775" s="412"/>
      <c r="AC775" s="412"/>
      <c r="AD775" s="412"/>
      <c r="AE775" s="412"/>
      <c r="AF775" s="412"/>
      <c r="AG775" s="412"/>
      <c r="AH775" s="412"/>
      <c r="AI775" s="412"/>
      <c r="AJ775" s="412"/>
      <c r="AK775" s="412"/>
      <c r="AL775" s="412"/>
      <c r="AM775" s="301"/>
    </row>
    <row r="776" spans="1:39"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767"/>
      <c r="Z776" s="409"/>
      <c r="AA776" s="409"/>
      <c r="AB776" s="409"/>
      <c r="AC776" s="409"/>
      <c r="AD776" s="409"/>
      <c r="AE776" s="409"/>
      <c r="AF776" s="409"/>
      <c r="AG776" s="409"/>
      <c r="AH776" s="409"/>
      <c r="AI776" s="409"/>
      <c r="AJ776" s="409"/>
      <c r="AK776" s="409"/>
      <c r="AL776" s="409"/>
      <c r="AM776" s="295">
        <f>SUM(Y776:AL776)</f>
        <v>0</v>
      </c>
    </row>
    <row r="777" spans="1:39"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768">
        <f>Y776</f>
        <v>0</v>
      </c>
      <c r="Z777" s="410">
        <f t="shared" ref="Z777" si="2343">Z776</f>
        <v>0</v>
      </c>
      <c r="AA777" s="410">
        <f t="shared" ref="AA777" si="2344">AA776</f>
        <v>0</v>
      </c>
      <c r="AB777" s="410">
        <f t="shared" ref="AB777" si="2345">AB776</f>
        <v>0</v>
      </c>
      <c r="AC777" s="410">
        <f t="shared" ref="AC777" si="2346">AC776</f>
        <v>0</v>
      </c>
      <c r="AD777" s="410">
        <f t="shared" ref="AD777" si="2347">AD776</f>
        <v>0</v>
      </c>
      <c r="AE777" s="410">
        <f t="shared" ref="AE777" si="2348">AE776</f>
        <v>0</v>
      </c>
      <c r="AF777" s="410">
        <f t="shared" ref="AF777" si="2349">AF776</f>
        <v>0</v>
      </c>
      <c r="AG777" s="410">
        <f t="shared" ref="AG777" si="2350">AG776</f>
        <v>0</v>
      </c>
      <c r="AH777" s="410">
        <f t="shared" ref="AH777" si="2351">AH776</f>
        <v>0</v>
      </c>
      <c r="AI777" s="410">
        <f t="shared" ref="AI777" si="2352">AI776</f>
        <v>0</v>
      </c>
      <c r="AJ777" s="410">
        <f t="shared" ref="AJ777" si="2353">AJ776</f>
        <v>0</v>
      </c>
      <c r="AK777" s="410">
        <f t="shared" ref="AK777" si="2354">AK776</f>
        <v>0</v>
      </c>
      <c r="AL777" s="410">
        <f t="shared" ref="AL777" si="2355">AL776</f>
        <v>0</v>
      </c>
      <c r="AM777" s="296"/>
    </row>
    <row r="778" spans="1:39"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769"/>
      <c r="Z778" s="411"/>
      <c r="AA778" s="411"/>
      <c r="AB778" s="411"/>
      <c r="AC778" s="411"/>
      <c r="AD778" s="411"/>
      <c r="AE778" s="411"/>
      <c r="AF778" s="411"/>
      <c r="AG778" s="411"/>
      <c r="AH778" s="411"/>
      <c r="AI778" s="411"/>
      <c r="AJ778" s="411"/>
      <c r="AK778" s="411"/>
      <c r="AL778" s="411"/>
      <c r="AM778" s="305"/>
    </row>
    <row r="779" spans="1:39" outlineLevel="1">
      <c r="A779" s="531">
        <v>4</v>
      </c>
      <c r="B779" s="519" t="s">
        <v>670</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772"/>
      <c r="Z779" s="414"/>
      <c r="AA779" s="414"/>
      <c r="AB779" s="414"/>
      <c r="AC779" s="414"/>
      <c r="AD779" s="414"/>
      <c r="AE779" s="414"/>
      <c r="AF779" s="409"/>
      <c r="AG779" s="409"/>
      <c r="AH779" s="409"/>
      <c r="AI779" s="409"/>
      <c r="AJ779" s="409"/>
      <c r="AK779" s="409"/>
      <c r="AL779" s="409"/>
      <c r="AM779" s="295">
        <f>SUM(Y779:AL779)</f>
        <v>0</v>
      </c>
    </row>
    <row r="780" spans="1:39"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768">
        <f>Y779</f>
        <v>0</v>
      </c>
      <c r="Z780" s="410">
        <f t="shared" ref="Z780" si="2356">Z779</f>
        <v>0</v>
      </c>
      <c r="AA780" s="410">
        <f t="shared" ref="AA780" si="2357">AA779</f>
        <v>0</v>
      </c>
      <c r="AB780" s="410">
        <f t="shared" ref="AB780" si="2358">AB779</f>
        <v>0</v>
      </c>
      <c r="AC780" s="410">
        <f t="shared" ref="AC780" si="2359">AC779</f>
        <v>0</v>
      </c>
      <c r="AD780" s="410">
        <f t="shared" ref="AD780" si="2360">AD779</f>
        <v>0</v>
      </c>
      <c r="AE780" s="410">
        <f t="shared" ref="AE780" si="2361">AE779</f>
        <v>0</v>
      </c>
      <c r="AF780" s="410">
        <f t="shared" ref="AF780" si="2362">AF779</f>
        <v>0</v>
      </c>
      <c r="AG780" s="410">
        <f t="shared" ref="AG780" si="2363">AG779</f>
        <v>0</v>
      </c>
      <c r="AH780" s="410">
        <f t="shared" ref="AH780" si="2364">AH779</f>
        <v>0</v>
      </c>
      <c r="AI780" s="410">
        <f t="shared" ref="AI780" si="2365">AI779</f>
        <v>0</v>
      </c>
      <c r="AJ780" s="410">
        <f t="shared" ref="AJ780" si="2366">AJ779</f>
        <v>0</v>
      </c>
      <c r="AK780" s="410">
        <f t="shared" ref="AK780" si="2367">AK779</f>
        <v>0</v>
      </c>
      <c r="AL780" s="410">
        <f t="shared" ref="AL780" si="2368">AL779</f>
        <v>0</v>
      </c>
      <c r="AM780" s="296"/>
    </row>
    <row r="781" spans="1:39"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769"/>
      <c r="Z781" s="411"/>
      <c r="AA781" s="411"/>
      <c r="AB781" s="411"/>
      <c r="AC781" s="411"/>
      <c r="AD781" s="411"/>
      <c r="AE781" s="411"/>
      <c r="AF781" s="411"/>
      <c r="AG781" s="411"/>
      <c r="AH781" s="411"/>
      <c r="AI781" s="411"/>
      <c r="AJ781" s="411"/>
      <c r="AK781" s="411"/>
      <c r="AL781" s="411"/>
      <c r="AM781" s="305"/>
    </row>
    <row r="782" spans="1:39" ht="15.75"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772"/>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768">
        <f>Y782</f>
        <v>0</v>
      </c>
      <c r="Z783" s="410">
        <f t="shared" ref="Z783" si="2369">Z782</f>
        <v>0</v>
      </c>
      <c r="AA783" s="410">
        <f t="shared" ref="AA783" si="2370">AA782</f>
        <v>0</v>
      </c>
      <c r="AB783" s="410">
        <f t="shared" ref="AB783" si="2371">AB782</f>
        <v>0</v>
      </c>
      <c r="AC783" s="410">
        <f t="shared" ref="AC783" si="2372">AC782</f>
        <v>0</v>
      </c>
      <c r="AD783" s="410">
        <f t="shared" ref="AD783" si="2373">AD782</f>
        <v>0</v>
      </c>
      <c r="AE783" s="410">
        <f t="shared" ref="AE783" si="2374">AE782</f>
        <v>0</v>
      </c>
      <c r="AF783" s="410">
        <f t="shared" ref="AF783" si="2375">AF782</f>
        <v>0</v>
      </c>
      <c r="AG783" s="410">
        <f t="shared" ref="AG783" si="2376">AG782</f>
        <v>0</v>
      </c>
      <c r="AH783" s="410">
        <f t="shared" ref="AH783" si="2377">AH782</f>
        <v>0</v>
      </c>
      <c r="AI783" s="410">
        <f t="shared" ref="AI783" si="2378">AI782</f>
        <v>0</v>
      </c>
      <c r="AJ783" s="410">
        <f t="shared" ref="AJ783" si="2379">AJ782</f>
        <v>0</v>
      </c>
      <c r="AK783" s="410">
        <f t="shared" ref="AK783" si="2380">AK782</f>
        <v>0</v>
      </c>
      <c r="AL783" s="410">
        <f t="shared" ref="AL783" si="2381">AL782</f>
        <v>0</v>
      </c>
      <c r="AM783" s="296"/>
    </row>
    <row r="784" spans="1:39"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770"/>
      <c r="Z784" s="422"/>
      <c r="AA784" s="422"/>
      <c r="AB784" s="422"/>
      <c r="AC784" s="422"/>
      <c r="AD784" s="422"/>
      <c r="AE784" s="422"/>
      <c r="AF784" s="422"/>
      <c r="AG784" s="422"/>
      <c r="AH784" s="422"/>
      <c r="AI784" s="422"/>
      <c r="AJ784" s="422"/>
      <c r="AK784" s="422"/>
      <c r="AL784" s="422"/>
      <c r="AM784" s="296"/>
    </row>
    <row r="785" spans="1:39" ht="15.75"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771"/>
      <c r="Z785" s="413"/>
      <c r="AA785" s="413"/>
      <c r="AB785" s="413"/>
      <c r="AC785" s="413"/>
      <c r="AD785" s="413"/>
      <c r="AE785" s="413"/>
      <c r="AF785" s="413"/>
      <c r="AG785" s="413"/>
      <c r="AH785" s="413"/>
      <c r="AI785" s="413"/>
      <c r="AJ785" s="413"/>
      <c r="AK785" s="413"/>
      <c r="AL785" s="413"/>
      <c r="AM785" s="291"/>
    </row>
    <row r="786" spans="1:39"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772"/>
      <c r="Z786" s="414"/>
      <c r="AA786" s="414"/>
      <c r="AB786" s="414"/>
      <c r="AC786" s="414"/>
      <c r="AD786" s="414"/>
      <c r="AE786" s="414"/>
      <c r="AF786" s="414"/>
      <c r="AG786" s="414"/>
      <c r="AH786" s="414"/>
      <c r="AI786" s="414"/>
      <c r="AJ786" s="414"/>
      <c r="AK786" s="414"/>
      <c r="AL786" s="414"/>
      <c r="AM786" s="295">
        <f>SUM(Y786:AL786)</f>
        <v>0</v>
      </c>
    </row>
    <row r="787" spans="1:39"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768">
        <f>Y786</f>
        <v>0</v>
      </c>
      <c r="Z787" s="410">
        <f t="shared" ref="Z787" si="2382">Z786</f>
        <v>0</v>
      </c>
      <c r="AA787" s="410">
        <f t="shared" ref="AA787" si="2383">AA786</f>
        <v>0</v>
      </c>
      <c r="AB787" s="410">
        <f t="shared" ref="AB787" si="2384">AB786</f>
        <v>0</v>
      </c>
      <c r="AC787" s="410">
        <f t="shared" ref="AC787" si="2385">AC786</f>
        <v>0</v>
      </c>
      <c r="AD787" s="410">
        <f t="shared" ref="AD787" si="2386">AD786</f>
        <v>0</v>
      </c>
      <c r="AE787" s="410">
        <f t="shared" ref="AE787" si="2387">AE786</f>
        <v>0</v>
      </c>
      <c r="AF787" s="410">
        <f t="shared" ref="AF787" si="2388">AF786</f>
        <v>0</v>
      </c>
      <c r="AG787" s="410">
        <f t="shared" ref="AG787" si="2389">AG786</f>
        <v>0</v>
      </c>
      <c r="AH787" s="410">
        <f t="shared" ref="AH787" si="2390">AH786</f>
        <v>0</v>
      </c>
      <c r="AI787" s="410">
        <f t="shared" ref="AI787" si="2391">AI786</f>
        <v>0</v>
      </c>
      <c r="AJ787" s="410">
        <f t="shared" ref="AJ787" si="2392">AJ786</f>
        <v>0</v>
      </c>
      <c r="AK787" s="410">
        <f t="shared" ref="AK787" si="2393">AK786</f>
        <v>0</v>
      </c>
      <c r="AL787" s="410">
        <f t="shared" ref="AL787" si="2394">AL786</f>
        <v>0</v>
      </c>
      <c r="AM787" s="310"/>
    </row>
    <row r="788" spans="1:39"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773"/>
      <c r="Z788" s="415"/>
      <c r="AA788" s="415"/>
      <c r="AB788" s="415"/>
      <c r="AC788" s="415"/>
      <c r="AD788" s="415"/>
      <c r="AE788" s="415"/>
      <c r="AF788" s="415"/>
      <c r="AG788" s="415"/>
      <c r="AH788" s="415"/>
      <c r="AI788" s="415"/>
      <c r="AJ788" s="415"/>
      <c r="AK788" s="415"/>
      <c r="AL788" s="415"/>
      <c r="AM788" s="312"/>
    </row>
    <row r="789" spans="1:39" ht="30"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772"/>
      <c r="Z789" s="414"/>
      <c r="AA789" s="414"/>
      <c r="AB789" s="414"/>
      <c r="AC789" s="414"/>
      <c r="AD789" s="414"/>
      <c r="AE789" s="414"/>
      <c r="AF789" s="414"/>
      <c r="AG789" s="414"/>
      <c r="AH789" s="414"/>
      <c r="AI789" s="414"/>
      <c r="AJ789" s="414"/>
      <c r="AK789" s="414"/>
      <c r="AL789" s="414"/>
      <c r="AM789" s="295">
        <f>SUM(Y789:AL789)</f>
        <v>0</v>
      </c>
    </row>
    <row r="790" spans="1:39"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768">
        <f>Y789</f>
        <v>0</v>
      </c>
      <c r="Z790" s="410">
        <f t="shared" ref="Z790" si="2395">Z789</f>
        <v>0</v>
      </c>
      <c r="AA790" s="410">
        <f t="shared" ref="AA790" si="2396">AA789</f>
        <v>0</v>
      </c>
      <c r="AB790" s="410">
        <f t="shared" ref="AB790" si="2397">AB789</f>
        <v>0</v>
      </c>
      <c r="AC790" s="410">
        <f t="shared" ref="AC790" si="2398">AC789</f>
        <v>0</v>
      </c>
      <c r="AD790" s="410">
        <f t="shared" ref="AD790" si="2399">AD789</f>
        <v>0</v>
      </c>
      <c r="AE790" s="410">
        <f t="shared" ref="AE790" si="2400">AE789</f>
        <v>0</v>
      </c>
      <c r="AF790" s="410">
        <f t="shared" ref="AF790" si="2401">AF789</f>
        <v>0</v>
      </c>
      <c r="AG790" s="410">
        <f t="shared" ref="AG790" si="2402">AG789</f>
        <v>0</v>
      </c>
      <c r="AH790" s="410">
        <f t="shared" ref="AH790" si="2403">AH789</f>
        <v>0</v>
      </c>
      <c r="AI790" s="410">
        <f t="shared" ref="AI790" si="2404">AI789</f>
        <v>0</v>
      </c>
      <c r="AJ790" s="410">
        <f t="shared" ref="AJ790" si="2405">AJ789</f>
        <v>0</v>
      </c>
      <c r="AK790" s="410">
        <f t="shared" ref="AK790" si="2406">AK789</f>
        <v>0</v>
      </c>
      <c r="AL790" s="410">
        <f t="shared" ref="AL790" si="2407">AL789</f>
        <v>0</v>
      </c>
      <c r="AM790" s="310"/>
    </row>
    <row r="791" spans="1:39"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773"/>
      <c r="Z791" s="416"/>
      <c r="AA791" s="415"/>
      <c r="AB791" s="415"/>
      <c r="AC791" s="415"/>
      <c r="AD791" s="415"/>
      <c r="AE791" s="415"/>
      <c r="AF791" s="415"/>
      <c r="AG791" s="415"/>
      <c r="AH791" s="415"/>
      <c r="AI791" s="415"/>
      <c r="AJ791" s="415"/>
      <c r="AK791" s="415"/>
      <c r="AL791" s="415"/>
      <c r="AM791" s="312"/>
    </row>
    <row r="792" spans="1:39" ht="30"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772"/>
      <c r="Z792" s="414"/>
      <c r="AA792" s="414"/>
      <c r="AB792" s="414"/>
      <c r="AC792" s="414"/>
      <c r="AD792" s="414"/>
      <c r="AE792" s="414"/>
      <c r="AF792" s="414"/>
      <c r="AG792" s="414"/>
      <c r="AH792" s="414"/>
      <c r="AI792" s="414"/>
      <c r="AJ792" s="414"/>
      <c r="AK792" s="414"/>
      <c r="AL792" s="414"/>
      <c r="AM792" s="295">
        <f>SUM(Y792:AL792)</f>
        <v>0</v>
      </c>
    </row>
    <row r="793" spans="1:39"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768">
        <f>Y792</f>
        <v>0</v>
      </c>
      <c r="Z793" s="410">
        <f t="shared" ref="Z793" si="2408">Z792</f>
        <v>0</v>
      </c>
      <c r="AA793" s="410">
        <f t="shared" ref="AA793" si="2409">AA792</f>
        <v>0</v>
      </c>
      <c r="AB793" s="410">
        <f t="shared" ref="AB793" si="2410">AB792</f>
        <v>0</v>
      </c>
      <c r="AC793" s="410">
        <f t="shared" ref="AC793" si="2411">AC792</f>
        <v>0</v>
      </c>
      <c r="AD793" s="410">
        <f t="shared" ref="AD793" si="2412">AD792</f>
        <v>0</v>
      </c>
      <c r="AE793" s="410">
        <f t="shared" ref="AE793" si="2413">AE792</f>
        <v>0</v>
      </c>
      <c r="AF793" s="410">
        <f t="shared" ref="AF793" si="2414">AF792</f>
        <v>0</v>
      </c>
      <c r="AG793" s="410">
        <f t="shared" ref="AG793" si="2415">AG792</f>
        <v>0</v>
      </c>
      <c r="AH793" s="410">
        <f t="shared" ref="AH793" si="2416">AH792</f>
        <v>0</v>
      </c>
      <c r="AI793" s="410">
        <f t="shared" ref="AI793" si="2417">AI792</f>
        <v>0</v>
      </c>
      <c r="AJ793" s="410">
        <f t="shared" ref="AJ793" si="2418">AJ792</f>
        <v>0</v>
      </c>
      <c r="AK793" s="410">
        <f t="shared" ref="AK793" si="2419">AK792</f>
        <v>0</v>
      </c>
      <c r="AL793" s="410">
        <f t="shared" ref="AL793" si="2420">AL792</f>
        <v>0</v>
      </c>
      <c r="AM793" s="310"/>
    </row>
    <row r="794" spans="1:39"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773"/>
      <c r="Z794" s="416"/>
      <c r="AA794" s="415"/>
      <c r="AB794" s="415"/>
      <c r="AC794" s="415"/>
      <c r="AD794" s="415"/>
      <c r="AE794" s="415"/>
      <c r="AF794" s="415"/>
      <c r="AG794" s="415"/>
      <c r="AH794" s="415"/>
      <c r="AI794" s="415"/>
      <c r="AJ794" s="415"/>
      <c r="AK794" s="415"/>
      <c r="AL794" s="415"/>
      <c r="AM794" s="312"/>
    </row>
    <row r="795" spans="1:39" ht="30"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772"/>
      <c r="Z795" s="414"/>
      <c r="AA795" s="414"/>
      <c r="AB795" s="414"/>
      <c r="AC795" s="414"/>
      <c r="AD795" s="414"/>
      <c r="AE795" s="414"/>
      <c r="AF795" s="414"/>
      <c r="AG795" s="414"/>
      <c r="AH795" s="414"/>
      <c r="AI795" s="414"/>
      <c r="AJ795" s="414"/>
      <c r="AK795" s="414"/>
      <c r="AL795" s="414"/>
      <c r="AM795" s="295">
        <f>SUM(Y795:AL795)</f>
        <v>0</v>
      </c>
    </row>
    <row r="796" spans="1:39"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768">
        <f>Y795</f>
        <v>0</v>
      </c>
      <c r="Z796" s="410">
        <f t="shared" ref="Z796" si="2421">Z795</f>
        <v>0</v>
      </c>
      <c r="AA796" s="410">
        <f t="shared" ref="AA796" si="2422">AA795</f>
        <v>0</v>
      </c>
      <c r="AB796" s="410">
        <f t="shared" ref="AB796" si="2423">AB795</f>
        <v>0</v>
      </c>
      <c r="AC796" s="410">
        <f t="shared" ref="AC796" si="2424">AC795</f>
        <v>0</v>
      </c>
      <c r="AD796" s="410">
        <f t="shared" ref="AD796" si="2425">AD795</f>
        <v>0</v>
      </c>
      <c r="AE796" s="410">
        <f t="shared" ref="AE796" si="2426">AE795</f>
        <v>0</v>
      </c>
      <c r="AF796" s="410">
        <f t="shared" ref="AF796" si="2427">AF795</f>
        <v>0</v>
      </c>
      <c r="AG796" s="410">
        <f t="shared" ref="AG796" si="2428">AG795</f>
        <v>0</v>
      </c>
      <c r="AH796" s="410">
        <f t="shared" ref="AH796" si="2429">AH795</f>
        <v>0</v>
      </c>
      <c r="AI796" s="410">
        <f t="shared" ref="AI796" si="2430">AI795</f>
        <v>0</v>
      </c>
      <c r="AJ796" s="410">
        <f t="shared" ref="AJ796" si="2431">AJ795</f>
        <v>0</v>
      </c>
      <c r="AK796" s="410">
        <f t="shared" ref="AK796" si="2432">AK795</f>
        <v>0</v>
      </c>
      <c r="AL796" s="410">
        <f t="shared" ref="AL796" si="2433">AL795</f>
        <v>0</v>
      </c>
      <c r="AM796" s="310"/>
    </row>
    <row r="797" spans="1:39"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773"/>
      <c r="Z797" s="415"/>
      <c r="AA797" s="415"/>
      <c r="AB797" s="415"/>
      <c r="AC797" s="415"/>
      <c r="AD797" s="415"/>
      <c r="AE797" s="415"/>
      <c r="AF797" s="415"/>
      <c r="AG797" s="415"/>
      <c r="AH797" s="415"/>
      <c r="AI797" s="415"/>
      <c r="AJ797" s="415"/>
      <c r="AK797" s="415"/>
      <c r="AL797" s="415"/>
      <c r="AM797" s="312"/>
    </row>
    <row r="798" spans="1:39" ht="30"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772"/>
      <c r="Z798" s="414"/>
      <c r="AA798" s="414"/>
      <c r="AB798" s="414"/>
      <c r="AC798" s="414"/>
      <c r="AD798" s="414"/>
      <c r="AE798" s="414"/>
      <c r="AF798" s="414"/>
      <c r="AG798" s="414"/>
      <c r="AH798" s="414"/>
      <c r="AI798" s="414"/>
      <c r="AJ798" s="414"/>
      <c r="AK798" s="414"/>
      <c r="AL798" s="414"/>
      <c r="AM798" s="295">
        <f>SUM(Y798:AL798)</f>
        <v>0</v>
      </c>
    </row>
    <row r="799" spans="1:39"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768">
        <f>Y798</f>
        <v>0</v>
      </c>
      <c r="Z799" s="410">
        <f t="shared" ref="Z799" si="2434">Z798</f>
        <v>0</v>
      </c>
      <c r="AA799" s="410">
        <f t="shared" ref="AA799" si="2435">AA798</f>
        <v>0</v>
      </c>
      <c r="AB799" s="410">
        <f t="shared" ref="AB799" si="2436">AB798</f>
        <v>0</v>
      </c>
      <c r="AC799" s="410">
        <f t="shared" ref="AC799" si="2437">AC798</f>
        <v>0</v>
      </c>
      <c r="AD799" s="410">
        <f t="shared" ref="AD799" si="2438">AD798</f>
        <v>0</v>
      </c>
      <c r="AE799" s="410">
        <f t="shared" ref="AE799" si="2439">AE798</f>
        <v>0</v>
      </c>
      <c r="AF799" s="410">
        <f t="shared" ref="AF799" si="2440">AF798</f>
        <v>0</v>
      </c>
      <c r="AG799" s="410">
        <f t="shared" ref="AG799" si="2441">AG798</f>
        <v>0</v>
      </c>
      <c r="AH799" s="410">
        <f t="shared" ref="AH799" si="2442">AH798</f>
        <v>0</v>
      </c>
      <c r="AI799" s="410">
        <f t="shared" ref="AI799" si="2443">AI798</f>
        <v>0</v>
      </c>
      <c r="AJ799" s="410">
        <f t="shared" ref="AJ799" si="2444">AJ798</f>
        <v>0</v>
      </c>
      <c r="AK799" s="410">
        <f t="shared" ref="AK799" si="2445">AK798</f>
        <v>0</v>
      </c>
      <c r="AL799" s="410">
        <f t="shared" ref="AL799" si="2446">AL798</f>
        <v>0</v>
      </c>
      <c r="AM799" s="310"/>
    </row>
    <row r="800" spans="1:39"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773"/>
      <c r="Z800" s="416"/>
      <c r="AA800" s="415"/>
      <c r="AB800" s="415"/>
      <c r="AC800" s="415"/>
      <c r="AD800" s="415"/>
      <c r="AE800" s="415"/>
      <c r="AF800" s="415"/>
      <c r="AG800" s="415"/>
      <c r="AH800" s="415"/>
      <c r="AI800" s="415"/>
      <c r="AJ800" s="415"/>
      <c r="AK800" s="415"/>
      <c r="AL800" s="415"/>
      <c r="AM800" s="312"/>
    </row>
    <row r="801" spans="1:39" ht="15.75"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771"/>
      <c r="Z801" s="413"/>
      <c r="AA801" s="413"/>
      <c r="AB801" s="413"/>
      <c r="AC801" s="413"/>
      <c r="AD801" s="413"/>
      <c r="AE801" s="413"/>
      <c r="AF801" s="413"/>
      <c r="AG801" s="413"/>
      <c r="AH801" s="413"/>
      <c r="AI801" s="413"/>
      <c r="AJ801" s="413"/>
      <c r="AK801" s="413"/>
      <c r="AL801" s="413"/>
      <c r="AM801" s="291"/>
    </row>
    <row r="802" spans="1:39" ht="30"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774"/>
      <c r="Z802" s="414"/>
      <c r="AA802" s="414"/>
      <c r="AB802" s="414"/>
      <c r="AC802" s="414"/>
      <c r="AD802" s="414"/>
      <c r="AE802" s="414"/>
      <c r="AF802" s="414"/>
      <c r="AG802" s="414"/>
      <c r="AH802" s="414"/>
      <c r="AI802" s="414"/>
      <c r="AJ802" s="414"/>
      <c r="AK802" s="414"/>
      <c r="AL802" s="414"/>
      <c r="AM802" s="295">
        <f>SUM(Y802:AL802)</f>
        <v>0</v>
      </c>
    </row>
    <row r="803" spans="1:39"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768">
        <f>Y802</f>
        <v>0</v>
      </c>
      <c r="Z803" s="410">
        <f t="shared" ref="Z803" si="2447">Z802</f>
        <v>0</v>
      </c>
      <c r="AA803" s="410">
        <f t="shared" ref="AA803" si="2448">AA802</f>
        <v>0</v>
      </c>
      <c r="AB803" s="410">
        <f t="shared" ref="AB803" si="2449">AB802</f>
        <v>0</v>
      </c>
      <c r="AC803" s="410">
        <f t="shared" ref="AC803" si="2450">AC802</f>
        <v>0</v>
      </c>
      <c r="AD803" s="410">
        <f t="shared" ref="AD803" si="2451">AD802</f>
        <v>0</v>
      </c>
      <c r="AE803" s="410">
        <f t="shared" ref="AE803" si="2452">AE802</f>
        <v>0</v>
      </c>
      <c r="AF803" s="410">
        <f t="shared" ref="AF803" si="2453">AF802</f>
        <v>0</v>
      </c>
      <c r="AG803" s="410">
        <f t="shared" ref="AG803" si="2454">AG802</f>
        <v>0</v>
      </c>
      <c r="AH803" s="410">
        <f t="shared" ref="AH803" si="2455">AH802</f>
        <v>0</v>
      </c>
      <c r="AI803" s="410">
        <f t="shared" ref="AI803" si="2456">AI802</f>
        <v>0</v>
      </c>
      <c r="AJ803" s="410">
        <f t="shared" ref="AJ803" si="2457">AJ802</f>
        <v>0</v>
      </c>
      <c r="AK803" s="410">
        <f t="shared" ref="AK803" si="2458">AK802</f>
        <v>0</v>
      </c>
      <c r="AL803" s="410">
        <f t="shared" ref="AL803" si="2459">AL802</f>
        <v>0</v>
      </c>
      <c r="AM803" s="296"/>
    </row>
    <row r="804" spans="1:39"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769"/>
      <c r="Z804" s="422"/>
      <c r="AA804" s="422"/>
      <c r="AB804" s="422"/>
      <c r="AC804" s="422"/>
      <c r="AD804" s="422"/>
      <c r="AE804" s="422"/>
      <c r="AF804" s="422"/>
      <c r="AG804" s="422"/>
      <c r="AH804" s="422"/>
      <c r="AI804" s="422"/>
      <c r="AJ804" s="422"/>
      <c r="AK804" s="422"/>
      <c r="AL804" s="422"/>
      <c r="AM804" s="305"/>
    </row>
    <row r="805" spans="1:39" ht="45"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767"/>
      <c r="Z805" s="414"/>
      <c r="AA805" s="414"/>
      <c r="AB805" s="414"/>
      <c r="AC805" s="414"/>
      <c r="AD805" s="414"/>
      <c r="AE805" s="414"/>
      <c r="AF805" s="414"/>
      <c r="AG805" s="414"/>
      <c r="AH805" s="414"/>
      <c r="AI805" s="414"/>
      <c r="AJ805" s="414"/>
      <c r="AK805" s="414"/>
      <c r="AL805" s="414"/>
      <c r="AM805" s="295">
        <f>SUM(Y805:AL805)</f>
        <v>0</v>
      </c>
    </row>
    <row r="806" spans="1:39"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768">
        <f>Y805</f>
        <v>0</v>
      </c>
      <c r="Z806" s="410">
        <f t="shared" ref="Z806" si="2460">Z805</f>
        <v>0</v>
      </c>
      <c r="AA806" s="410">
        <f t="shared" ref="AA806" si="2461">AA805</f>
        <v>0</v>
      </c>
      <c r="AB806" s="410">
        <f t="shared" ref="AB806" si="2462">AB805</f>
        <v>0</v>
      </c>
      <c r="AC806" s="410">
        <f t="shared" ref="AC806" si="2463">AC805</f>
        <v>0</v>
      </c>
      <c r="AD806" s="410">
        <f t="shared" ref="AD806" si="2464">AD805</f>
        <v>0</v>
      </c>
      <c r="AE806" s="410">
        <f t="shared" ref="AE806" si="2465">AE805</f>
        <v>0</v>
      </c>
      <c r="AF806" s="410">
        <f t="shared" ref="AF806" si="2466">AF805</f>
        <v>0</v>
      </c>
      <c r="AG806" s="410">
        <f t="shared" ref="AG806" si="2467">AG805</f>
        <v>0</v>
      </c>
      <c r="AH806" s="410">
        <f t="shared" ref="AH806" si="2468">AH805</f>
        <v>0</v>
      </c>
      <c r="AI806" s="410">
        <f t="shared" ref="AI806" si="2469">AI805</f>
        <v>0</v>
      </c>
      <c r="AJ806" s="410">
        <f t="shared" ref="AJ806" si="2470">AJ805</f>
        <v>0</v>
      </c>
      <c r="AK806" s="410">
        <f t="shared" ref="AK806" si="2471">AK805</f>
        <v>0</v>
      </c>
      <c r="AL806" s="410">
        <f t="shared" ref="AL806" si="2472">AL805</f>
        <v>0</v>
      </c>
      <c r="AM806" s="296"/>
    </row>
    <row r="807" spans="1:39"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770"/>
      <c r="Z807" s="421"/>
      <c r="AA807" s="411"/>
      <c r="AB807" s="411"/>
      <c r="AC807" s="411"/>
      <c r="AD807" s="411"/>
      <c r="AE807" s="411"/>
      <c r="AF807" s="411"/>
      <c r="AG807" s="411"/>
      <c r="AH807" s="411"/>
      <c r="AI807" s="411"/>
      <c r="AJ807" s="411"/>
      <c r="AK807" s="411"/>
      <c r="AL807" s="411"/>
      <c r="AM807" s="305"/>
    </row>
    <row r="808" spans="1:39" ht="30"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767"/>
      <c r="Z808" s="414"/>
      <c r="AA808" s="414"/>
      <c r="AB808" s="414"/>
      <c r="AC808" s="414"/>
      <c r="AD808" s="414"/>
      <c r="AE808" s="414"/>
      <c r="AF808" s="414"/>
      <c r="AG808" s="414"/>
      <c r="AH808" s="414"/>
      <c r="AI808" s="414"/>
      <c r="AJ808" s="414"/>
      <c r="AK808" s="414"/>
      <c r="AL808" s="414"/>
      <c r="AM808" s="295">
        <f>SUM(Y808:AL808)</f>
        <v>0</v>
      </c>
    </row>
    <row r="809" spans="1:39"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768">
        <f>Y808</f>
        <v>0</v>
      </c>
      <c r="Z809" s="410">
        <f t="shared" ref="Z809" si="2473">Z808</f>
        <v>0</v>
      </c>
      <c r="AA809" s="410">
        <f t="shared" ref="AA809" si="2474">AA808</f>
        <v>0</v>
      </c>
      <c r="AB809" s="410">
        <f t="shared" ref="AB809" si="2475">AB808</f>
        <v>0</v>
      </c>
      <c r="AC809" s="410">
        <f t="shared" ref="AC809" si="2476">AC808</f>
        <v>0</v>
      </c>
      <c r="AD809" s="410">
        <f t="shared" ref="AD809" si="2477">AD808</f>
        <v>0</v>
      </c>
      <c r="AE809" s="410">
        <f t="shared" ref="AE809" si="2478">AE808</f>
        <v>0</v>
      </c>
      <c r="AF809" s="410">
        <f t="shared" ref="AF809" si="2479">AF808</f>
        <v>0</v>
      </c>
      <c r="AG809" s="410">
        <f t="shared" ref="AG809" si="2480">AG808</f>
        <v>0</v>
      </c>
      <c r="AH809" s="410">
        <f t="shared" ref="AH809" si="2481">AH808</f>
        <v>0</v>
      </c>
      <c r="AI809" s="410">
        <f t="shared" ref="AI809" si="2482">AI808</f>
        <v>0</v>
      </c>
      <c r="AJ809" s="410">
        <f t="shared" ref="AJ809" si="2483">AJ808</f>
        <v>0</v>
      </c>
      <c r="AK809" s="410">
        <f t="shared" ref="AK809" si="2484">AK808</f>
        <v>0</v>
      </c>
      <c r="AL809" s="410">
        <f t="shared" ref="AL809" si="2485">AL808</f>
        <v>0</v>
      </c>
      <c r="AM809" s="305"/>
    </row>
    <row r="810" spans="1:39"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769"/>
      <c r="Z810" s="411"/>
      <c r="AA810" s="411"/>
      <c r="AB810" s="411"/>
      <c r="AC810" s="411"/>
      <c r="AD810" s="411"/>
      <c r="AE810" s="411"/>
      <c r="AF810" s="411"/>
      <c r="AG810" s="411"/>
      <c r="AH810" s="411"/>
      <c r="AI810" s="411"/>
      <c r="AJ810" s="411"/>
      <c r="AK810" s="411"/>
      <c r="AL810" s="411"/>
      <c r="AM810" s="305"/>
    </row>
    <row r="811" spans="1:39" ht="15.75"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771"/>
      <c r="Z811" s="413"/>
      <c r="AA811" s="413"/>
      <c r="AB811" s="413"/>
      <c r="AC811" s="413"/>
      <c r="AD811" s="413"/>
      <c r="AE811" s="413"/>
      <c r="AF811" s="413"/>
      <c r="AG811" s="413"/>
      <c r="AH811" s="413"/>
      <c r="AI811" s="413"/>
      <c r="AJ811" s="413"/>
      <c r="AK811" s="413"/>
      <c r="AL811" s="413"/>
      <c r="AM811" s="291"/>
    </row>
    <row r="812" spans="1:39"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772"/>
      <c r="Z812" s="414"/>
      <c r="AA812" s="414"/>
      <c r="AB812" s="414"/>
      <c r="AC812" s="414"/>
      <c r="AD812" s="414"/>
      <c r="AE812" s="414"/>
      <c r="AF812" s="409"/>
      <c r="AG812" s="409"/>
      <c r="AH812" s="409"/>
      <c r="AI812" s="409"/>
      <c r="AJ812" s="409"/>
      <c r="AK812" s="409"/>
      <c r="AL812" s="409"/>
      <c r="AM812" s="295">
        <f>SUM(Y812:AL812)</f>
        <v>0</v>
      </c>
    </row>
    <row r="813" spans="1:39"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768">
        <f>Y812</f>
        <v>0</v>
      </c>
      <c r="Z813" s="410">
        <f t="shared" ref="Z813" si="2486">Z812</f>
        <v>0</v>
      </c>
      <c r="AA813" s="410">
        <f t="shared" ref="AA813" si="2487">AA812</f>
        <v>0</v>
      </c>
      <c r="AB813" s="410">
        <f t="shared" ref="AB813" si="2488">AB812</f>
        <v>0</v>
      </c>
      <c r="AC813" s="410">
        <f t="shared" ref="AC813" si="2489">AC812</f>
        <v>0</v>
      </c>
      <c r="AD813" s="410">
        <f t="shared" ref="AD813" si="2490">AD812</f>
        <v>0</v>
      </c>
      <c r="AE813" s="410">
        <f t="shared" ref="AE813" si="2491">AE812</f>
        <v>0</v>
      </c>
      <c r="AF813" s="410">
        <f t="shared" ref="AF813" si="2492">AF812</f>
        <v>0</v>
      </c>
      <c r="AG813" s="410">
        <f t="shared" ref="AG813" si="2493">AG812</f>
        <v>0</v>
      </c>
      <c r="AH813" s="410">
        <f t="shared" ref="AH813" si="2494">AH812</f>
        <v>0</v>
      </c>
      <c r="AI813" s="410">
        <f t="shared" ref="AI813" si="2495">AI812</f>
        <v>0</v>
      </c>
      <c r="AJ813" s="410">
        <f t="shared" ref="AJ813" si="2496">AJ812</f>
        <v>0</v>
      </c>
      <c r="AK813" s="410">
        <f t="shared" ref="AK813" si="2497">AK812</f>
        <v>0</v>
      </c>
      <c r="AL813" s="410">
        <f t="shared" ref="AL813" si="2498">AL812</f>
        <v>0</v>
      </c>
      <c r="AM813" s="296"/>
    </row>
    <row r="814" spans="1:39"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769"/>
      <c r="Z814" s="411"/>
      <c r="AA814" s="411"/>
      <c r="AB814" s="411"/>
      <c r="AC814" s="411"/>
      <c r="AD814" s="411"/>
      <c r="AE814" s="411"/>
      <c r="AF814" s="411"/>
      <c r="AG814" s="411"/>
      <c r="AH814" s="411"/>
      <c r="AI814" s="411"/>
      <c r="AJ814" s="411"/>
      <c r="AK814" s="411"/>
      <c r="AL814" s="411"/>
      <c r="AM814" s="305"/>
    </row>
    <row r="815" spans="1:39" s="308" customFormat="1" ht="15.75"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769"/>
      <c r="Z815" s="411"/>
      <c r="AA815" s="411"/>
      <c r="AB815" s="411"/>
      <c r="AC815" s="411"/>
      <c r="AD815" s="411"/>
      <c r="AE815" s="415"/>
      <c r="AF815" s="415"/>
      <c r="AG815" s="415"/>
      <c r="AH815" s="415"/>
      <c r="AI815" s="415"/>
      <c r="AJ815" s="415"/>
      <c r="AK815" s="415"/>
      <c r="AL815" s="415"/>
      <c r="AM815" s="516"/>
    </row>
    <row r="816" spans="1:39"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772"/>
      <c r="Z816" s="414"/>
      <c r="AA816" s="414"/>
      <c r="AB816" s="414"/>
      <c r="AC816" s="414"/>
      <c r="AD816" s="414"/>
      <c r="AE816" s="414"/>
      <c r="AF816" s="409"/>
      <c r="AG816" s="409"/>
      <c r="AH816" s="409"/>
      <c r="AI816" s="409"/>
      <c r="AJ816" s="409"/>
      <c r="AK816" s="409"/>
      <c r="AL816" s="409"/>
      <c r="AM816" s="295">
        <f>SUM(Y816:AL816)</f>
        <v>0</v>
      </c>
    </row>
    <row r="817" spans="1:39"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768">
        <f>Y816</f>
        <v>0</v>
      </c>
      <c r="Z817" s="410">
        <f t="shared" ref="Z817:AL817" si="2499">Z816</f>
        <v>0</v>
      </c>
      <c r="AA817" s="410">
        <f t="shared" si="2499"/>
        <v>0</v>
      </c>
      <c r="AB817" s="410">
        <f t="shared" si="2499"/>
        <v>0</v>
      </c>
      <c r="AC817" s="410">
        <f t="shared" si="2499"/>
        <v>0</v>
      </c>
      <c r="AD817" s="410">
        <f t="shared" si="2499"/>
        <v>0</v>
      </c>
      <c r="AE817" s="410">
        <f t="shared" si="2499"/>
        <v>0</v>
      </c>
      <c r="AF817" s="410">
        <f t="shared" si="2499"/>
        <v>0</v>
      </c>
      <c r="AG817" s="410">
        <f t="shared" si="2499"/>
        <v>0</v>
      </c>
      <c r="AH817" s="410">
        <f t="shared" si="2499"/>
        <v>0</v>
      </c>
      <c r="AI817" s="410">
        <f t="shared" si="2499"/>
        <v>0</v>
      </c>
      <c r="AJ817" s="410">
        <f t="shared" si="2499"/>
        <v>0</v>
      </c>
      <c r="AK817" s="410">
        <f t="shared" si="2499"/>
        <v>0</v>
      </c>
      <c r="AL817" s="410">
        <f t="shared" si="2499"/>
        <v>0</v>
      </c>
      <c r="AM817" s="296"/>
    </row>
    <row r="818" spans="1:39"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769"/>
      <c r="Z818" s="411"/>
      <c r="AA818" s="411"/>
      <c r="AB818" s="411"/>
      <c r="AC818" s="411"/>
      <c r="AD818" s="411"/>
      <c r="AE818" s="411"/>
      <c r="AF818" s="411"/>
      <c r="AG818" s="411"/>
      <c r="AH818" s="411"/>
      <c r="AI818" s="411"/>
      <c r="AJ818" s="411"/>
      <c r="AK818" s="411"/>
      <c r="AL818" s="411"/>
      <c r="AM818" s="305"/>
    </row>
    <row r="819" spans="1:39" s="282" customFormat="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772"/>
      <c r="Z819" s="414"/>
      <c r="AA819" s="414"/>
      <c r="AB819" s="414"/>
      <c r="AC819" s="414"/>
      <c r="AD819" s="414"/>
      <c r="AE819" s="414"/>
      <c r="AF819" s="409"/>
      <c r="AG819" s="409"/>
      <c r="AH819" s="409"/>
      <c r="AI819" s="409"/>
      <c r="AJ819" s="409"/>
      <c r="AK819" s="409"/>
      <c r="AL819" s="409"/>
      <c r="AM819" s="295">
        <f>SUM(Y819:AL819)</f>
        <v>0</v>
      </c>
    </row>
    <row r="820" spans="1:39" s="282" customFormat="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768">
        <f>Y819</f>
        <v>0</v>
      </c>
      <c r="Z820" s="410">
        <f t="shared" ref="Z820:AL820" si="2500">Z819</f>
        <v>0</v>
      </c>
      <c r="AA820" s="410">
        <f t="shared" si="2500"/>
        <v>0</v>
      </c>
      <c r="AB820" s="410">
        <f t="shared" si="2500"/>
        <v>0</v>
      </c>
      <c r="AC820" s="410">
        <f t="shared" si="2500"/>
        <v>0</v>
      </c>
      <c r="AD820" s="410">
        <f t="shared" si="2500"/>
        <v>0</v>
      </c>
      <c r="AE820" s="410">
        <f t="shared" si="2500"/>
        <v>0</v>
      </c>
      <c r="AF820" s="410">
        <f t="shared" si="2500"/>
        <v>0</v>
      </c>
      <c r="AG820" s="410">
        <f t="shared" si="2500"/>
        <v>0</v>
      </c>
      <c r="AH820" s="410">
        <f t="shared" si="2500"/>
        <v>0</v>
      </c>
      <c r="AI820" s="410">
        <f t="shared" si="2500"/>
        <v>0</v>
      </c>
      <c r="AJ820" s="410">
        <f t="shared" si="2500"/>
        <v>0</v>
      </c>
      <c r="AK820" s="410">
        <f t="shared" si="2500"/>
        <v>0</v>
      </c>
      <c r="AL820" s="410">
        <f t="shared" si="2500"/>
        <v>0</v>
      </c>
      <c r="AM820" s="296"/>
    </row>
    <row r="821" spans="1:39" s="282" customFormat="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769"/>
      <c r="Z821" s="411"/>
      <c r="AA821" s="411"/>
      <c r="AB821" s="411"/>
      <c r="AC821" s="411"/>
      <c r="AD821" s="411"/>
      <c r="AE821" s="415"/>
      <c r="AF821" s="415"/>
      <c r="AG821" s="415"/>
      <c r="AH821" s="415"/>
      <c r="AI821" s="415"/>
      <c r="AJ821" s="415"/>
      <c r="AK821" s="415"/>
      <c r="AL821" s="415"/>
      <c r="AM821" s="312"/>
    </row>
    <row r="822" spans="1:39" ht="15.75"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771"/>
      <c r="Z822" s="413"/>
      <c r="AA822" s="413"/>
      <c r="AB822" s="413"/>
      <c r="AC822" s="413"/>
      <c r="AD822" s="413"/>
      <c r="AE822" s="413"/>
      <c r="AF822" s="413"/>
      <c r="AG822" s="413"/>
      <c r="AH822" s="413"/>
      <c r="AI822" s="413"/>
      <c r="AJ822" s="413"/>
      <c r="AK822" s="413"/>
      <c r="AL822" s="413"/>
      <c r="AM822" s="291"/>
    </row>
    <row r="823" spans="1:39"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774"/>
      <c r="Z823" s="409"/>
      <c r="AA823" s="409"/>
      <c r="AB823" s="409"/>
      <c r="AC823" s="409"/>
      <c r="AD823" s="409"/>
      <c r="AE823" s="409"/>
      <c r="AF823" s="414"/>
      <c r="AG823" s="414"/>
      <c r="AH823" s="414"/>
      <c r="AI823" s="414"/>
      <c r="AJ823" s="414"/>
      <c r="AK823" s="414"/>
      <c r="AL823" s="414"/>
      <c r="AM823" s="295">
        <f>SUM(Y823:AL823)</f>
        <v>0</v>
      </c>
    </row>
    <row r="824" spans="1:39"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768">
        <f>Y823</f>
        <v>0</v>
      </c>
      <c r="Z824" s="410">
        <f t="shared" ref="Z824:AL824" si="2501">Z823</f>
        <v>0</v>
      </c>
      <c r="AA824" s="410">
        <f t="shared" si="2501"/>
        <v>0</v>
      </c>
      <c r="AB824" s="410">
        <f t="shared" si="2501"/>
        <v>0</v>
      </c>
      <c r="AC824" s="410">
        <f t="shared" si="2501"/>
        <v>0</v>
      </c>
      <c r="AD824" s="410">
        <f t="shared" si="2501"/>
        <v>0</v>
      </c>
      <c r="AE824" s="410">
        <f t="shared" si="2501"/>
        <v>0</v>
      </c>
      <c r="AF824" s="410">
        <f t="shared" si="2501"/>
        <v>0</v>
      </c>
      <c r="AG824" s="410">
        <f t="shared" si="2501"/>
        <v>0</v>
      </c>
      <c r="AH824" s="410">
        <f t="shared" si="2501"/>
        <v>0</v>
      </c>
      <c r="AI824" s="410">
        <f t="shared" si="2501"/>
        <v>0</v>
      </c>
      <c r="AJ824" s="410">
        <f t="shared" si="2501"/>
        <v>0</v>
      </c>
      <c r="AK824" s="410">
        <f t="shared" si="2501"/>
        <v>0</v>
      </c>
      <c r="AL824" s="410">
        <f t="shared" si="2501"/>
        <v>0</v>
      </c>
      <c r="AM824" s="305"/>
    </row>
    <row r="825" spans="1:39"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770"/>
      <c r="Z825" s="424"/>
      <c r="AA825" s="424"/>
      <c r="AB825" s="424"/>
      <c r="AC825" s="424"/>
      <c r="AD825" s="424"/>
      <c r="AE825" s="424"/>
      <c r="AF825" s="424"/>
      <c r="AG825" s="424"/>
      <c r="AH825" s="424"/>
      <c r="AI825" s="424"/>
      <c r="AJ825" s="424"/>
      <c r="AK825" s="424"/>
      <c r="AL825" s="424"/>
      <c r="AM825" s="305"/>
    </row>
    <row r="826" spans="1:39"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774"/>
      <c r="Z826" s="409"/>
      <c r="AA826" s="409"/>
      <c r="AB826" s="409"/>
      <c r="AC826" s="409"/>
      <c r="AD826" s="409"/>
      <c r="AE826" s="409"/>
      <c r="AF826" s="414"/>
      <c r="AG826" s="414"/>
      <c r="AH826" s="414"/>
      <c r="AI826" s="414"/>
      <c r="AJ826" s="414"/>
      <c r="AK826" s="414"/>
      <c r="AL826" s="414"/>
      <c r="AM826" s="295">
        <f>SUM(Y826:AL826)</f>
        <v>0</v>
      </c>
    </row>
    <row r="827" spans="1:39"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768">
        <f>Y826</f>
        <v>0</v>
      </c>
      <c r="Z827" s="410">
        <f t="shared" ref="Z827:AL827" si="2502">Z826</f>
        <v>0</v>
      </c>
      <c r="AA827" s="410">
        <f t="shared" si="2502"/>
        <v>0</v>
      </c>
      <c r="AB827" s="410">
        <f t="shared" si="2502"/>
        <v>0</v>
      </c>
      <c r="AC827" s="410">
        <f t="shared" si="2502"/>
        <v>0</v>
      </c>
      <c r="AD827" s="410">
        <f t="shared" si="2502"/>
        <v>0</v>
      </c>
      <c r="AE827" s="410">
        <f t="shared" si="2502"/>
        <v>0</v>
      </c>
      <c r="AF827" s="410">
        <f t="shared" si="2502"/>
        <v>0</v>
      </c>
      <c r="AG827" s="410">
        <f t="shared" si="2502"/>
        <v>0</v>
      </c>
      <c r="AH827" s="410">
        <f t="shared" si="2502"/>
        <v>0</v>
      </c>
      <c r="AI827" s="410">
        <f t="shared" si="2502"/>
        <v>0</v>
      </c>
      <c r="AJ827" s="410">
        <f t="shared" si="2502"/>
        <v>0</v>
      </c>
      <c r="AK827" s="410">
        <f t="shared" si="2502"/>
        <v>0</v>
      </c>
      <c r="AL827" s="410">
        <f t="shared" si="2502"/>
        <v>0</v>
      </c>
      <c r="AM827" s="305"/>
    </row>
    <row r="828" spans="1:39"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764"/>
      <c r="Z828" s="423"/>
      <c r="AA828" s="423"/>
      <c r="AB828" s="423"/>
      <c r="AC828" s="423"/>
      <c r="AD828" s="423"/>
      <c r="AE828" s="423"/>
      <c r="AF828" s="423"/>
      <c r="AG828" s="423"/>
      <c r="AH828" s="423"/>
      <c r="AI828" s="423"/>
      <c r="AJ828" s="423"/>
      <c r="AK828" s="423"/>
      <c r="AL828" s="423"/>
      <c r="AM828" s="296"/>
    </row>
    <row r="829" spans="1:39"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774"/>
      <c r="Z829" s="409"/>
      <c r="AA829" s="409"/>
      <c r="AB829" s="409"/>
      <c r="AC829" s="409"/>
      <c r="AD829" s="409"/>
      <c r="AE829" s="409"/>
      <c r="AF829" s="414"/>
      <c r="AG829" s="414"/>
      <c r="AH829" s="414"/>
      <c r="AI829" s="414"/>
      <c r="AJ829" s="414"/>
      <c r="AK829" s="414"/>
      <c r="AL829" s="414"/>
      <c r="AM829" s="295">
        <f>SUM(Y829:AL829)</f>
        <v>0</v>
      </c>
    </row>
    <row r="830" spans="1:39"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768">
        <f>Y829</f>
        <v>0</v>
      </c>
      <c r="Z830" s="410">
        <f t="shared" ref="Z830:AL830" si="2503">Z829</f>
        <v>0</v>
      </c>
      <c r="AA830" s="410">
        <f t="shared" si="2503"/>
        <v>0</v>
      </c>
      <c r="AB830" s="410">
        <f t="shared" si="2503"/>
        <v>0</v>
      </c>
      <c r="AC830" s="410">
        <f t="shared" si="2503"/>
        <v>0</v>
      </c>
      <c r="AD830" s="410">
        <f t="shared" si="2503"/>
        <v>0</v>
      </c>
      <c r="AE830" s="410">
        <f t="shared" si="2503"/>
        <v>0</v>
      </c>
      <c r="AF830" s="410">
        <f t="shared" si="2503"/>
        <v>0</v>
      </c>
      <c r="AG830" s="410">
        <f t="shared" si="2503"/>
        <v>0</v>
      </c>
      <c r="AH830" s="410">
        <f t="shared" si="2503"/>
        <v>0</v>
      </c>
      <c r="AI830" s="410">
        <f t="shared" si="2503"/>
        <v>0</v>
      </c>
      <c r="AJ830" s="410">
        <f t="shared" si="2503"/>
        <v>0</v>
      </c>
      <c r="AK830" s="410">
        <f t="shared" si="2503"/>
        <v>0</v>
      </c>
      <c r="AL830" s="410">
        <f t="shared" si="2503"/>
        <v>0</v>
      </c>
      <c r="AM830" s="296"/>
    </row>
    <row r="831" spans="1:39"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769"/>
      <c r="Z831" s="411"/>
      <c r="AA831" s="411"/>
      <c r="AB831" s="411"/>
      <c r="AC831" s="411"/>
      <c r="AD831" s="411"/>
      <c r="AE831" s="411"/>
      <c r="AF831" s="411"/>
      <c r="AG831" s="411"/>
      <c r="AH831" s="411"/>
      <c r="AI831" s="411"/>
      <c r="AJ831" s="411"/>
      <c r="AK831" s="411"/>
      <c r="AL831" s="411"/>
      <c r="AM831" s="305"/>
    </row>
    <row r="832" spans="1:39"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774"/>
      <c r="Z832" s="409"/>
      <c r="AA832" s="409"/>
      <c r="AB832" s="409"/>
      <c r="AC832" s="409"/>
      <c r="AD832" s="409"/>
      <c r="AE832" s="409"/>
      <c r="AF832" s="414"/>
      <c r="AG832" s="414"/>
      <c r="AH832" s="414"/>
      <c r="AI832" s="414"/>
      <c r="AJ832" s="414"/>
      <c r="AK832" s="414"/>
      <c r="AL832" s="414"/>
      <c r="AM832" s="295">
        <f>SUM(Y832:AL832)</f>
        <v>0</v>
      </c>
    </row>
    <row r="833" spans="1:39"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768">
        <f>Y832</f>
        <v>0</v>
      </c>
      <c r="Z833" s="410">
        <f t="shared" ref="Z833:AL833" si="2504">Z832</f>
        <v>0</v>
      </c>
      <c r="AA833" s="410">
        <f t="shared" si="2504"/>
        <v>0</v>
      </c>
      <c r="AB833" s="410">
        <f t="shared" si="2504"/>
        <v>0</v>
      </c>
      <c r="AC833" s="410">
        <f t="shared" si="2504"/>
        <v>0</v>
      </c>
      <c r="AD833" s="410">
        <f t="shared" si="2504"/>
        <v>0</v>
      </c>
      <c r="AE833" s="410">
        <f t="shared" si="2504"/>
        <v>0</v>
      </c>
      <c r="AF833" s="410">
        <f t="shared" si="2504"/>
        <v>0</v>
      </c>
      <c r="AG833" s="410">
        <f t="shared" si="2504"/>
        <v>0</v>
      </c>
      <c r="AH833" s="410">
        <f t="shared" si="2504"/>
        <v>0</v>
      </c>
      <c r="AI833" s="410">
        <f t="shared" si="2504"/>
        <v>0</v>
      </c>
      <c r="AJ833" s="410">
        <f t="shared" si="2504"/>
        <v>0</v>
      </c>
      <c r="AK833" s="410">
        <f t="shared" si="2504"/>
        <v>0</v>
      </c>
      <c r="AL833" s="410">
        <f t="shared" si="2504"/>
        <v>0</v>
      </c>
      <c r="AM833" s="305"/>
    </row>
    <row r="834" spans="1:39" ht="15.75"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769"/>
      <c r="Z834" s="411"/>
      <c r="AA834" s="411"/>
      <c r="AB834" s="411"/>
      <c r="AC834" s="411"/>
      <c r="AD834" s="411"/>
      <c r="AE834" s="411"/>
      <c r="AF834" s="411"/>
      <c r="AG834" s="411"/>
      <c r="AH834" s="411"/>
      <c r="AI834" s="411"/>
      <c r="AJ834" s="411"/>
      <c r="AK834" s="411"/>
      <c r="AL834" s="411"/>
      <c r="AM834" s="305"/>
    </row>
    <row r="835" spans="1:39" ht="15.75"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770"/>
      <c r="Z835" s="424"/>
      <c r="AA835" s="424"/>
      <c r="AB835" s="424"/>
      <c r="AC835" s="424"/>
      <c r="AD835" s="424"/>
      <c r="AE835" s="424"/>
      <c r="AF835" s="424"/>
      <c r="AG835" s="424"/>
      <c r="AH835" s="424"/>
      <c r="AI835" s="424"/>
      <c r="AJ835" s="424"/>
      <c r="AK835" s="424"/>
      <c r="AL835" s="424"/>
      <c r="AM835" s="305"/>
    </row>
    <row r="836" spans="1:39" ht="15.75"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770"/>
      <c r="Z836" s="424"/>
      <c r="AA836" s="424"/>
      <c r="AB836" s="424"/>
      <c r="AC836" s="424"/>
      <c r="AD836" s="424"/>
      <c r="AE836" s="424"/>
      <c r="AF836" s="424"/>
      <c r="AG836" s="424"/>
      <c r="AH836" s="424"/>
      <c r="AI836" s="424"/>
      <c r="AJ836" s="424"/>
      <c r="AK836" s="424"/>
      <c r="AL836" s="424"/>
      <c r="AM836" s="305"/>
    </row>
    <row r="837" spans="1:39"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772"/>
      <c r="Z837" s="414"/>
      <c r="AA837" s="414"/>
      <c r="AB837" s="414"/>
      <c r="AC837" s="414"/>
      <c r="AD837" s="414"/>
      <c r="AE837" s="414"/>
      <c r="AF837" s="409"/>
      <c r="AG837" s="409"/>
      <c r="AH837" s="409"/>
      <c r="AI837" s="409"/>
      <c r="AJ837" s="409"/>
      <c r="AK837" s="409"/>
      <c r="AL837" s="409"/>
      <c r="AM837" s="295">
        <f>SUM(Y837:AL837)</f>
        <v>0</v>
      </c>
    </row>
    <row r="838" spans="1:39"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768">
        <f>Y837</f>
        <v>0</v>
      </c>
      <c r="Z838" s="410">
        <f t="shared" ref="Z838" si="2505">Z837</f>
        <v>0</v>
      </c>
      <c r="AA838" s="410">
        <f t="shared" ref="AA838" si="2506">AA837</f>
        <v>0</v>
      </c>
      <c r="AB838" s="410">
        <f t="shared" ref="AB838" si="2507">AB837</f>
        <v>0</v>
      </c>
      <c r="AC838" s="410">
        <f t="shared" ref="AC838" si="2508">AC837</f>
        <v>0</v>
      </c>
      <c r="AD838" s="410">
        <f t="shared" ref="AD838" si="2509">AD837</f>
        <v>0</v>
      </c>
      <c r="AE838" s="410">
        <f t="shared" ref="AE838" si="2510">AE837</f>
        <v>0</v>
      </c>
      <c r="AF838" s="410">
        <f t="shared" ref="AF838" si="2511">AF837</f>
        <v>0</v>
      </c>
      <c r="AG838" s="410">
        <f t="shared" ref="AG838" si="2512">AG837</f>
        <v>0</v>
      </c>
      <c r="AH838" s="410">
        <f t="shared" ref="AH838" si="2513">AH837</f>
        <v>0</v>
      </c>
      <c r="AI838" s="410">
        <f t="shared" ref="AI838" si="2514">AI837</f>
        <v>0</v>
      </c>
      <c r="AJ838" s="410">
        <f t="shared" ref="AJ838" si="2515">AJ837</f>
        <v>0</v>
      </c>
      <c r="AK838" s="410">
        <f t="shared" ref="AK838" si="2516">AK837</f>
        <v>0</v>
      </c>
      <c r="AL838" s="410">
        <f t="shared" ref="AL838" si="2517">AL837</f>
        <v>0</v>
      </c>
      <c r="AM838" s="305"/>
    </row>
    <row r="839" spans="1:39"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770"/>
      <c r="Z839" s="424"/>
      <c r="AA839" s="424"/>
      <c r="AB839" s="424"/>
      <c r="AC839" s="424"/>
      <c r="AD839" s="424"/>
      <c r="AE839" s="424"/>
      <c r="AF839" s="424"/>
      <c r="AG839" s="424"/>
      <c r="AH839" s="424"/>
      <c r="AI839" s="424"/>
      <c r="AJ839" s="424"/>
      <c r="AK839" s="424"/>
      <c r="AL839" s="424"/>
      <c r="AM839" s="305"/>
    </row>
    <row r="840" spans="1:39" ht="30" outlineLevel="1">
      <c r="A840" s="531">
        <v>22</v>
      </c>
      <c r="B840" s="427" t="s">
        <v>114</v>
      </c>
      <c r="C840" s="290" t="s">
        <v>25</v>
      </c>
      <c r="D840" s="294">
        <v>630</v>
      </c>
      <c r="E840" s="294">
        <f>D840*(E657/D657)</f>
        <v>630</v>
      </c>
      <c r="F840" s="294"/>
      <c r="G840" s="294"/>
      <c r="H840" s="294"/>
      <c r="I840" s="294"/>
      <c r="J840" s="294"/>
      <c r="K840" s="294"/>
      <c r="L840" s="294"/>
      <c r="M840" s="294"/>
      <c r="N840" s="290"/>
      <c r="O840" s="294">
        <f>D840*(O657/D657)</f>
        <v>0.17390047056967847</v>
      </c>
      <c r="P840" s="294"/>
      <c r="Q840" s="294"/>
      <c r="R840" s="294"/>
      <c r="S840" s="294"/>
      <c r="T840" s="294"/>
      <c r="U840" s="294"/>
      <c r="V840" s="294"/>
      <c r="W840" s="294"/>
      <c r="X840" s="294"/>
      <c r="Y840" s="772">
        <v>1</v>
      </c>
      <c r="Z840" s="414"/>
      <c r="AA840" s="414"/>
      <c r="AB840" s="414"/>
      <c r="AC840" s="414"/>
      <c r="AD840" s="414"/>
      <c r="AE840" s="414"/>
      <c r="AF840" s="409"/>
      <c r="AG840" s="409"/>
      <c r="AH840" s="409"/>
      <c r="AI840" s="409"/>
      <c r="AJ840" s="409"/>
      <c r="AK840" s="409"/>
      <c r="AL840" s="409"/>
      <c r="AM840" s="295">
        <f>SUM(Y840:AL840)</f>
        <v>1</v>
      </c>
    </row>
    <row r="841" spans="1:39"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768">
        <f>Y840</f>
        <v>1</v>
      </c>
      <c r="Z841" s="410">
        <f t="shared" ref="Z841" si="2518">Z840</f>
        <v>0</v>
      </c>
      <c r="AA841" s="410">
        <f t="shared" ref="AA841" si="2519">AA840</f>
        <v>0</v>
      </c>
      <c r="AB841" s="410">
        <f t="shared" ref="AB841" si="2520">AB840</f>
        <v>0</v>
      </c>
      <c r="AC841" s="410">
        <f t="shared" ref="AC841" si="2521">AC840</f>
        <v>0</v>
      </c>
      <c r="AD841" s="410">
        <f t="shared" ref="AD841" si="2522">AD840</f>
        <v>0</v>
      </c>
      <c r="AE841" s="410">
        <f t="shared" ref="AE841" si="2523">AE840</f>
        <v>0</v>
      </c>
      <c r="AF841" s="410">
        <f t="shared" ref="AF841" si="2524">AF840</f>
        <v>0</v>
      </c>
      <c r="AG841" s="410">
        <f t="shared" ref="AG841" si="2525">AG840</f>
        <v>0</v>
      </c>
      <c r="AH841" s="410">
        <f t="shared" ref="AH841" si="2526">AH840</f>
        <v>0</v>
      </c>
      <c r="AI841" s="410">
        <f t="shared" ref="AI841" si="2527">AI840</f>
        <v>0</v>
      </c>
      <c r="AJ841" s="410">
        <f t="shared" ref="AJ841" si="2528">AJ840</f>
        <v>0</v>
      </c>
      <c r="AK841" s="410">
        <f t="shared" ref="AK841" si="2529">AK840</f>
        <v>0</v>
      </c>
      <c r="AL841" s="410">
        <f t="shared" ref="AL841" si="2530">AL840</f>
        <v>0</v>
      </c>
      <c r="AM841" s="305"/>
    </row>
    <row r="842" spans="1:39"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770"/>
      <c r="Z842" s="424"/>
      <c r="AA842" s="424"/>
      <c r="AB842" s="424"/>
      <c r="AC842" s="424"/>
      <c r="AD842" s="424"/>
      <c r="AE842" s="424"/>
      <c r="AF842" s="424"/>
      <c r="AG842" s="424"/>
      <c r="AH842" s="424"/>
      <c r="AI842" s="424"/>
      <c r="AJ842" s="424"/>
      <c r="AK842" s="424"/>
      <c r="AL842" s="424"/>
      <c r="AM842" s="305"/>
    </row>
    <row r="843" spans="1:39" ht="30"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772"/>
      <c r="Z843" s="414"/>
      <c r="AA843" s="414"/>
      <c r="AB843" s="414"/>
      <c r="AC843" s="414"/>
      <c r="AD843" s="414"/>
      <c r="AE843" s="414"/>
      <c r="AF843" s="409"/>
      <c r="AG843" s="409"/>
      <c r="AH843" s="409"/>
      <c r="AI843" s="409"/>
      <c r="AJ843" s="409"/>
      <c r="AK843" s="409"/>
      <c r="AL843" s="409"/>
      <c r="AM843" s="295">
        <f>SUM(Y843:AL843)</f>
        <v>0</v>
      </c>
    </row>
    <row r="844" spans="1:39"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768">
        <f>Y843</f>
        <v>0</v>
      </c>
      <c r="Z844" s="410">
        <f t="shared" ref="Z844" si="2531">Z843</f>
        <v>0</v>
      </c>
      <c r="AA844" s="410">
        <f t="shared" ref="AA844" si="2532">AA843</f>
        <v>0</v>
      </c>
      <c r="AB844" s="410">
        <f t="shared" ref="AB844" si="2533">AB843</f>
        <v>0</v>
      </c>
      <c r="AC844" s="410">
        <f t="shared" ref="AC844" si="2534">AC843</f>
        <v>0</v>
      </c>
      <c r="AD844" s="410">
        <f t="shared" ref="AD844" si="2535">AD843</f>
        <v>0</v>
      </c>
      <c r="AE844" s="410">
        <f t="shared" ref="AE844" si="2536">AE843</f>
        <v>0</v>
      </c>
      <c r="AF844" s="410">
        <f t="shared" ref="AF844" si="2537">AF843</f>
        <v>0</v>
      </c>
      <c r="AG844" s="410">
        <f t="shared" ref="AG844" si="2538">AG843</f>
        <v>0</v>
      </c>
      <c r="AH844" s="410">
        <f t="shared" ref="AH844" si="2539">AH843</f>
        <v>0</v>
      </c>
      <c r="AI844" s="410">
        <f t="shared" ref="AI844" si="2540">AI843</f>
        <v>0</v>
      </c>
      <c r="AJ844" s="410">
        <f t="shared" ref="AJ844" si="2541">AJ843</f>
        <v>0</v>
      </c>
      <c r="AK844" s="410">
        <f t="shared" ref="AK844" si="2542">AK843</f>
        <v>0</v>
      </c>
      <c r="AL844" s="410">
        <f t="shared" ref="AL844" si="2543">AL843</f>
        <v>0</v>
      </c>
      <c r="AM844" s="305"/>
    </row>
    <row r="845" spans="1:39"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770"/>
      <c r="Z845" s="424"/>
      <c r="AA845" s="424"/>
      <c r="AB845" s="424"/>
      <c r="AC845" s="424"/>
      <c r="AD845" s="424"/>
      <c r="AE845" s="424"/>
      <c r="AF845" s="424"/>
      <c r="AG845" s="424"/>
      <c r="AH845" s="424"/>
      <c r="AI845" s="424"/>
      <c r="AJ845" s="424"/>
      <c r="AK845" s="424"/>
      <c r="AL845" s="424"/>
      <c r="AM845" s="305"/>
    </row>
    <row r="846" spans="1:39" ht="30"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772"/>
      <c r="Z846" s="414"/>
      <c r="AA846" s="414"/>
      <c r="AB846" s="414"/>
      <c r="AC846" s="414"/>
      <c r="AD846" s="414"/>
      <c r="AE846" s="414"/>
      <c r="AF846" s="409"/>
      <c r="AG846" s="409"/>
      <c r="AH846" s="409"/>
      <c r="AI846" s="409"/>
      <c r="AJ846" s="409"/>
      <c r="AK846" s="409"/>
      <c r="AL846" s="409"/>
      <c r="AM846" s="295">
        <f>SUM(Y846:AL846)</f>
        <v>0</v>
      </c>
    </row>
    <row r="847" spans="1:39"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768">
        <f>Y846</f>
        <v>0</v>
      </c>
      <c r="Z847" s="410">
        <f t="shared" ref="Z847" si="2544">Z846</f>
        <v>0</v>
      </c>
      <c r="AA847" s="410">
        <f t="shared" ref="AA847" si="2545">AA846</f>
        <v>0</v>
      </c>
      <c r="AB847" s="410">
        <f t="shared" ref="AB847" si="2546">AB846</f>
        <v>0</v>
      </c>
      <c r="AC847" s="410">
        <f t="shared" ref="AC847" si="2547">AC846</f>
        <v>0</v>
      </c>
      <c r="AD847" s="410">
        <f t="shared" ref="AD847" si="2548">AD846</f>
        <v>0</v>
      </c>
      <c r="AE847" s="410">
        <f t="shared" ref="AE847" si="2549">AE846</f>
        <v>0</v>
      </c>
      <c r="AF847" s="410">
        <f t="shared" ref="AF847" si="2550">AF846</f>
        <v>0</v>
      </c>
      <c r="AG847" s="410">
        <f t="shared" ref="AG847" si="2551">AG846</f>
        <v>0</v>
      </c>
      <c r="AH847" s="410">
        <f t="shared" ref="AH847" si="2552">AH846</f>
        <v>0</v>
      </c>
      <c r="AI847" s="410">
        <f t="shared" ref="AI847" si="2553">AI846</f>
        <v>0</v>
      </c>
      <c r="AJ847" s="410">
        <f t="shared" ref="AJ847" si="2554">AJ846</f>
        <v>0</v>
      </c>
      <c r="AK847" s="410">
        <f t="shared" ref="AK847" si="2555">AK846</f>
        <v>0</v>
      </c>
      <c r="AL847" s="410">
        <f t="shared" ref="AL847" si="2556">AL846</f>
        <v>0</v>
      </c>
      <c r="AM847" s="305"/>
    </row>
    <row r="848" spans="1:39"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769"/>
      <c r="Z848" s="424"/>
      <c r="AA848" s="424"/>
      <c r="AB848" s="424"/>
      <c r="AC848" s="424"/>
      <c r="AD848" s="424"/>
      <c r="AE848" s="424"/>
      <c r="AF848" s="424"/>
      <c r="AG848" s="424"/>
      <c r="AH848" s="424"/>
      <c r="AI848" s="424"/>
      <c r="AJ848" s="424"/>
      <c r="AK848" s="424"/>
      <c r="AL848" s="424"/>
      <c r="AM848" s="305"/>
    </row>
    <row r="849" spans="1:39" ht="15.75"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769"/>
      <c r="Z849" s="424"/>
      <c r="AA849" s="424"/>
      <c r="AB849" s="424"/>
      <c r="AC849" s="424"/>
      <c r="AD849" s="424"/>
      <c r="AE849" s="424"/>
      <c r="AF849" s="424"/>
      <c r="AG849" s="424"/>
      <c r="AH849" s="424"/>
      <c r="AI849" s="424"/>
      <c r="AJ849" s="424"/>
      <c r="AK849" s="424"/>
      <c r="AL849" s="424"/>
      <c r="AM849" s="305"/>
    </row>
    <row r="850" spans="1:39"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774"/>
      <c r="Z850" s="414"/>
      <c r="AA850" s="414"/>
      <c r="AB850" s="414"/>
      <c r="AC850" s="414"/>
      <c r="AD850" s="414"/>
      <c r="AE850" s="414"/>
      <c r="AF850" s="414"/>
      <c r="AG850" s="414"/>
      <c r="AH850" s="414"/>
      <c r="AI850" s="414"/>
      <c r="AJ850" s="414"/>
      <c r="AK850" s="414"/>
      <c r="AL850" s="414"/>
      <c r="AM850" s="295">
        <f>SUM(Y850:AL850)</f>
        <v>0</v>
      </c>
    </row>
    <row r="851" spans="1:39"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768">
        <f>Y850</f>
        <v>0</v>
      </c>
      <c r="Z851" s="410">
        <f t="shared" ref="Z851" si="2557">Z850</f>
        <v>0</v>
      </c>
      <c r="AA851" s="410">
        <f t="shared" ref="AA851" si="2558">AA850</f>
        <v>0</v>
      </c>
      <c r="AB851" s="410">
        <f t="shared" ref="AB851" si="2559">AB850</f>
        <v>0</v>
      </c>
      <c r="AC851" s="410">
        <f t="shared" ref="AC851" si="2560">AC850</f>
        <v>0</v>
      </c>
      <c r="AD851" s="410">
        <f t="shared" ref="AD851" si="2561">AD850</f>
        <v>0</v>
      </c>
      <c r="AE851" s="410">
        <f t="shared" ref="AE851" si="2562">AE850</f>
        <v>0</v>
      </c>
      <c r="AF851" s="410">
        <f t="shared" ref="AF851" si="2563">AF850</f>
        <v>0</v>
      </c>
      <c r="AG851" s="410">
        <f t="shared" ref="AG851" si="2564">AG850</f>
        <v>0</v>
      </c>
      <c r="AH851" s="410">
        <f t="shared" ref="AH851" si="2565">AH850</f>
        <v>0</v>
      </c>
      <c r="AI851" s="410">
        <f t="shared" ref="AI851" si="2566">AI850</f>
        <v>0</v>
      </c>
      <c r="AJ851" s="410">
        <f t="shared" ref="AJ851" si="2567">AJ850</f>
        <v>0</v>
      </c>
      <c r="AK851" s="410">
        <f t="shared" ref="AK851" si="2568">AK850</f>
        <v>0</v>
      </c>
      <c r="AL851" s="410">
        <f t="shared" ref="AL851" si="2569">AL850</f>
        <v>0</v>
      </c>
      <c r="AM851" s="305"/>
    </row>
    <row r="852" spans="1:39"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769"/>
      <c r="Z852" s="424"/>
      <c r="AA852" s="424"/>
      <c r="AB852" s="424"/>
      <c r="AC852" s="424"/>
      <c r="AD852" s="424"/>
      <c r="AE852" s="424"/>
      <c r="AF852" s="424"/>
      <c r="AG852" s="424"/>
      <c r="AH852" s="424"/>
      <c r="AI852" s="424"/>
      <c r="AJ852" s="424"/>
      <c r="AK852" s="424"/>
      <c r="AL852" s="424"/>
      <c r="AM852" s="305"/>
    </row>
    <row r="853" spans="1:39"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774"/>
      <c r="Z853" s="414"/>
      <c r="AA853" s="414"/>
      <c r="AB853" s="414"/>
      <c r="AC853" s="414"/>
      <c r="AD853" s="414"/>
      <c r="AE853" s="414"/>
      <c r="AF853" s="414"/>
      <c r="AG853" s="414"/>
      <c r="AH853" s="414"/>
      <c r="AI853" s="414"/>
      <c r="AJ853" s="414"/>
      <c r="AK853" s="414"/>
      <c r="AL853" s="414"/>
      <c r="AM853" s="295">
        <f>SUM(Y853:AL853)</f>
        <v>0</v>
      </c>
    </row>
    <row r="854" spans="1:39"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768">
        <f>Y853</f>
        <v>0</v>
      </c>
      <c r="Z854" s="410">
        <f t="shared" ref="Z854" si="2570">Z853</f>
        <v>0</v>
      </c>
      <c r="AA854" s="410">
        <f t="shared" ref="AA854" si="2571">AA853</f>
        <v>0</v>
      </c>
      <c r="AB854" s="410">
        <f t="shared" ref="AB854" si="2572">AB853</f>
        <v>0</v>
      </c>
      <c r="AC854" s="410">
        <f t="shared" ref="AC854" si="2573">AC853</f>
        <v>0</v>
      </c>
      <c r="AD854" s="410">
        <f t="shared" ref="AD854" si="2574">AD853</f>
        <v>0</v>
      </c>
      <c r="AE854" s="410">
        <f t="shared" ref="AE854" si="2575">AE853</f>
        <v>0</v>
      </c>
      <c r="AF854" s="410">
        <f t="shared" ref="AF854" si="2576">AF853</f>
        <v>0</v>
      </c>
      <c r="AG854" s="410">
        <f t="shared" ref="AG854" si="2577">AG853</f>
        <v>0</v>
      </c>
      <c r="AH854" s="410">
        <f t="shared" ref="AH854" si="2578">AH853</f>
        <v>0</v>
      </c>
      <c r="AI854" s="410">
        <f t="shared" ref="AI854" si="2579">AI853</f>
        <v>0</v>
      </c>
      <c r="AJ854" s="410">
        <f t="shared" ref="AJ854" si="2580">AJ853</f>
        <v>0</v>
      </c>
      <c r="AK854" s="410">
        <f t="shared" ref="AK854" si="2581">AK853</f>
        <v>0</v>
      </c>
      <c r="AL854" s="410">
        <f t="shared" ref="AL854" si="2582">AL853</f>
        <v>0</v>
      </c>
      <c r="AM854" s="305"/>
    </row>
    <row r="855" spans="1:39"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769"/>
      <c r="Z855" s="424"/>
      <c r="AA855" s="424"/>
      <c r="AB855" s="424"/>
      <c r="AC855" s="424"/>
      <c r="AD855" s="424"/>
      <c r="AE855" s="424"/>
      <c r="AF855" s="424"/>
      <c r="AG855" s="424"/>
      <c r="AH855" s="424"/>
      <c r="AI855" s="424"/>
      <c r="AJ855" s="424"/>
      <c r="AK855" s="424"/>
      <c r="AL855" s="424"/>
      <c r="AM855" s="305"/>
    </row>
    <row r="856" spans="1:39" ht="30" outlineLevel="1">
      <c r="A856" s="531">
        <v>27</v>
      </c>
      <c r="B856" s="427" t="s">
        <v>119</v>
      </c>
      <c r="C856" s="290" t="s">
        <v>25</v>
      </c>
      <c r="D856" s="294">
        <v>5065</v>
      </c>
      <c r="E856" s="294">
        <f>D856*(E673/D673)</f>
        <v>5065</v>
      </c>
      <c r="F856" s="294"/>
      <c r="G856" s="294"/>
      <c r="H856" s="294"/>
      <c r="I856" s="294"/>
      <c r="J856" s="294"/>
      <c r="K856" s="294"/>
      <c r="L856" s="294"/>
      <c r="M856" s="294"/>
      <c r="N856" s="294">
        <v>12</v>
      </c>
      <c r="O856" s="294">
        <f>D856*(O673/D673)</f>
        <v>0.95438221841263271</v>
      </c>
      <c r="P856" s="294">
        <f>E856*(P673/E673)</f>
        <v>0.95438221841263271</v>
      </c>
      <c r="Q856" s="294"/>
      <c r="R856" s="294"/>
      <c r="S856" s="294"/>
      <c r="T856" s="294"/>
      <c r="U856" s="294"/>
      <c r="V856" s="294"/>
      <c r="W856" s="294"/>
      <c r="X856" s="294"/>
      <c r="Y856" s="774"/>
      <c r="Z856" s="793">
        <v>0.75</v>
      </c>
      <c r="AA856" s="793">
        <v>0.25</v>
      </c>
      <c r="AB856" s="414"/>
      <c r="AC856" s="414"/>
      <c r="AD856" s="414"/>
      <c r="AE856" s="414"/>
      <c r="AF856" s="414"/>
      <c r="AG856" s="414"/>
      <c r="AH856" s="414"/>
      <c r="AI856" s="414"/>
      <c r="AJ856" s="414"/>
      <c r="AK856" s="414"/>
      <c r="AL856" s="414"/>
      <c r="AM856" s="295">
        <f>SUM(Y856:AL856)</f>
        <v>1</v>
      </c>
    </row>
    <row r="857" spans="1:39"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768">
        <f>Y856</f>
        <v>0</v>
      </c>
      <c r="Z857" s="410">
        <f t="shared" ref="Z857" si="2583">Z856</f>
        <v>0.75</v>
      </c>
      <c r="AA857" s="410">
        <f t="shared" ref="AA857" si="2584">AA856</f>
        <v>0.25</v>
      </c>
      <c r="AB857" s="410">
        <f t="shared" ref="AB857" si="2585">AB856</f>
        <v>0</v>
      </c>
      <c r="AC857" s="410">
        <f t="shared" ref="AC857" si="2586">AC856</f>
        <v>0</v>
      </c>
      <c r="AD857" s="410">
        <f t="shared" ref="AD857" si="2587">AD856</f>
        <v>0</v>
      </c>
      <c r="AE857" s="410">
        <f t="shared" ref="AE857" si="2588">AE856</f>
        <v>0</v>
      </c>
      <c r="AF857" s="410">
        <f t="shared" ref="AF857" si="2589">AF856</f>
        <v>0</v>
      </c>
      <c r="AG857" s="410">
        <f t="shared" ref="AG857" si="2590">AG856</f>
        <v>0</v>
      </c>
      <c r="AH857" s="410">
        <f t="shared" ref="AH857" si="2591">AH856</f>
        <v>0</v>
      </c>
      <c r="AI857" s="410">
        <f t="shared" ref="AI857" si="2592">AI856</f>
        <v>0</v>
      </c>
      <c r="AJ857" s="410">
        <f t="shared" ref="AJ857" si="2593">AJ856</f>
        <v>0</v>
      </c>
      <c r="AK857" s="410">
        <f t="shared" ref="AK857" si="2594">AK856</f>
        <v>0</v>
      </c>
      <c r="AL857" s="410">
        <f t="shared" ref="AL857" si="2595">AL856</f>
        <v>0</v>
      </c>
      <c r="AM857" s="305"/>
    </row>
    <row r="858" spans="1:39"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769"/>
      <c r="Z858" s="424"/>
      <c r="AA858" s="424"/>
      <c r="AB858" s="424"/>
      <c r="AC858" s="424"/>
      <c r="AD858" s="424"/>
      <c r="AE858" s="424"/>
      <c r="AF858" s="424"/>
      <c r="AG858" s="424"/>
      <c r="AH858" s="424"/>
      <c r="AI858" s="424"/>
      <c r="AJ858" s="424"/>
      <c r="AK858" s="424"/>
      <c r="AL858" s="424"/>
      <c r="AM858" s="305"/>
    </row>
    <row r="859" spans="1:39" ht="30"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774"/>
      <c r="Z859" s="414"/>
      <c r="AA859" s="414"/>
      <c r="AB859" s="414"/>
      <c r="AC859" s="414"/>
      <c r="AD859" s="414"/>
      <c r="AE859" s="414"/>
      <c r="AF859" s="414"/>
      <c r="AG859" s="414"/>
      <c r="AH859" s="414"/>
      <c r="AI859" s="414"/>
      <c r="AJ859" s="414"/>
      <c r="AK859" s="414"/>
      <c r="AL859" s="414"/>
      <c r="AM859" s="295">
        <f>SUM(Y859:AL859)</f>
        <v>0</v>
      </c>
    </row>
    <row r="860" spans="1:39"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768">
        <f>Y859</f>
        <v>0</v>
      </c>
      <c r="Z860" s="410">
        <f t="shared" ref="Z860" si="2596">Z859</f>
        <v>0</v>
      </c>
      <c r="AA860" s="410">
        <f t="shared" ref="AA860" si="2597">AA859</f>
        <v>0</v>
      </c>
      <c r="AB860" s="410">
        <f t="shared" ref="AB860" si="2598">AB859</f>
        <v>0</v>
      </c>
      <c r="AC860" s="410">
        <f t="shared" ref="AC860" si="2599">AC859</f>
        <v>0</v>
      </c>
      <c r="AD860" s="410">
        <f t="shared" ref="AD860" si="2600">AD859</f>
        <v>0</v>
      </c>
      <c r="AE860" s="410">
        <f t="shared" ref="AE860" si="2601">AE859</f>
        <v>0</v>
      </c>
      <c r="AF860" s="410">
        <f t="shared" ref="AF860" si="2602">AF859</f>
        <v>0</v>
      </c>
      <c r="AG860" s="410">
        <f t="shared" ref="AG860" si="2603">AG859</f>
        <v>0</v>
      </c>
      <c r="AH860" s="410">
        <f t="shared" ref="AH860" si="2604">AH859</f>
        <v>0</v>
      </c>
      <c r="AI860" s="410">
        <f t="shared" ref="AI860" si="2605">AI859</f>
        <v>0</v>
      </c>
      <c r="AJ860" s="410">
        <f t="shared" ref="AJ860" si="2606">AJ859</f>
        <v>0</v>
      </c>
      <c r="AK860" s="410">
        <f t="shared" ref="AK860" si="2607">AK859</f>
        <v>0</v>
      </c>
      <c r="AL860" s="410">
        <f t="shared" ref="AL860" si="2608">AL859</f>
        <v>0</v>
      </c>
      <c r="AM860" s="305"/>
    </row>
    <row r="861" spans="1:39"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769"/>
      <c r="Z861" s="424"/>
      <c r="AA861" s="424"/>
      <c r="AB861" s="424"/>
      <c r="AC861" s="424"/>
      <c r="AD861" s="424"/>
      <c r="AE861" s="424"/>
      <c r="AF861" s="424"/>
      <c r="AG861" s="424"/>
      <c r="AH861" s="424"/>
      <c r="AI861" s="424"/>
      <c r="AJ861" s="424"/>
      <c r="AK861" s="424"/>
      <c r="AL861" s="424"/>
      <c r="AM861" s="305"/>
    </row>
    <row r="862" spans="1:39" ht="30"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774"/>
      <c r="Z862" s="414"/>
      <c r="AA862" s="414"/>
      <c r="AB862" s="414"/>
      <c r="AC862" s="414"/>
      <c r="AD862" s="414"/>
      <c r="AE862" s="414"/>
      <c r="AF862" s="414"/>
      <c r="AG862" s="414"/>
      <c r="AH862" s="414"/>
      <c r="AI862" s="414"/>
      <c r="AJ862" s="414"/>
      <c r="AK862" s="414"/>
      <c r="AL862" s="414"/>
      <c r="AM862" s="295">
        <f>SUM(Y862:AL862)</f>
        <v>0</v>
      </c>
    </row>
    <row r="863" spans="1:39"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768">
        <f>Y862</f>
        <v>0</v>
      </c>
      <c r="Z863" s="410">
        <f t="shared" ref="Z863" si="2609">Z862</f>
        <v>0</v>
      </c>
      <c r="AA863" s="410">
        <f t="shared" ref="AA863" si="2610">AA862</f>
        <v>0</v>
      </c>
      <c r="AB863" s="410">
        <f t="shared" ref="AB863" si="2611">AB862</f>
        <v>0</v>
      </c>
      <c r="AC863" s="410">
        <f t="shared" ref="AC863" si="2612">AC862</f>
        <v>0</v>
      </c>
      <c r="AD863" s="410">
        <f t="shared" ref="AD863" si="2613">AD862</f>
        <v>0</v>
      </c>
      <c r="AE863" s="410">
        <f t="shared" ref="AE863" si="2614">AE862</f>
        <v>0</v>
      </c>
      <c r="AF863" s="410">
        <f t="shared" ref="AF863" si="2615">AF862</f>
        <v>0</v>
      </c>
      <c r="AG863" s="410">
        <f t="shared" ref="AG863" si="2616">AG862</f>
        <v>0</v>
      </c>
      <c r="AH863" s="410">
        <f t="shared" ref="AH863" si="2617">AH862</f>
        <v>0</v>
      </c>
      <c r="AI863" s="410">
        <f t="shared" ref="AI863" si="2618">AI862</f>
        <v>0</v>
      </c>
      <c r="AJ863" s="410">
        <f t="shared" ref="AJ863" si="2619">AJ862</f>
        <v>0</v>
      </c>
      <c r="AK863" s="410">
        <f t="shared" ref="AK863" si="2620">AK862</f>
        <v>0</v>
      </c>
      <c r="AL863" s="410">
        <f t="shared" ref="AL863" si="2621">AL862</f>
        <v>0</v>
      </c>
      <c r="AM863" s="305"/>
    </row>
    <row r="864" spans="1:39"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769"/>
      <c r="Z864" s="424"/>
      <c r="AA864" s="424"/>
      <c r="AB864" s="424"/>
      <c r="AC864" s="424"/>
      <c r="AD864" s="424"/>
      <c r="AE864" s="424"/>
      <c r="AF864" s="424"/>
      <c r="AG864" s="424"/>
      <c r="AH864" s="424"/>
      <c r="AI864" s="424"/>
      <c r="AJ864" s="424"/>
      <c r="AK864" s="424"/>
      <c r="AL864" s="424"/>
      <c r="AM864" s="305"/>
    </row>
    <row r="865" spans="1:39" ht="30"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774"/>
      <c r="Z865" s="414"/>
      <c r="AA865" s="414"/>
      <c r="AB865" s="414"/>
      <c r="AC865" s="414"/>
      <c r="AD865" s="414"/>
      <c r="AE865" s="414"/>
      <c r="AF865" s="414"/>
      <c r="AG865" s="414"/>
      <c r="AH865" s="414"/>
      <c r="AI865" s="414"/>
      <c r="AJ865" s="414"/>
      <c r="AK865" s="414"/>
      <c r="AL865" s="414"/>
      <c r="AM865" s="295">
        <f>SUM(Y865:AL865)</f>
        <v>0</v>
      </c>
    </row>
    <row r="866" spans="1:39"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768">
        <f>Y865</f>
        <v>0</v>
      </c>
      <c r="Z866" s="410">
        <f t="shared" ref="Z866" si="2622">Z865</f>
        <v>0</v>
      </c>
      <c r="AA866" s="410">
        <f t="shared" ref="AA866" si="2623">AA865</f>
        <v>0</v>
      </c>
      <c r="AB866" s="410">
        <f t="shared" ref="AB866" si="2624">AB865</f>
        <v>0</v>
      </c>
      <c r="AC866" s="410">
        <f t="shared" ref="AC866" si="2625">AC865</f>
        <v>0</v>
      </c>
      <c r="AD866" s="410">
        <f t="shared" ref="AD866" si="2626">AD865</f>
        <v>0</v>
      </c>
      <c r="AE866" s="410">
        <f t="shared" ref="AE866" si="2627">AE865</f>
        <v>0</v>
      </c>
      <c r="AF866" s="410">
        <f t="shared" ref="AF866" si="2628">AF865</f>
        <v>0</v>
      </c>
      <c r="AG866" s="410">
        <f t="shared" ref="AG866" si="2629">AG865</f>
        <v>0</v>
      </c>
      <c r="AH866" s="410">
        <f t="shared" ref="AH866" si="2630">AH865</f>
        <v>0</v>
      </c>
      <c r="AI866" s="410">
        <f t="shared" ref="AI866" si="2631">AI865</f>
        <v>0</v>
      </c>
      <c r="AJ866" s="410">
        <f t="shared" ref="AJ866" si="2632">AJ865</f>
        <v>0</v>
      </c>
      <c r="AK866" s="410">
        <f t="shared" ref="AK866" si="2633">AK865</f>
        <v>0</v>
      </c>
      <c r="AL866" s="410">
        <f t="shared" ref="AL866" si="2634">AL865</f>
        <v>0</v>
      </c>
      <c r="AM866" s="305"/>
    </row>
    <row r="867" spans="1:39"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769"/>
      <c r="Z867" s="424"/>
      <c r="AA867" s="424"/>
      <c r="AB867" s="424"/>
      <c r="AC867" s="424"/>
      <c r="AD867" s="424"/>
      <c r="AE867" s="424"/>
      <c r="AF867" s="424"/>
      <c r="AG867" s="424"/>
      <c r="AH867" s="424"/>
      <c r="AI867" s="424"/>
      <c r="AJ867" s="424"/>
      <c r="AK867" s="424"/>
      <c r="AL867" s="424"/>
      <c r="AM867" s="305"/>
    </row>
    <row r="868" spans="1:39" ht="30"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774"/>
      <c r="Z868" s="414"/>
      <c r="AA868" s="414"/>
      <c r="AB868" s="414"/>
      <c r="AC868" s="414"/>
      <c r="AD868" s="414"/>
      <c r="AE868" s="414"/>
      <c r="AF868" s="414"/>
      <c r="AG868" s="414"/>
      <c r="AH868" s="414"/>
      <c r="AI868" s="414"/>
      <c r="AJ868" s="414"/>
      <c r="AK868" s="414"/>
      <c r="AL868" s="414"/>
      <c r="AM868" s="295">
        <f>SUM(Y868:AL868)</f>
        <v>0</v>
      </c>
    </row>
    <row r="869" spans="1:39"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768">
        <f>Y868</f>
        <v>0</v>
      </c>
      <c r="Z869" s="410">
        <f t="shared" ref="Z869" si="2635">Z868</f>
        <v>0</v>
      </c>
      <c r="AA869" s="410">
        <f t="shared" ref="AA869" si="2636">AA868</f>
        <v>0</v>
      </c>
      <c r="AB869" s="410">
        <f t="shared" ref="AB869" si="2637">AB868</f>
        <v>0</v>
      </c>
      <c r="AC869" s="410">
        <f t="shared" ref="AC869" si="2638">AC868</f>
        <v>0</v>
      </c>
      <c r="AD869" s="410">
        <f t="shared" ref="AD869" si="2639">AD868</f>
        <v>0</v>
      </c>
      <c r="AE869" s="410">
        <f t="shared" ref="AE869" si="2640">AE868</f>
        <v>0</v>
      </c>
      <c r="AF869" s="410">
        <f t="shared" ref="AF869" si="2641">AF868</f>
        <v>0</v>
      </c>
      <c r="AG869" s="410">
        <f t="shared" ref="AG869" si="2642">AG868</f>
        <v>0</v>
      </c>
      <c r="AH869" s="410">
        <f t="shared" ref="AH869" si="2643">AH868</f>
        <v>0</v>
      </c>
      <c r="AI869" s="410">
        <f t="shared" ref="AI869" si="2644">AI868</f>
        <v>0</v>
      </c>
      <c r="AJ869" s="410">
        <f t="shared" ref="AJ869" si="2645">AJ868</f>
        <v>0</v>
      </c>
      <c r="AK869" s="410">
        <f t="shared" ref="AK869" si="2646">AK868</f>
        <v>0</v>
      </c>
      <c r="AL869" s="410">
        <f t="shared" ref="AL869" si="2647">AL868</f>
        <v>0</v>
      </c>
      <c r="AM869" s="305"/>
    </row>
    <row r="870" spans="1:39"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769"/>
      <c r="Z870" s="424"/>
      <c r="AA870" s="424"/>
      <c r="AB870" s="424"/>
      <c r="AC870" s="424"/>
      <c r="AD870" s="424"/>
      <c r="AE870" s="424"/>
      <c r="AF870" s="424"/>
      <c r="AG870" s="424"/>
      <c r="AH870" s="424"/>
      <c r="AI870" s="424"/>
      <c r="AJ870" s="424"/>
      <c r="AK870" s="424"/>
      <c r="AL870" s="424"/>
      <c r="AM870" s="305"/>
    </row>
    <row r="871" spans="1:39" ht="30"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774"/>
      <c r="Z871" s="414"/>
      <c r="AA871" s="414"/>
      <c r="AB871" s="414"/>
      <c r="AC871" s="414"/>
      <c r="AD871" s="414"/>
      <c r="AE871" s="414"/>
      <c r="AF871" s="414"/>
      <c r="AG871" s="414"/>
      <c r="AH871" s="414"/>
      <c r="AI871" s="414"/>
      <c r="AJ871" s="414"/>
      <c r="AK871" s="414"/>
      <c r="AL871" s="414"/>
      <c r="AM871" s="295">
        <f>SUM(Y871:AL871)</f>
        <v>0</v>
      </c>
    </row>
    <row r="872" spans="1:39"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768">
        <f>Y871</f>
        <v>0</v>
      </c>
      <c r="Z872" s="410">
        <f t="shared" ref="Z872" si="2648">Z871</f>
        <v>0</v>
      </c>
      <c r="AA872" s="410">
        <f t="shared" ref="AA872" si="2649">AA871</f>
        <v>0</v>
      </c>
      <c r="AB872" s="410">
        <f t="shared" ref="AB872" si="2650">AB871</f>
        <v>0</v>
      </c>
      <c r="AC872" s="410">
        <f t="shared" ref="AC872" si="2651">AC871</f>
        <v>0</v>
      </c>
      <c r="AD872" s="410">
        <f t="shared" ref="AD872" si="2652">AD871</f>
        <v>0</v>
      </c>
      <c r="AE872" s="410">
        <f t="shared" ref="AE872" si="2653">AE871</f>
        <v>0</v>
      </c>
      <c r="AF872" s="410">
        <f t="shared" ref="AF872" si="2654">AF871</f>
        <v>0</v>
      </c>
      <c r="AG872" s="410">
        <f t="shared" ref="AG872" si="2655">AG871</f>
        <v>0</v>
      </c>
      <c r="AH872" s="410">
        <f t="shared" ref="AH872" si="2656">AH871</f>
        <v>0</v>
      </c>
      <c r="AI872" s="410">
        <f t="shared" ref="AI872" si="2657">AI871</f>
        <v>0</v>
      </c>
      <c r="AJ872" s="410">
        <f t="shared" ref="AJ872" si="2658">AJ871</f>
        <v>0</v>
      </c>
      <c r="AK872" s="410">
        <f t="shared" ref="AK872" si="2659">AK871</f>
        <v>0</v>
      </c>
      <c r="AL872" s="410">
        <f>AL871</f>
        <v>0</v>
      </c>
      <c r="AM872" s="305"/>
    </row>
    <row r="873" spans="1:39"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769"/>
      <c r="Z873" s="424"/>
      <c r="AA873" s="424"/>
      <c r="AB873" s="424"/>
      <c r="AC873" s="424"/>
      <c r="AD873" s="424"/>
      <c r="AE873" s="424"/>
      <c r="AF873" s="424"/>
      <c r="AG873" s="424"/>
      <c r="AH873" s="424"/>
      <c r="AI873" s="424"/>
      <c r="AJ873" s="424"/>
      <c r="AK873" s="424"/>
      <c r="AL873" s="424"/>
      <c r="AM873" s="305"/>
    </row>
    <row r="874" spans="1:39" ht="15.75"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769"/>
      <c r="Z874" s="424"/>
      <c r="AA874" s="424"/>
      <c r="AB874" s="424"/>
      <c r="AC874" s="424"/>
      <c r="AD874" s="424"/>
      <c r="AE874" s="424"/>
      <c r="AF874" s="424"/>
      <c r="AG874" s="424"/>
      <c r="AH874" s="424"/>
      <c r="AI874" s="424"/>
      <c r="AJ874" s="424"/>
      <c r="AK874" s="424"/>
      <c r="AL874" s="424"/>
      <c r="AM874" s="305"/>
    </row>
    <row r="875" spans="1:39"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774"/>
      <c r="Z875" s="414"/>
      <c r="AA875" s="414"/>
      <c r="AB875" s="414"/>
      <c r="AC875" s="414"/>
      <c r="AD875" s="414"/>
      <c r="AE875" s="414"/>
      <c r="AF875" s="414"/>
      <c r="AG875" s="414"/>
      <c r="AH875" s="414"/>
      <c r="AI875" s="414"/>
      <c r="AJ875" s="414"/>
      <c r="AK875" s="414"/>
      <c r="AL875" s="414"/>
      <c r="AM875" s="295">
        <f>SUM(Y875:AL875)</f>
        <v>0</v>
      </c>
    </row>
    <row r="876" spans="1:39"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768">
        <f>Y875</f>
        <v>0</v>
      </c>
      <c r="Z876" s="410">
        <f t="shared" ref="Z876" si="2660">Z875</f>
        <v>0</v>
      </c>
      <c r="AA876" s="410">
        <f t="shared" ref="AA876" si="2661">AA875</f>
        <v>0</v>
      </c>
      <c r="AB876" s="410">
        <f t="shared" ref="AB876" si="2662">AB875</f>
        <v>0</v>
      </c>
      <c r="AC876" s="410">
        <f t="shared" ref="AC876" si="2663">AC875</f>
        <v>0</v>
      </c>
      <c r="AD876" s="410">
        <f t="shared" ref="AD876" si="2664">AD875</f>
        <v>0</v>
      </c>
      <c r="AE876" s="410">
        <f t="shared" ref="AE876" si="2665">AE875</f>
        <v>0</v>
      </c>
      <c r="AF876" s="410">
        <f t="shared" ref="AF876" si="2666">AF875</f>
        <v>0</v>
      </c>
      <c r="AG876" s="410">
        <f t="shared" ref="AG876" si="2667">AG875</f>
        <v>0</v>
      </c>
      <c r="AH876" s="410">
        <f t="shared" ref="AH876" si="2668">AH875</f>
        <v>0</v>
      </c>
      <c r="AI876" s="410">
        <f t="shared" ref="AI876" si="2669">AI875</f>
        <v>0</v>
      </c>
      <c r="AJ876" s="410">
        <f t="shared" ref="AJ876" si="2670">AJ875</f>
        <v>0</v>
      </c>
      <c r="AK876" s="410">
        <f t="shared" ref="AK876" si="2671">AK875</f>
        <v>0</v>
      </c>
      <c r="AL876" s="410">
        <f t="shared" ref="AL876" si="2672">AL875</f>
        <v>0</v>
      </c>
      <c r="AM876" s="305"/>
    </row>
    <row r="877" spans="1:39"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769"/>
      <c r="Z877" s="424"/>
      <c r="AA877" s="424"/>
      <c r="AB877" s="424"/>
      <c r="AC877" s="424"/>
      <c r="AD877" s="424"/>
      <c r="AE877" s="424"/>
      <c r="AF877" s="424"/>
      <c r="AG877" s="424"/>
      <c r="AH877" s="424"/>
      <c r="AI877" s="424"/>
      <c r="AJ877" s="424"/>
      <c r="AK877" s="424"/>
      <c r="AL877" s="424"/>
      <c r="AM877" s="305"/>
    </row>
    <row r="878" spans="1:39"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774"/>
      <c r="Z878" s="414"/>
      <c r="AA878" s="414"/>
      <c r="AB878" s="414"/>
      <c r="AC878" s="414"/>
      <c r="AD878" s="414"/>
      <c r="AE878" s="414"/>
      <c r="AF878" s="414"/>
      <c r="AG878" s="414"/>
      <c r="AH878" s="414"/>
      <c r="AI878" s="414"/>
      <c r="AJ878" s="414"/>
      <c r="AK878" s="414"/>
      <c r="AL878" s="414"/>
      <c r="AM878" s="295">
        <f>SUM(Y878:AL878)</f>
        <v>0</v>
      </c>
    </row>
    <row r="879" spans="1:39"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768">
        <f>Y878</f>
        <v>0</v>
      </c>
      <c r="Z879" s="410">
        <f t="shared" ref="Z879" si="2673">Z878</f>
        <v>0</v>
      </c>
      <c r="AA879" s="410">
        <f t="shared" ref="AA879" si="2674">AA878</f>
        <v>0</v>
      </c>
      <c r="AB879" s="410">
        <f t="shared" ref="AB879" si="2675">AB878</f>
        <v>0</v>
      </c>
      <c r="AC879" s="410">
        <f t="shared" ref="AC879" si="2676">AC878</f>
        <v>0</v>
      </c>
      <c r="AD879" s="410">
        <f t="shared" ref="AD879" si="2677">AD878</f>
        <v>0</v>
      </c>
      <c r="AE879" s="410">
        <f t="shared" ref="AE879" si="2678">AE878</f>
        <v>0</v>
      </c>
      <c r="AF879" s="410">
        <f t="shared" ref="AF879" si="2679">AF878</f>
        <v>0</v>
      </c>
      <c r="AG879" s="410">
        <f t="shared" ref="AG879" si="2680">AG878</f>
        <v>0</v>
      </c>
      <c r="AH879" s="410">
        <f t="shared" ref="AH879" si="2681">AH878</f>
        <v>0</v>
      </c>
      <c r="AI879" s="410">
        <f t="shared" ref="AI879" si="2682">AI878</f>
        <v>0</v>
      </c>
      <c r="AJ879" s="410">
        <f t="shared" ref="AJ879" si="2683">AJ878</f>
        <v>0</v>
      </c>
      <c r="AK879" s="410">
        <f t="shared" ref="AK879" si="2684">AK878</f>
        <v>0</v>
      </c>
      <c r="AL879" s="410">
        <f t="shared" ref="AL879" si="2685">AL878</f>
        <v>0</v>
      </c>
      <c r="AM879" s="305"/>
    </row>
    <row r="880" spans="1:39"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769"/>
      <c r="Z880" s="424"/>
      <c r="AA880" s="424"/>
      <c r="AB880" s="424"/>
      <c r="AC880" s="424"/>
      <c r="AD880" s="424"/>
      <c r="AE880" s="424"/>
      <c r="AF880" s="424"/>
      <c r="AG880" s="424"/>
      <c r="AH880" s="424"/>
      <c r="AI880" s="424"/>
      <c r="AJ880" s="424"/>
      <c r="AK880" s="424"/>
      <c r="AL880" s="424"/>
      <c r="AM880" s="305"/>
    </row>
    <row r="881" spans="1:39"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774"/>
      <c r="Z881" s="414"/>
      <c r="AA881" s="414"/>
      <c r="AB881" s="414"/>
      <c r="AC881" s="414"/>
      <c r="AD881" s="414"/>
      <c r="AE881" s="414"/>
      <c r="AF881" s="414"/>
      <c r="AG881" s="414"/>
      <c r="AH881" s="414"/>
      <c r="AI881" s="414"/>
      <c r="AJ881" s="414"/>
      <c r="AK881" s="414"/>
      <c r="AL881" s="414"/>
      <c r="AM881" s="295">
        <f>SUM(Y881:AL881)</f>
        <v>0</v>
      </c>
    </row>
    <row r="882" spans="1:39"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768">
        <f>Y881</f>
        <v>0</v>
      </c>
      <c r="Z882" s="410">
        <f t="shared" ref="Z882" si="2686">Z881</f>
        <v>0</v>
      </c>
      <c r="AA882" s="410">
        <f t="shared" ref="AA882" si="2687">AA881</f>
        <v>0</v>
      </c>
      <c r="AB882" s="410">
        <f t="shared" ref="AB882" si="2688">AB881</f>
        <v>0</v>
      </c>
      <c r="AC882" s="410">
        <f t="shared" ref="AC882" si="2689">AC881</f>
        <v>0</v>
      </c>
      <c r="AD882" s="410">
        <f t="shared" ref="AD882" si="2690">AD881</f>
        <v>0</v>
      </c>
      <c r="AE882" s="410">
        <f t="shared" ref="AE882" si="2691">AE881</f>
        <v>0</v>
      </c>
      <c r="AF882" s="410">
        <f t="shared" ref="AF882" si="2692">AF881</f>
        <v>0</v>
      </c>
      <c r="AG882" s="410">
        <f t="shared" ref="AG882" si="2693">AG881</f>
        <v>0</v>
      </c>
      <c r="AH882" s="410">
        <f t="shared" ref="AH882" si="2694">AH881</f>
        <v>0</v>
      </c>
      <c r="AI882" s="410">
        <f t="shared" ref="AI882" si="2695">AI881</f>
        <v>0</v>
      </c>
      <c r="AJ882" s="410">
        <f t="shared" ref="AJ882" si="2696">AJ881</f>
        <v>0</v>
      </c>
      <c r="AK882" s="410">
        <f t="shared" ref="AK882" si="2697">AK881</f>
        <v>0</v>
      </c>
      <c r="AL882" s="410">
        <f t="shared" ref="AL882" si="2698">AL881</f>
        <v>0</v>
      </c>
      <c r="AM882" s="305"/>
    </row>
    <row r="883" spans="1:39"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769"/>
      <c r="Z883" s="424"/>
      <c r="AA883" s="424"/>
      <c r="AB883" s="424"/>
      <c r="AC883" s="424"/>
      <c r="AD883" s="424"/>
      <c r="AE883" s="424"/>
      <c r="AF883" s="424"/>
      <c r="AG883" s="424"/>
      <c r="AH883" s="424"/>
      <c r="AI883" s="424"/>
      <c r="AJ883" s="424"/>
      <c r="AK883" s="424"/>
      <c r="AL883" s="424"/>
      <c r="AM883" s="305"/>
    </row>
    <row r="884" spans="1:39" ht="15.75"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769"/>
      <c r="Z884" s="424"/>
      <c r="AA884" s="424"/>
      <c r="AB884" s="424"/>
      <c r="AC884" s="424"/>
      <c r="AD884" s="424"/>
      <c r="AE884" s="424"/>
      <c r="AF884" s="424"/>
      <c r="AG884" s="424"/>
      <c r="AH884" s="424"/>
      <c r="AI884" s="424"/>
      <c r="AJ884" s="424"/>
      <c r="AK884" s="424"/>
      <c r="AL884" s="424"/>
      <c r="AM884" s="305"/>
    </row>
    <row r="885" spans="1:39" ht="45"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774"/>
      <c r="Z885" s="414"/>
      <c r="AA885" s="414"/>
      <c r="AB885" s="414"/>
      <c r="AC885" s="414"/>
      <c r="AD885" s="414"/>
      <c r="AE885" s="414"/>
      <c r="AF885" s="414"/>
      <c r="AG885" s="414"/>
      <c r="AH885" s="414"/>
      <c r="AI885" s="414"/>
      <c r="AJ885" s="414"/>
      <c r="AK885" s="414"/>
      <c r="AL885" s="414"/>
      <c r="AM885" s="295">
        <f>SUM(Y885:AL885)</f>
        <v>0</v>
      </c>
    </row>
    <row r="886" spans="1:39"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768">
        <f>Y885</f>
        <v>0</v>
      </c>
      <c r="Z886" s="410">
        <f t="shared" ref="Z886" si="2699">Z885</f>
        <v>0</v>
      </c>
      <c r="AA886" s="410">
        <f t="shared" ref="AA886" si="2700">AA885</f>
        <v>0</v>
      </c>
      <c r="AB886" s="410">
        <f t="shared" ref="AB886" si="2701">AB885</f>
        <v>0</v>
      </c>
      <c r="AC886" s="410">
        <f t="shared" ref="AC886" si="2702">AC885</f>
        <v>0</v>
      </c>
      <c r="AD886" s="410">
        <f t="shared" ref="AD886" si="2703">AD885</f>
        <v>0</v>
      </c>
      <c r="AE886" s="410">
        <f t="shared" ref="AE886" si="2704">AE885</f>
        <v>0</v>
      </c>
      <c r="AF886" s="410">
        <f t="shared" ref="AF886" si="2705">AF885</f>
        <v>0</v>
      </c>
      <c r="AG886" s="410">
        <f t="shared" ref="AG886" si="2706">AG885</f>
        <v>0</v>
      </c>
      <c r="AH886" s="410">
        <f t="shared" ref="AH886" si="2707">AH885</f>
        <v>0</v>
      </c>
      <c r="AI886" s="410">
        <f t="shared" ref="AI886" si="2708">AI885</f>
        <v>0</v>
      </c>
      <c r="AJ886" s="410">
        <f t="shared" ref="AJ886" si="2709">AJ885</f>
        <v>0</v>
      </c>
      <c r="AK886" s="410">
        <f t="shared" ref="AK886" si="2710">AK885</f>
        <v>0</v>
      </c>
      <c r="AL886" s="410">
        <f t="shared" ref="AL886" si="2711">AL885</f>
        <v>0</v>
      </c>
      <c r="AM886" s="305"/>
    </row>
    <row r="887" spans="1:39"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769"/>
      <c r="Z887" s="424"/>
      <c r="AA887" s="424"/>
      <c r="AB887" s="424"/>
      <c r="AC887" s="424"/>
      <c r="AD887" s="424"/>
      <c r="AE887" s="424"/>
      <c r="AF887" s="424"/>
      <c r="AG887" s="424"/>
      <c r="AH887" s="424"/>
      <c r="AI887" s="424"/>
      <c r="AJ887" s="424"/>
      <c r="AK887" s="424"/>
      <c r="AL887" s="424"/>
      <c r="AM887" s="305"/>
    </row>
    <row r="888" spans="1:39" ht="30"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774"/>
      <c r="Z888" s="414"/>
      <c r="AA888" s="414"/>
      <c r="AB888" s="414"/>
      <c r="AC888" s="414"/>
      <c r="AD888" s="414"/>
      <c r="AE888" s="414"/>
      <c r="AF888" s="414"/>
      <c r="AG888" s="414"/>
      <c r="AH888" s="414"/>
      <c r="AI888" s="414"/>
      <c r="AJ888" s="414"/>
      <c r="AK888" s="414"/>
      <c r="AL888" s="414"/>
      <c r="AM888" s="295">
        <f>SUM(Y888:AL888)</f>
        <v>0</v>
      </c>
    </row>
    <row r="889" spans="1:39"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768">
        <f>Y888</f>
        <v>0</v>
      </c>
      <c r="Z889" s="410">
        <f t="shared" ref="Z889" si="2712">Z888</f>
        <v>0</v>
      </c>
      <c r="AA889" s="410">
        <f t="shared" ref="AA889" si="2713">AA888</f>
        <v>0</v>
      </c>
      <c r="AB889" s="410">
        <f t="shared" ref="AB889" si="2714">AB888</f>
        <v>0</v>
      </c>
      <c r="AC889" s="410">
        <f t="shared" ref="AC889" si="2715">AC888</f>
        <v>0</v>
      </c>
      <c r="AD889" s="410">
        <f t="shared" ref="AD889" si="2716">AD888</f>
        <v>0</v>
      </c>
      <c r="AE889" s="410">
        <f t="shared" ref="AE889" si="2717">AE888</f>
        <v>0</v>
      </c>
      <c r="AF889" s="410">
        <f t="shared" ref="AF889" si="2718">AF888</f>
        <v>0</v>
      </c>
      <c r="AG889" s="410">
        <f t="shared" ref="AG889" si="2719">AG888</f>
        <v>0</v>
      </c>
      <c r="AH889" s="410">
        <f t="shared" ref="AH889" si="2720">AH888</f>
        <v>0</v>
      </c>
      <c r="AI889" s="410">
        <f t="shared" ref="AI889" si="2721">AI888</f>
        <v>0</v>
      </c>
      <c r="AJ889" s="410">
        <f t="shared" ref="AJ889" si="2722">AJ888</f>
        <v>0</v>
      </c>
      <c r="AK889" s="410">
        <f t="shared" ref="AK889" si="2723">AK888</f>
        <v>0</v>
      </c>
      <c r="AL889" s="410">
        <f t="shared" ref="AL889" si="2724">AL888</f>
        <v>0</v>
      </c>
      <c r="AM889" s="305"/>
    </row>
    <row r="890" spans="1:39"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769"/>
      <c r="Z890" s="424"/>
      <c r="AA890" s="424"/>
      <c r="AB890" s="424"/>
      <c r="AC890" s="424"/>
      <c r="AD890" s="424"/>
      <c r="AE890" s="424"/>
      <c r="AF890" s="424"/>
      <c r="AG890" s="424"/>
      <c r="AH890" s="424"/>
      <c r="AI890" s="424"/>
      <c r="AJ890" s="424"/>
      <c r="AK890" s="424"/>
      <c r="AL890" s="424"/>
      <c r="AM890" s="305"/>
    </row>
    <row r="891" spans="1:39"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774"/>
      <c r="Z891" s="414"/>
      <c r="AA891" s="414"/>
      <c r="AB891" s="414"/>
      <c r="AC891" s="414"/>
      <c r="AD891" s="414"/>
      <c r="AE891" s="414"/>
      <c r="AF891" s="414"/>
      <c r="AG891" s="414"/>
      <c r="AH891" s="414"/>
      <c r="AI891" s="414"/>
      <c r="AJ891" s="414"/>
      <c r="AK891" s="414"/>
      <c r="AL891" s="414"/>
      <c r="AM891" s="295">
        <f>SUM(Y891:AL891)</f>
        <v>0</v>
      </c>
    </row>
    <row r="892" spans="1:39"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768">
        <f>Y891</f>
        <v>0</v>
      </c>
      <c r="Z892" s="410">
        <f t="shared" ref="Z892" si="2725">Z891</f>
        <v>0</v>
      </c>
      <c r="AA892" s="410">
        <f t="shared" ref="AA892" si="2726">AA891</f>
        <v>0</v>
      </c>
      <c r="AB892" s="410">
        <f t="shared" ref="AB892" si="2727">AB891</f>
        <v>0</v>
      </c>
      <c r="AC892" s="410">
        <f t="shared" ref="AC892" si="2728">AC891</f>
        <v>0</v>
      </c>
      <c r="AD892" s="410">
        <f t="shared" ref="AD892" si="2729">AD891</f>
        <v>0</v>
      </c>
      <c r="AE892" s="410">
        <f t="shared" ref="AE892" si="2730">AE891</f>
        <v>0</v>
      </c>
      <c r="AF892" s="410">
        <f t="shared" ref="AF892" si="2731">AF891</f>
        <v>0</v>
      </c>
      <c r="AG892" s="410">
        <f t="shared" ref="AG892" si="2732">AG891</f>
        <v>0</v>
      </c>
      <c r="AH892" s="410">
        <f t="shared" ref="AH892" si="2733">AH891</f>
        <v>0</v>
      </c>
      <c r="AI892" s="410">
        <f t="shared" ref="AI892" si="2734">AI891</f>
        <v>0</v>
      </c>
      <c r="AJ892" s="410">
        <f t="shared" ref="AJ892" si="2735">AJ891</f>
        <v>0</v>
      </c>
      <c r="AK892" s="410">
        <f t="shared" ref="AK892" si="2736">AK891</f>
        <v>0</v>
      </c>
      <c r="AL892" s="410">
        <f t="shared" ref="AL892" si="2737">AL891</f>
        <v>0</v>
      </c>
      <c r="AM892" s="305"/>
    </row>
    <row r="893" spans="1:39"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769"/>
      <c r="Z893" s="424"/>
      <c r="AA893" s="424"/>
      <c r="AB893" s="424"/>
      <c r="AC893" s="424"/>
      <c r="AD893" s="424"/>
      <c r="AE893" s="424"/>
      <c r="AF893" s="424"/>
      <c r="AG893" s="424"/>
      <c r="AH893" s="424"/>
      <c r="AI893" s="424"/>
      <c r="AJ893" s="424"/>
      <c r="AK893" s="424"/>
      <c r="AL893" s="424"/>
      <c r="AM893" s="305"/>
    </row>
    <row r="894" spans="1:39" ht="30"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774"/>
      <c r="Z894" s="414"/>
      <c r="AA894" s="414"/>
      <c r="AB894" s="414"/>
      <c r="AC894" s="414"/>
      <c r="AD894" s="414"/>
      <c r="AE894" s="414"/>
      <c r="AF894" s="414"/>
      <c r="AG894" s="414"/>
      <c r="AH894" s="414"/>
      <c r="AI894" s="414"/>
      <c r="AJ894" s="414"/>
      <c r="AK894" s="414"/>
      <c r="AL894" s="414"/>
      <c r="AM894" s="295">
        <f>SUM(Y894:AL894)</f>
        <v>0</v>
      </c>
    </row>
    <row r="895" spans="1:39"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768">
        <f>Y894</f>
        <v>0</v>
      </c>
      <c r="Z895" s="410">
        <f t="shared" ref="Z895" si="2738">Z894</f>
        <v>0</v>
      </c>
      <c r="AA895" s="410">
        <f t="shared" ref="AA895" si="2739">AA894</f>
        <v>0</v>
      </c>
      <c r="AB895" s="410">
        <f t="shared" ref="AB895" si="2740">AB894</f>
        <v>0</v>
      </c>
      <c r="AC895" s="410">
        <f t="shared" ref="AC895" si="2741">AC894</f>
        <v>0</v>
      </c>
      <c r="AD895" s="410">
        <f t="shared" ref="AD895" si="2742">AD894</f>
        <v>0</v>
      </c>
      <c r="AE895" s="410">
        <f t="shared" ref="AE895" si="2743">AE894</f>
        <v>0</v>
      </c>
      <c r="AF895" s="410">
        <f t="shared" ref="AF895" si="2744">AF894</f>
        <v>0</v>
      </c>
      <c r="AG895" s="410">
        <f t="shared" ref="AG895" si="2745">AG894</f>
        <v>0</v>
      </c>
      <c r="AH895" s="410">
        <f t="shared" ref="AH895" si="2746">AH894</f>
        <v>0</v>
      </c>
      <c r="AI895" s="410">
        <f t="shared" ref="AI895" si="2747">AI894</f>
        <v>0</v>
      </c>
      <c r="AJ895" s="410">
        <f t="shared" ref="AJ895" si="2748">AJ894</f>
        <v>0</v>
      </c>
      <c r="AK895" s="410">
        <f t="shared" ref="AK895" si="2749">AK894</f>
        <v>0</v>
      </c>
      <c r="AL895" s="410">
        <f t="shared" ref="AL895" si="2750">AL894</f>
        <v>0</v>
      </c>
      <c r="AM895" s="305"/>
    </row>
    <row r="896" spans="1:39"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769"/>
      <c r="Z896" s="424"/>
      <c r="AA896" s="424"/>
      <c r="AB896" s="424"/>
      <c r="AC896" s="424"/>
      <c r="AD896" s="424"/>
      <c r="AE896" s="424"/>
      <c r="AF896" s="424"/>
      <c r="AG896" s="424"/>
      <c r="AH896" s="424"/>
      <c r="AI896" s="424"/>
      <c r="AJ896" s="424"/>
      <c r="AK896" s="424"/>
      <c r="AL896" s="424"/>
      <c r="AM896" s="305"/>
    </row>
    <row r="897" spans="1:39" ht="30"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774"/>
      <c r="Z897" s="414"/>
      <c r="AA897" s="414"/>
      <c r="AB897" s="414"/>
      <c r="AC897" s="414"/>
      <c r="AD897" s="414"/>
      <c r="AE897" s="414"/>
      <c r="AF897" s="414"/>
      <c r="AG897" s="414"/>
      <c r="AH897" s="414"/>
      <c r="AI897" s="414"/>
      <c r="AJ897" s="414"/>
      <c r="AK897" s="414"/>
      <c r="AL897" s="414"/>
      <c r="AM897" s="295">
        <f>SUM(Y897:AL897)</f>
        <v>0</v>
      </c>
    </row>
    <row r="898" spans="1:39"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768">
        <f>Y897</f>
        <v>0</v>
      </c>
      <c r="Z898" s="410">
        <f t="shared" ref="Z898" si="2751">Z897</f>
        <v>0</v>
      </c>
      <c r="AA898" s="410">
        <f t="shared" ref="AA898" si="2752">AA897</f>
        <v>0</v>
      </c>
      <c r="AB898" s="410">
        <f t="shared" ref="AB898" si="2753">AB897</f>
        <v>0</v>
      </c>
      <c r="AC898" s="410">
        <f t="shared" ref="AC898" si="2754">AC897</f>
        <v>0</v>
      </c>
      <c r="AD898" s="410">
        <f t="shared" ref="AD898" si="2755">AD897</f>
        <v>0</v>
      </c>
      <c r="AE898" s="410">
        <f t="shared" ref="AE898" si="2756">AE897</f>
        <v>0</v>
      </c>
      <c r="AF898" s="410">
        <f t="shared" ref="AF898" si="2757">AF897</f>
        <v>0</v>
      </c>
      <c r="AG898" s="410">
        <f t="shared" ref="AG898" si="2758">AG897</f>
        <v>0</v>
      </c>
      <c r="AH898" s="410">
        <f t="shared" ref="AH898" si="2759">AH897</f>
        <v>0</v>
      </c>
      <c r="AI898" s="410">
        <f t="shared" ref="AI898" si="2760">AI897</f>
        <v>0</v>
      </c>
      <c r="AJ898" s="410">
        <f t="shared" ref="AJ898" si="2761">AJ897</f>
        <v>0</v>
      </c>
      <c r="AK898" s="410">
        <f t="shared" ref="AK898" si="2762">AK897</f>
        <v>0</v>
      </c>
      <c r="AL898" s="410">
        <f t="shared" ref="AL898" si="2763">AL897</f>
        <v>0</v>
      </c>
      <c r="AM898" s="305"/>
    </row>
    <row r="899" spans="1:39"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769"/>
      <c r="Z899" s="424"/>
      <c r="AA899" s="424"/>
      <c r="AB899" s="424"/>
      <c r="AC899" s="424"/>
      <c r="AD899" s="424"/>
      <c r="AE899" s="424"/>
      <c r="AF899" s="424"/>
      <c r="AG899" s="424"/>
      <c r="AH899" s="424"/>
      <c r="AI899" s="424"/>
      <c r="AJ899" s="424"/>
      <c r="AK899" s="424"/>
      <c r="AL899" s="424"/>
      <c r="AM899" s="305"/>
    </row>
    <row r="900" spans="1:39" ht="45"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774"/>
      <c r="Z900" s="414"/>
      <c r="AA900" s="414"/>
      <c r="AB900" s="414"/>
      <c r="AC900" s="414"/>
      <c r="AD900" s="414"/>
      <c r="AE900" s="414"/>
      <c r="AF900" s="414"/>
      <c r="AG900" s="414"/>
      <c r="AH900" s="414"/>
      <c r="AI900" s="414"/>
      <c r="AJ900" s="414"/>
      <c r="AK900" s="414"/>
      <c r="AL900" s="414"/>
      <c r="AM900" s="295">
        <f>SUM(Y900:AL900)</f>
        <v>0</v>
      </c>
    </row>
    <row r="901" spans="1:39"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768">
        <f>Y900</f>
        <v>0</v>
      </c>
      <c r="Z901" s="410">
        <f t="shared" ref="Z901" si="2764">Z900</f>
        <v>0</v>
      </c>
      <c r="AA901" s="410">
        <f t="shared" ref="AA901" si="2765">AA900</f>
        <v>0</v>
      </c>
      <c r="AB901" s="410">
        <f t="shared" ref="AB901" si="2766">AB900</f>
        <v>0</v>
      </c>
      <c r="AC901" s="410">
        <f t="shared" ref="AC901" si="2767">AC900</f>
        <v>0</v>
      </c>
      <c r="AD901" s="410">
        <f t="shared" ref="AD901" si="2768">AD900</f>
        <v>0</v>
      </c>
      <c r="AE901" s="410">
        <f t="shared" ref="AE901" si="2769">AE900</f>
        <v>0</v>
      </c>
      <c r="AF901" s="410">
        <f t="shared" ref="AF901" si="2770">AF900</f>
        <v>0</v>
      </c>
      <c r="AG901" s="410">
        <f t="shared" ref="AG901" si="2771">AG900</f>
        <v>0</v>
      </c>
      <c r="AH901" s="410">
        <f t="shared" ref="AH901" si="2772">AH900</f>
        <v>0</v>
      </c>
      <c r="AI901" s="410">
        <f t="shared" ref="AI901" si="2773">AI900</f>
        <v>0</v>
      </c>
      <c r="AJ901" s="410">
        <f t="shared" ref="AJ901" si="2774">AJ900</f>
        <v>0</v>
      </c>
      <c r="AK901" s="410">
        <f t="shared" ref="AK901" si="2775">AK900</f>
        <v>0</v>
      </c>
      <c r="AL901" s="410">
        <f t="shared" ref="AL901" si="2776">AL900</f>
        <v>0</v>
      </c>
      <c r="AM901" s="305"/>
    </row>
    <row r="902" spans="1:39"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769"/>
      <c r="Z902" s="424"/>
      <c r="AA902" s="424"/>
      <c r="AB902" s="424"/>
      <c r="AC902" s="424"/>
      <c r="AD902" s="424"/>
      <c r="AE902" s="424"/>
      <c r="AF902" s="424"/>
      <c r="AG902" s="424"/>
      <c r="AH902" s="424"/>
      <c r="AI902" s="424"/>
      <c r="AJ902" s="424"/>
      <c r="AK902" s="424"/>
      <c r="AL902" s="424"/>
      <c r="AM902" s="305"/>
    </row>
    <row r="903" spans="1:39" ht="45"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774"/>
      <c r="Z903" s="414"/>
      <c r="AA903" s="414"/>
      <c r="AB903" s="414"/>
      <c r="AC903" s="414"/>
      <c r="AD903" s="414"/>
      <c r="AE903" s="414"/>
      <c r="AF903" s="414"/>
      <c r="AG903" s="414"/>
      <c r="AH903" s="414"/>
      <c r="AI903" s="414"/>
      <c r="AJ903" s="414"/>
      <c r="AK903" s="414"/>
      <c r="AL903" s="414"/>
      <c r="AM903" s="295">
        <f>SUM(Y903:AL903)</f>
        <v>0</v>
      </c>
    </row>
    <row r="904" spans="1:39"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768">
        <f>Y903</f>
        <v>0</v>
      </c>
      <c r="Z904" s="410">
        <f t="shared" ref="Z904" si="2777">Z903</f>
        <v>0</v>
      </c>
      <c r="AA904" s="410">
        <f t="shared" ref="AA904" si="2778">AA903</f>
        <v>0</v>
      </c>
      <c r="AB904" s="410">
        <f t="shared" ref="AB904" si="2779">AB903</f>
        <v>0</v>
      </c>
      <c r="AC904" s="410">
        <f t="shared" ref="AC904" si="2780">AC903</f>
        <v>0</v>
      </c>
      <c r="AD904" s="410">
        <f t="shared" ref="AD904" si="2781">AD903</f>
        <v>0</v>
      </c>
      <c r="AE904" s="410">
        <f t="shared" ref="AE904" si="2782">AE903</f>
        <v>0</v>
      </c>
      <c r="AF904" s="410">
        <f t="shared" ref="AF904" si="2783">AF903</f>
        <v>0</v>
      </c>
      <c r="AG904" s="410">
        <f t="shared" ref="AG904" si="2784">AG903</f>
        <v>0</v>
      </c>
      <c r="AH904" s="410">
        <f t="shared" ref="AH904" si="2785">AH903</f>
        <v>0</v>
      </c>
      <c r="AI904" s="410">
        <f t="shared" ref="AI904" si="2786">AI903</f>
        <v>0</v>
      </c>
      <c r="AJ904" s="410">
        <f t="shared" ref="AJ904" si="2787">AJ903</f>
        <v>0</v>
      </c>
      <c r="AK904" s="410">
        <f t="shared" ref="AK904" si="2788">AK903</f>
        <v>0</v>
      </c>
      <c r="AL904" s="410">
        <f t="shared" ref="AL904" si="2789">AL903</f>
        <v>0</v>
      </c>
      <c r="AM904" s="305"/>
    </row>
    <row r="905" spans="1:39"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769"/>
      <c r="Z905" s="424"/>
      <c r="AA905" s="424"/>
      <c r="AB905" s="424"/>
      <c r="AC905" s="424"/>
      <c r="AD905" s="424"/>
      <c r="AE905" s="424"/>
      <c r="AF905" s="424"/>
      <c r="AG905" s="424"/>
      <c r="AH905" s="424"/>
      <c r="AI905" s="424"/>
      <c r="AJ905" s="424"/>
      <c r="AK905" s="424"/>
      <c r="AL905" s="424"/>
      <c r="AM905" s="305"/>
    </row>
    <row r="906" spans="1:39" ht="30"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774"/>
      <c r="Z906" s="414"/>
      <c r="AA906" s="414"/>
      <c r="AB906" s="414"/>
      <c r="AC906" s="414"/>
      <c r="AD906" s="414"/>
      <c r="AE906" s="414"/>
      <c r="AF906" s="414"/>
      <c r="AG906" s="414"/>
      <c r="AH906" s="414"/>
      <c r="AI906" s="414"/>
      <c r="AJ906" s="414"/>
      <c r="AK906" s="414"/>
      <c r="AL906" s="414"/>
      <c r="AM906" s="295">
        <f>SUM(Y906:AL906)</f>
        <v>0</v>
      </c>
    </row>
    <row r="907" spans="1:39"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768">
        <f>Y906</f>
        <v>0</v>
      </c>
      <c r="Z907" s="410">
        <f t="shared" ref="Z907" si="2790">Z906</f>
        <v>0</v>
      </c>
      <c r="AA907" s="410">
        <f t="shared" ref="AA907" si="2791">AA906</f>
        <v>0</v>
      </c>
      <c r="AB907" s="410">
        <f t="shared" ref="AB907" si="2792">AB906</f>
        <v>0</v>
      </c>
      <c r="AC907" s="410">
        <f t="shared" ref="AC907" si="2793">AC906</f>
        <v>0</v>
      </c>
      <c r="AD907" s="410">
        <f t="shared" ref="AD907" si="2794">AD906</f>
        <v>0</v>
      </c>
      <c r="AE907" s="410">
        <f t="shared" ref="AE907" si="2795">AE906</f>
        <v>0</v>
      </c>
      <c r="AF907" s="410">
        <f t="shared" ref="AF907" si="2796">AF906</f>
        <v>0</v>
      </c>
      <c r="AG907" s="410">
        <f t="shared" ref="AG907" si="2797">AG906</f>
        <v>0</v>
      </c>
      <c r="AH907" s="410">
        <f t="shared" ref="AH907" si="2798">AH906</f>
        <v>0</v>
      </c>
      <c r="AI907" s="410">
        <f t="shared" ref="AI907" si="2799">AI906</f>
        <v>0</v>
      </c>
      <c r="AJ907" s="410">
        <f t="shared" ref="AJ907" si="2800">AJ906</f>
        <v>0</v>
      </c>
      <c r="AK907" s="410">
        <f t="shared" ref="AK907" si="2801">AK906</f>
        <v>0</v>
      </c>
      <c r="AL907" s="410">
        <f t="shared" ref="AL907" si="2802">AL906</f>
        <v>0</v>
      </c>
      <c r="AM907" s="305"/>
    </row>
    <row r="908" spans="1:39"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769"/>
      <c r="Z908" s="424"/>
      <c r="AA908" s="424"/>
      <c r="AB908" s="424"/>
      <c r="AC908" s="424"/>
      <c r="AD908" s="424"/>
      <c r="AE908" s="424"/>
      <c r="AF908" s="424"/>
      <c r="AG908" s="424"/>
      <c r="AH908" s="424"/>
      <c r="AI908" s="424"/>
      <c r="AJ908" s="424"/>
      <c r="AK908" s="424"/>
      <c r="AL908" s="424"/>
      <c r="AM908" s="305"/>
    </row>
    <row r="909" spans="1:39" ht="45"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774"/>
      <c r="Z909" s="414"/>
      <c r="AA909" s="414"/>
      <c r="AB909" s="414"/>
      <c r="AC909" s="414"/>
      <c r="AD909" s="414"/>
      <c r="AE909" s="414"/>
      <c r="AF909" s="414"/>
      <c r="AG909" s="414"/>
      <c r="AH909" s="414"/>
      <c r="AI909" s="414"/>
      <c r="AJ909" s="414"/>
      <c r="AK909" s="414"/>
      <c r="AL909" s="414"/>
      <c r="AM909" s="295">
        <f>SUM(Y909:AL909)</f>
        <v>0</v>
      </c>
    </row>
    <row r="910" spans="1:39"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768">
        <f>Y909</f>
        <v>0</v>
      </c>
      <c r="Z910" s="410">
        <f t="shared" ref="Z910" si="2803">Z909</f>
        <v>0</v>
      </c>
      <c r="AA910" s="410">
        <f t="shared" ref="AA910" si="2804">AA909</f>
        <v>0</v>
      </c>
      <c r="AB910" s="410">
        <f t="shared" ref="AB910" si="2805">AB909</f>
        <v>0</v>
      </c>
      <c r="AC910" s="410">
        <f t="shared" ref="AC910" si="2806">AC909</f>
        <v>0</v>
      </c>
      <c r="AD910" s="410">
        <f t="shared" ref="AD910" si="2807">AD909</f>
        <v>0</v>
      </c>
      <c r="AE910" s="410">
        <f t="shared" ref="AE910" si="2808">AE909</f>
        <v>0</v>
      </c>
      <c r="AF910" s="410">
        <f t="shared" ref="AF910" si="2809">AF909</f>
        <v>0</v>
      </c>
      <c r="AG910" s="410">
        <f t="shared" ref="AG910" si="2810">AG909</f>
        <v>0</v>
      </c>
      <c r="AH910" s="410">
        <f t="shared" ref="AH910" si="2811">AH909</f>
        <v>0</v>
      </c>
      <c r="AI910" s="410">
        <f t="shared" ref="AI910" si="2812">AI909</f>
        <v>0</v>
      </c>
      <c r="AJ910" s="410">
        <f t="shared" ref="AJ910" si="2813">AJ909</f>
        <v>0</v>
      </c>
      <c r="AK910" s="410">
        <f t="shared" ref="AK910" si="2814">AK909</f>
        <v>0</v>
      </c>
      <c r="AL910" s="410">
        <f t="shared" ref="AL910" si="2815">AL909</f>
        <v>0</v>
      </c>
      <c r="AM910" s="305"/>
    </row>
    <row r="911" spans="1:39"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769"/>
      <c r="Z911" s="424"/>
      <c r="AA911" s="424"/>
      <c r="AB911" s="424"/>
      <c r="AC911" s="424"/>
      <c r="AD911" s="424"/>
      <c r="AE911" s="424"/>
      <c r="AF911" s="424"/>
      <c r="AG911" s="424"/>
      <c r="AH911" s="424"/>
      <c r="AI911" s="424"/>
      <c r="AJ911" s="424"/>
      <c r="AK911" s="424"/>
      <c r="AL911" s="424"/>
      <c r="AM911" s="305"/>
    </row>
    <row r="912" spans="1:39" ht="30"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774"/>
      <c r="Z912" s="414"/>
      <c r="AA912" s="414"/>
      <c r="AB912" s="414"/>
      <c r="AC912" s="414"/>
      <c r="AD912" s="414"/>
      <c r="AE912" s="414"/>
      <c r="AF912" s="414"/>
      <c r="AG912" s="414"/>
      <c r="AH912" s="414"/>
      <c r="AI912" s="414"/>
      <c r="AJ912" s="414"/>
      <c r="AK912" s="414"/>
      <c r="AL912" s="414"/>
      <c r="AM912" s="295">
        <f>SUM(Y912:AL912)</f>
        <v>0</v>
      </c>
    </row>
    <row r="913" spans="1:39"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768">
        <f>Y912</f>
        <v>0</v>
      </c>
      <c r="Z913" s="410">
        <f t="shared" ref="Z913" si="2816">Z912</f>
        <v>0</v>
      </c>
      <c r="AA913" s="410">
        <f t="shared" ref="AA913" si="2817">AA912</f>
        <v>0</v>
      </c>
      <c r="AB913" s="410">
        <f t="shared" ref="AB913" si="2818">AB912</f>
        <v>0</v>
      </c>
      <c r="AC913" s="410">
        <f t="shared" ref="AC913" si="2819">AC912</f>
        <v>0</v>
      </c>
      <c r="AD913" s="410">
        <f t="shared" ref="AD913" si="2820">AD912</f>
        <v>0</v>
      </c>
      <c r="AE913" s="410">
        <f t="shared" ref="AE913" si="2821">AE912</f>
        <v>0</v>
      </c>
      <c r="AF913" s="410">
        <f t="shared" ref="AF913" si="2822">AF912</f>
        <v>0</v>
      </c>
      <c r="AG913" s="410">
        <f t="shared" ref="AG913" si="2823">AG912</f>
        <v>0</v>
      </c>
      <c r="AH913" s="410">
        <f t="shared" ref="AH913" si="2824">AH912</f>
        <v>0</v>
      </c>
      <c r="AI913" s="410">
        <f t="shared" ref="AI913" si="2825">AI912</f>
        <v>0</v>
      </c>
      <c r="AJ913" s="410">
        <f t="shared" ref="AJ913" si="2826">AJ912</f>
        <v>0</v>
      </c>
      <c r="AK913" s="410">
        <f t="shared" ref="AK913" si="2827">AK912</f>
        <v>0</v>
      </c>
      <c r="AL913" s="410">
        <f t="shared" ref="AL913" si="2828">AL912</f>
        <v>0</v>
      </c>
      <c r="AM913" s="305"/>
    </row>
    <row r="914" spans="1:39"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769"/>
      <c r="Z914" s="424"/>
      <c r="AA914" s="424"/>
      <c r="AB914" s="424"/>
      <c r="AC914" s="424"/>
      <c r="AD914" s="424"/>
      <c r="AE914" s="424"/>
      <c r="AF914" s="424"/>
      <c r="AG914" s="424"/>
      <c r="AH914" s="424"/>
      <c r="AI914" s="424"/>
      <c r="AJ914" s="424"/>
      <c r="AK914" s="424"/>
      <c r="AL914" s="424"/>
      <c r="AM914" s="305"/>
    </row>
    <row r="915" spans="1:39" ht="30"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774"/>
      <c r="Z915" s="414"/>
      <c r="AA915" s="414"/>
      <c r="AB915" s="414"/>
      <c r="AC915" s="414"/>
      <c r="AD915" s="414"/>
      <c r="AE915" s="414"/>
      <c r="AF915" s="414"/>
      <c r="AG915" s="414"/>
      <c r="AH915" s="414"/>
      <c r="AI915" s="414"/>
      <c r="AJ915" s="414"/>
      <c r="AK915" s="414"/>
      <c r="AL915" s="414"/>
      <c r="AM915" s="295">
        <f>SUM(Y915:AL915)</f>
        <v>0</v>
      </c>
    </row>
    <row r="916" spans="1:39"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768">
        <f>Y915</f>
        <v>0</v>
      </c>
      <c r="Z916" s="410">
        <f t="shared" ref="Z916" si="2829">Z915</f>
        <v>0</v>
      </c>
      <c r="AA916" s="410">
        <f t="shared" ref="AA916" si="2830">AA915</f>
        <v>0</v>
      </c>
      <c r="AB916" s="410">
        <f t="shared" ref="AB916" si="2831">AB915</f>
        <v>0</v>
      </c>
      <c r="AC916" s="410">
        <f t="shared" ref="AC916" si="2832">AC915</f>
        <v>0</v>
      </c>
      <c r="AD916" s="410">
        <f t="shared" ref="AD916" si="2833">AD915</f>
        <v>0</v>
      </c>
      <c r="AE916" s="410">
        <f t="shared" ref="AE916" si="2834">AE915</f>
        <v>0</v>
      </c>
      <c r="AF916" s="410">
        <f t="shared" ref="AF916" si="2835">AF915</f>
        <v>0</v>
      </c>
      <c r="AG916" s="410">
        <f t="shared" ref="AG916" si="2836">AG915</f>
        <v>0</v>
      </c>
      <c r="AH916" s="410">
        <f t="shared" ref="AH916" si="2837">AH915</f>
        <v>0</v>
      </c>
      <c r="AI916" s="410">
        <f t="shared" ref="AI916" si="2838">AI915</f>
        <v>0</v>
      </c>
      <c r="AJ916" s="410">
        <f t="shared" ref="AJ916" si="2839">AJ915</f>
        <v>0</v>
      </c>
      <c r="AK916" s="410">
        <f t="shared" ref="AK916" si="2840">AK915</f>
        <v>0</v>
      </c>
      <c r="AL916" s="410">
        <f t="shared" ref="AL916" si="2841">AL915</f>
        <v>0</v>
      </c>
      <c r="AM916" s="305"/>
    </row>
    <row r="917" spans="1:39"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769"/>
      <c r="Z917" s="424"/>
      <c r="AA917" s="424"/>
      <c r="AB917" s="424"/>
      <c r="AC917" s="424"/>
      <c r="AD917" s="424"/>
      <c r="AE917" s="424"/>
      <c r="AF917" s="424"/>
      <c r="AG917" s="424"/>
      <c r="AH917" s="424"/>
      <c r="AI917" s="424"/>
      <c r="AJ917" s="424"/>
      <c r="AK917" s="424"/>
      <c r="AL917" s="424"/>
      <c r="AM917" s="305"/>
    </row>
    <row r="918" spans="1:39" ht="30"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774"/>
      <c r="Z918" s="414"/>
      <c r="AA918" s="414"/>
      <c r="AB918" s="414"/>
      <c r="AC918" s="414"/>
      <c r="AD918" s="414"/>
      <c r="AE918" s="414"/>
      <c r="AF918" s="414"/>
      <c r="AG918" s="414"/>
      <c r="AH918" s="414"/>
      <c r="AI918" s="414"/>
      <c r="AJ918" s="414"/>
      <c r="AK918" s="414"/>
      <c r="AL918" s="414"/>
      <c r="AM918" s="295">
        <f>SUM(Y918:AL918)</f>
        <v>0</v>
      </c>
    </row>
    <row r="919" spans="1:39"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768">
        <f>Y918</f>
        <v>0</v>
      </c>
      <c r="Z919" s="410">
        <f t="shared" ref="Z919" si="2842">Z918</f>
        <v>0</v>
      </c>
      <c r="AA919" s="410">
        <f t="shared" ref="AA919" si="2843">AA918</f>
        <v>0</v>
      </c>
      <c r="AB919" s="410">
        <f t="shared" ref="AB919" si="2844">AB918</f>
        <v>0</v>
      </c>
      <c r="AC919" s="410">
        <f t="shared" ref="AC919" si="2845">AC918</f>
        <v>0</v>
      </c>
      <c r="AD919" s="410">
        <f t="shared" ref="AD919" si="2846">AD918</f>
        <v>0</v>
      </c>
      <c r="AE919" s="410">
        <f t="shared" ref="AE919" si="2847">AE918</f>
        <v>0</v>
      </c>
      <c r="AF919" s="410">
        <f t="shared" ref="AF919" si="2848">AF918</f>
        <v>0</v>
      </c>
      <c r="AG919" s="410">
        <f t="shared" ref="AG919" si="2849">AG918</f>
        <v>0</v>
      </c>
      <c r="AH919" s="410">
        <f t="shared" ref="AH919" si="2850">AH918</f>
        <v>0</v>
      </c>
      <c r="AI919" s="410">
        <f t="shared" ref="AI919" si="2851">AI918</f>
        <v>0</v>
      </c>
      <c r="AJ919" s="410">
        <f t="shared" ref="AJ919" si="2852">AJ918</f>
        <v>0</v>
      </c>
      <c r="AK919" s="410">
        <f t="shared" ref="AK919" si="2853">AK918</f>
        <v>0</v>
      </c>
      <c r="AL919" s="410">
        <f t="shared" ref="AL919" si="2854">AL918</f>
        <v>0</v>
      </c>
      <c r="AM919" s="305"/>
    </row>
    <row r="920" spans="1:39"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769"/>
      <c r="Z920" s="424"/>
      <c r="AA920" s="424"/>
      <c r="AB920" s="424"/>
      <c r="AC920" s="424"/>
      <c r="AD920" s="424"/>
      <c r="AE920" s="424"/>
      <c r="AF920" s="424"/>
      <c r="AG920" s="424"/>
      <c r="AH920" s="424"/>
      <c r="AI920" s="424"/>
      <c r="AJ920" s="424"/>
      <c r="AK920" s="424"/>
      <c r="AL920" s="424"/>
      <c r="AM920" s="305"/>
    </row>
    <row r="921" spans="1:39" ht="45"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774"/>
      <c r="Z921" s="414"/>
      <c r="AA921" s="414"/>
      <c r="AB921" s="414"/>
      <c r="AC921" s="414"/>
      <c r="AD921" s="414"/>
      <c r="AE921" s="414"/>
      <c r="AF921" s="414"/>
      <c r="AG921" s="414"/>
      <c r="AH921" s="414"/>
      <c r="AI921" s="414"/>
      <c r="AJ921" s="414"/>
      <c r="AK921" s="414"/>
      <c r="AL921" s="414"/>
      <c r="AM921" s="295">
        <f>SUM(Y921:AL921)</f>
        <v>0</v>
      </c>
    </row>
    <row r="922" spans="1:39"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768">
        <f>Y921</f>
        <v>0</v>
      </c>
      <c r="Z922" s="410">
        <f t="shared" ref="Z922" si="2855">Z921</f>
        <v>0</v>
      </c>
      <c r="AA922" s="410">
        <f t="shared" ref="AA922" si="2856">AA921</f>
        <v>0</v>
      </c>
      <c r="AB922" s="410">
        <f t="shared" ref="AB922" si="2857">AB921</f>
        <v>0</v>
      </c>
      <c r="AC922" s="410">
        <f t="shared" ref="AC922" si="2858">AC921</f>
        <v>0</v>
      </c>
      <c r="AD922" s="410">
        <f t="shared" ref="AD922" si="2859">AD921</f>
        <v>0</v>
      </c>
      <c r="AE922" s="410">
        <f t="shared" ref="AE922" si="2860">AE921</f>
        <v>0</v>
      </c>
      <c r="AF922" s="410">
        <f t="shared" ref="AF922" si="2861">AF921</f>
        <v>0</v>
      </c>
      <c r="AG922" s="410">
        <f t="shared" ref="AG922" si="2862">AG921</f>
        <v>0</v>
      </c>
      <c r="AH922" s="410">
        <f t="shared" ref="AH922" si="2863">AH921</f>
        <v>0</v>
      </c>
      <c r="AI922" s="410">
        <f t="shared" ref="AI922" si="2864">AI921</f>
        <v>0</v>
      </c>
      <c r="AJ922" s="410">
        <f t="shared" ref="AJ922" si="2865">AJ921</f>
        <v>0</v>
      </c>
      <c r="AK922" s="410">
        <f t="shared" ref="AK922" si="2866">AK921</f>
        <v>0</v>
      </c>
      <c r="AL922" s="410">
        <f t="shared" ref="AL922" si="2867">AL921</f>
        <v>0</v>
      </c>
      <c r="AM922" s="305"/>
    </row>
    <row r="923" spans="1:39"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769"/>
      <c r="Z923" s="424"/>
      <c r="AA923" s="424"/>
      <c r="AB923" s="424"/>
      <c r="AC923" s="424"/>
      <c r="AD923" s="424"/>
      <c r="AE923" s="424"/>
      <c r="AF923" s="424"/>
      <c r="AG923" s="424"/>
      <c r="AH923" s="424"/>
      <c r="AI923" s="424"/>
      <c r="AJ923" s="424"/>
      <c r="AK923" s="424"/>
      <c r="AL923" s="424"/>
      <c r="AM923" s="305"/>
    </row>
    <row r="924" spans="1:39" ht="30"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774"/>
      <c r="Z924" s="414"/>
      <c r="AA924" s="414"/>
      <c r="AB924" s="414"/>
      <c r="AC924" s="414"/>
      <c r="AD924" s="414"/>
      <c r="AE924" s="414"/>
      <c r="AF924" s="414"/>
      <c r="AG924" s="414"/>
      <c r="AH924" s="414"/>
      <c r="AI924" s="414"/>
      <c r="AJ924" s="414"/>
      <c r="AK924" s="414"/>
      <c r="AL924" s="414"/>
      <c r="AM924" s="295">
        <f>SUM(Y924:AL924)</f>
        <v>0</v>
      </c>
    </row>
    <row r="925" spans="1:39"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768">
        <f>Y924</f>
        <v>0</v>
      </c>
      <c r="Z925" s="410">
        <f t="shared" ref="Z925" si="2868">Z924</f>
        <v>0</v>
      </c>
      <c r="AA925" s="410">
        <f t="shared" ref="AA925" si="2869">AA924</f>
        <v>0</v>
      </c>
      <c r="AB925" s="410">
        <f t="shared" ref="AB925" si="2870">AB924</f>
        <v>0</v>
      </c>
      <c r="AC925" s="410">
        <f t="shared" ref="AC925" si="2871">AC924</f>
        <v>0</v>
      </c>
      <c r="AD925" s="410">
        <f t="shared" ref="AD925" si="2872">AD924</f>
        <v>0</v>
      </c>
      <c r="AE925" s="410">
        <f t="shared" ref="AE925" si="2873">AE924</f>
        <v>0</v>
      </c>
      <c r="AF925" s="410">
        <f t="shared" ref="AF925" si="2874">AF924</f>
        <v>0</v>
      </c>
      <c r="AG925" s="410">
        <f t="shared" ref="AG925" si="2875">AG924</f>
        <v>0</v>
      </c>
      <c r="AH925" s="410">
        <f t="shared" ref="AH925" si="2876">AH924</f>
        <v>0</v>
      </c>
      <c r="AI925" s="410">
        <f t="shared" ref="AI925" si="2877">AI924</f>
        <v>0</v>
      </c>
      <c r="AJ925" s="410">
        <f t="shared" ref="AJ925" si="2878">AJ924</f>
        <v>0</v>
      </c>
      <c r="AK925" s="410">
        <f t="shared" ref="AK925" si="2879">AK924</f>
        <v>0</v>
      </c>
      <c r="AL925" s="410">
        <f t="shared" ref="AL925" si="2880">AL924</f>
        <v>0</v>
      </c>
      <c r="AM925" s="305"/>
    </row>
    <row r="926" spans="1:39"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775"/>
      <c r="Z926" s="300"/>
      <c r="AA926" s="300"/>
      <c r="AB926" s="300"/>
      <c r="AC926" s="300"/>
      <c r="AD926" s="300"/>
      <c r="AE926" s="300"/>
      <c r="AF926" s="300"/>
      <c r="AG926" s="300"/>
      <c r="AH926" s="300"/>
      <c r="AI926" s="300"/>
      <c r="AJ926" s="300"/>
      <c r="AK926" s="300"/>
      <c r="AL926" s="300"/>
      <c r="AM926" s="305"/>
    </row>
    <row r="927" spans="1:39" ht="15.75">
      <c r="B927" s="326" t="s">
        <v>328</v>
      </c>
      <c r="C927" s="328"/>
      <c r="D927" s="328">
        <f>SUM(D770:D925)</f>
        <v>5695</v>
      </c>
      <c r="E927" s="328"/>
      <c r="F927" s="328"/>
      <c r="G927" s="328"/>
      <c r="H927" s="328"/>
      <c r="I927" s="328"/>
      <c r="J927" s="328"/>
      <c r="K927" s="328"/>
      <c r="L927" s="328"/>
      <c r="M927" s="328"/>
      <c r="N927" s="328"/>
      <c r="O927" s="328">
        <f>SUM(O770:O925)</f>
        <v>1.1282826889823112</v>
      </c>
      <c r="P927" s="328"/>
      <c r="Q927" s="328"/>
      <c r="R927" s="328"/>
      <c r="S927" s="328"/>
      <c r="T927" s="328"/>
      <c r="U927" s="328"/>
      <c r="V927" s="328"/>
      <c r="W927" s="328"/>
      <c r="X927" s="328"/>
      <c r="Y927" s="776">
        <f>IF(Y768="kWh",SUMPRODUCT(D770:D925,Y770:Y925))</f>
        <v>630</v>
      </c>
      <c r="Z927" s="328">
        <f>IF(Z768="kWh",SUMPRODUCT(D770:D925,Z770:Z925))</f>
        <v>3798.75</v>
      </c>
      <c r="AA927" s="328">
        <f>IF(AA768="kw",SUMPRODUCT(N770:N925,O770:O925,AA770:AA925),SUMPRODUCT(D770:D925,AA770:AA925))</f>
        <v>2.8631466552378981</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777">
        <f>HLOOKUP(Y584,'2. LRAMVA Threshold'!$B$42:$Q$53,11,FALSE)</f>
        <v>1378906</v>
      </c>
      <c r="Z928" s="391">
        <f>HLOOKUP(Z584,'2. LRAMVA Threshold'!$B$42:$Q$53,11,FALSE)</f>
        <v>614466</v>
      </c>
      <c r="AA928" s="391">
        <f>HLOOKUP(AA584,'2. LRAMVA Threshold'!$B$42:$Q$53,11,FALSE)</f>
        <v>3777.5747121891995</v>
      </c>
      <c r="AB928" s="391">
        <f>HLOOKUP(AB584,'2. LRAMVA Threshold'!$B$42:$Q$53,11,FALSE)</f>
        <v>3.4029975684617533</v>
      </c>
      <c r="AC928" s="391">
        <f>HLOOKUP(AC584,'2. LRAMVA Threshold'!$B$42:$Q$53,11,FALSE)</f>
        <v>0</v>
      </c>
      <c r="AD928" s="391">
        <f>HLOOKUP(AD584,'2. LRAMVA Threshold'!$B$42:$Q$53,11,FALSE)</f>
        <v>8317</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778"/>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779">
        <f>HLOOKUP(Y$35,'3.  Distribution Rates'!$C$122:$P$133,11,FALSE)</f>
        <v>4.4999999999999997E-3</v>
      </c>
      <c r="Z930" s="340">
        <f>HLOOKUP(Z$35,'3.  Distribution Rates'!$C$122:$P$133,11,FALSE)</f>
        <v>1.29E-2</v>
      </c>
      <c r="AA930" s="340">
        <f>HLOOKUP(AA$35,'3.  Distribution Rates'!$C$122:$P$133,11,FALSE)</f>
        <v>3.5459999999999998</v>
      </c>
      <c r="AB930" s="340">
        <f>HLOOKUP(AB$35,'3.  Distribution Rates'!$C$122:$P$133,11,FALSE)</f>
        <v>9.2022999999999993</v>
      </c>
      <c r="AC930" s="340">
        <f>HLOOKUP(AC$35,'3.  Distribution Rates'!$C$122:$P$133,11,FALSE)</f>
        <v>13.1996</v>
      </c>
      <c r="AD930" s="340">
        <f>HLOOKUP(AD$35,'3.  Distribution Rates'!$C$122:$P$133,11,FALSE)</f>
        <v>3.5000000000000001E-3</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780">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81">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780">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81"/>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780">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81"/>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780">
        <f>'4.  2011-2014 LRAM'!Y530*Y930</f>
        <v>1633.2626069144997</v>
      </c>
      <c r="Z934" s="377">
        <f>'4.  2011-2014 LRAM'!Z530*Z930</f>
        <v>2752.7655745800002</v>
      </c>
      <c r="AA934" s="377">
        <f>'4.  2011-2014 LRAM'!AA530*AA930</f>
        <v>1499.6488639751997</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81"/>
        <v>5885.6770454696998</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780">
        <f t="shared" ref="Y935:AL935" si="2882">Y211*Y930</f>
        <v>2397.2669999999998</v>
      </c>
      <c r="Z935" s="377">
        <f t="shared" si="2882"/>
        <v>15731.059800000001</v>
      </c>
      <c r="AA935" s="377">
        <f t="shared" si="2882"/>
        <v>3595.6439999999998</v>
      </c>
      <c r="AB935" s="377">
        <f t="shared" si="2882"/>
        <v>0</v>
      </c>
      <c r="AC935" s="377">
        <f t="shared" si="2882"/>
        <v>0</v>
      </c>
      <c r="AD935" s="377">
        <f t="shared" si="2882"/>
        <v>0</v>
      </c>
      <c r="AE935" s="377">
        <f t="shared" si="2882"/>
        <v>0</v>
      </c>
      <c r="AF935" s="377">
        <f t="shared" si="2882"/>
        <v>0</v>
      </c>
      <c r="AG935" s="377">
        <f t="shared" si="2882"/>
        <v>0</v>
      </c>
      <c r="AH935" s="377">
        <f t="shared" si="2882"/>
        <v>0</v>
      </c>
      <c r="AI935" s="377">
        <f t="shared" si="2882"/>
        <v>0</v>
      </c>
      <c r="AJ935" s="377">
        <f t="shared" si="2882"/>
        <v>0</v>
      </c>
      <c r="AK935" s="377">
        <f t="shared" si="2882"/>
        <v>0</v>
      </c>
      <c r="AL935" s="377">
        <f t="shared" si="2882"/>
        <v>0</v>
      </c>
      <c r="AM935" s="627">
        <f t="shared" si="2881"/>
        <v>21723.970800000003</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780">
        <f t="shared" ref="Y936:AL936" si="2883">Y394*Y930</f>
        <v>3506.3234999999995</v>
      </c>
      <c r="Z936" s="377">
        <f t="shared" si="2883"/>
        <v>9373.4367000000002</v>
      </c>
      <c r="AA936" s="377">
        <f t="shared" si="2883"/>
        <v>2414.826</v>
      </c>
      <c r="AB936" s="377">
        <f t="shared" si="2883"/>
        <v>0</v>
      </c>
      <c r="AC936" s="377">
        <f t="shared" si="2883"/>
        <v>0</v>
      </c>
      <c r="AD936" s="377">
        <f t="shared" si="2883"/>
        <v>0</v>
      </c>
      <c r="AE936" s="377">
        <f t="shared" si="2883"/>
        <v>0</v>
      </c>
      <c r="AF936" s="377">
        <f t="shared" si="2883"/>
        <v>0</v>
      </c>
      <c r="AG936" s="377">
        <f t="shared" si="2883"/>
        <v>0</v>
      </c>
      <c r="AH936" s="377">
        <f t="shared" si="2883"/>
        <v>0</v>
      </c>
      <c r="AI936" s="377">
        <f t="shared" si="2883"/>
        <v>0</v>
      </c>
      <c r="AJ936" s="377">
        <f t="shared" si="2883"/>
        <v>0</v>
      </c>
      <c r="AK936" s="377">
        <f t="shared" si="2883"/>
        <v>0</v>
      </c>
      <c r="AL936" s="377">
        <f t="shared" si="2883"/>
        <v>0</v>
      </c>
      <c r="AM936" s="627">
        <f t="shared" si="2881"/>
        <v>15294.586200000002</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780">
        <f t="shared" ref="Y937:AL937" si="2884">Y577*Y930</f>
        <v>4228.0109999999995</v>
      </c>
      <c r="Z937" s="377">
        <f t="shared" si="2884"/>
        <v>8224.4917499999992</v>
      </c>
      <c r="AA937" s="377">
        <f t="shared" si="2884"/>
        <v>6999.8040000000001</v>
      </c>
      <c r="AB937" s="377">
        <f t="shared" si="2884"/>
        <v>0</v>
      </c>
      <c r="AC937" s="377">
        <f t="shared" si="2884"/>
        <v>0</v>
      </c>
      <c r="AD937" s="377">
        <f t="shared" si="2884"/>
        <v>0</v>
      </c>
      <c r="AE937" s="377">
        <f t="shared" si="2884"/>
        <v>0</v>
      </c>
      <c r="AF937" s="377">
        <f t="shared" si="2884"/>
        <v>0</v>
      </c>
      <c r="AG937" s="377">
        <f t="shared" si="2884"/>
        <v>0</v>
      </c>
      <c r="AH937" s="377">
        <f t="shared" si="2884"/>
        <v>0</v>
      </c>
      <c r="AI937" s="377">
        <f t="shared" si="2884"/>
        <v>0</v>
      </c>
      <c r="AJ937" s="377">
        <f t="shared" si="2884"/>
        <v>0</v>
      </c>
      <c r="AK937" s="377">
        <f t="shared" si="2884"/>
        <v>0</v>
      </c>
      <c r="AL937" s="377">
        <f t="shared" si="2884"/>
        <v>0</v>
      </c>
      <c r="AM937" s="627">
        <f t="shared" si="2881"/>
        <v>19452.30675</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780">
        <f t="shared" ref="Y938:AL938" si="2885">Y760*Y930</f>
        <v>1003.1233730083601</v>
      </c>
      <c r="Z938" s="377">
        <f t="shared" si="2885"/>
        <v>7350.3620519696069</v>
      </c>
      <c r="AA938" s="377">
        <f t="shared" si="2885"/>
        <v>6555.719607463996</v>
      </c>
      <c r="AB938" s="377">
        <f t="shared" si="2885"/>
        <v>0</v>
      </c>
      <c r="AC938" s="377">
        <f t="shared" si="2885"/>
        <v>0</v>
      </c>
      <c r="AD938" s="377">
        <f t="shared" si="2885"/>
        <v>0</v>
      </c>
      <c r="AE938" s="377">
        <f t="shared" si="2885"/>
        <v>0</v>
      </c>
      <c r="AF938" s="377">
        <f t="shared" si="2885"/>
        <v>0</v>
      </c>
      <c r="AG938" s="377">
        <f t="shared" si="2885"/>
        <v>0</v>
      </c>
      <c r="AH938" s="377">
        <f t="shared" si="2885"/>
        <v>0</v>
      </c>
      <c r="AI938" s="377">
        <f t="shared" si="2885"/>
        <v>0</v>
      </c>
      <c r="AJ938" s="377">
        <f t="shared" si="2885"/>
        <v>0</v>
      </c>
      <c r="AK938" s="377">
        <f t="shared" si="2885"/>
        <v>0</v>
      </c>
      <c r="AL938" s="377">
        <f t="shared" si="2885"/>
        <v>0</v>
      </c>
      <c r="AM938" s="627">
        <f t="shared" si="2881"/>
        <v>14909.205032441963</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780">
        <f>Y927*Y930</f>
        <v>2.835</v>
      </c>
      <c r="Z939" s="377">
        <f t="shared" ref="Z939:AL939" si="2886">Z927*Z930</f>
        <v>49.003875000000001</v>
      </c>
      <c r="AA939" s="377">
        <f t="shared" si="2886"/>
        <v>10.152718039473585</v>
      </c>
      <c r="AB939" s="377">
        <f t="shared" si="2886"/>
        <v>0</v>
      </c>
      <c r="AC939" s="377">
        <f t="shared" si="2886"/>
        <v>0</v>
      </c>
      <c r="AD939" s="377">
        <f t="shared" si="2886"/>
        <v>0</v>
      </c>
      <c r="AE939" s="377">
        <f t="shared" si="2886"/>
        <v>0</v>
      </c>
      <c r="AF939" s="377">
        <f t="shared" si="2886"/>
        <v>0</v>
      </c>
      <c r="AG939" s="377">
        <f t="shared" si="2886"/>
        <v>0</v>
      </c>
      <c r="AH939" s="377">
        <f t="shared" si="2886"/>
        <v>0</v>
      </c>
      <c r="AI939" s="377">
        <f t="shared" si="2886"/>
        <v>0</v>
      </c>
      <c r="AJ939" s="377">
        <f t="shared" si="2886"/>
        <v>0</v>
      </c>
      <c r="AK939" s="377">
        <f t="shared" si="2886"/>
        <v>0</v>
      </c>
      <c r="AL939" s="377">
        <f t="shared" si="2886"/>
        <v>0</v>
      </c>
      <c r="AM939" s="627">
        <f t="shared" si="2881"/>
        <v>61.991593039473585</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781">
        <f>SUM(Y931:Y939)</f>
        <v>12770.822479922857</v>
      </c>
      <c r="Z940" s="345">
        <f t="shared" ref="Z940:AE940" si="2887">SUM(Z931:Z939)</f>
        <v>43481.11975154961</v>
      </c>
      <c r="AA940" s="345">
        <f t="shared" si="2887"/>
        <v>21075.795189478671</v>
      </c>
      <c r="AB940" s="345">
        <f t="shared" si="2887"/>
        <v>0</v>
      </c>
      <c r="AC940" s="345">
        <f t="shared" si="2887"/>
        <v>0</v>
      </c>
      <c r="AD940" s="345">
        <f t="shared" si="2887"/>
        <v>0</v>
      </c>
      <c r="AE940" s="345">
        <f t="shared" si="2887"/>
        <v>0</v>
      </c>
      <c r="AF940" s="345">
        <f>SUM(AF931:AF939)</f>
        <v>0</v>
      </c>
      <c r="AG940" s="345">
        <f t="shared" ref="AG940:AL940" si="2888">SUM(AG931:AG939)</f>
        <v>0</v>
      </c>
      <c r="AH940" s="345">
        <f t="shared" si="2888"/>
        <v>0</v>
      </c>
      <c r="AI940" s="345">
        <f t="shared" si="2888"/>
        <v>0</v>
      </c>
      <c r="AJ940" s="345">
        <f t="shared" si="2888"/>
        <v>0</v>
      </c>
      <c r="AK940" s="345">
        <f t="shared" si="2888"/>
        <v>0</v>
      </c>
      <c r="AL940" s="345">
        <f t="shared" si="2888"/>
        <v>0</v>
      </c>
      <c r="AM940" s="406">
        <f>SUM(AM931:AM939)</f>
        <v>77327.737420951147</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782">
        <f>Y928*Y930</f>
        <v>6205.0769999999993</v>
      </c>
      <c r="Z941" s="346">
        <f t="shared" ref="Z941:AE941" si="2889">Z928*Z930</f>
        <v>7926.6113999999998</v>
      </c>
      <c r="AA941" s="346">
        <f t="shared" si="2889"/>
        <v>13395.279929422901</v>
      </c>
      <c r="AB941" s="346">
        <f t="shared" si="2889"/>
        <v>31.315404524255591</v>
      </c>
      <c r="AC941" s="346">
        <f t="shared" si="2889"/>
        <v>0</v>
      </c>
      <c r="AD941" s="346">
        <f t="shared" si="2889"/>
        <v>29.109500000000001</v>
      </c>
      <c r="AE941" s="346">
        <f t="shared" si="2889"/>
        <v>0</v>
      </c>
      <c r="AF941" s="346">
        <f>AF928*AF930</f>
        <v>0</v>
      </c>
      <c r="AG941" s="346">
        <f t="shared" ref="AG941:AL941" si="2890">AG928*AG930</f>
        <v>0</v>
      </c>
      <c r="AH941" s="346">
        <f t="shared" si="2890"/>
        <v>0</v>
      </c>
      <c r="AI941" s="346">
        <f t="shared" si="2890"/>
        <v>0</v>
      </c>
      <c r="AJ941" s="346">
        <f t="shared" si="2890"/>
        <v>0</v>
      </c>
      <c r="AK941" s="346">
        <f t="shared" si="2890"/>
        <v>0</v>
      </c>
      <c r="AL941" s="346">
        <f t="shared" si="2890"/>
        <v>0</v>
      </c>
      <c r="AM941" s="406">
        <f>SUM(Y941:AL941)</f>
        <v>27587.393233947154</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783"/>
      <c r="Z942" s="350"/>
      <c r="AA942" s="350"/>
      <c r="AB942" s="350"/>
      <c r="AC942" s="350"/>
      <c r="AD942" s="350"/>
      <c r="AE942" s="350"/>
      <c r="AF942" s="350"/>
      <c r="AG942" s="350"/>
      <c r="AH942" s="350"/>
      <c r="AI942" s="350"/>
      <c r="AJ942" s="350"/>
      <c r="AK942" s="350"/>
      <c r="AL942" s="350"/>
      <c r="AM942" s="406">
        <f>AM940-AM941</f>
        <v>49740.344187003997</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784"/>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785">
        <f>SUMPRODUCT(E770:E925,Y770:Y925)</f>
        <v>630</v>
      </c>
      <c r="Z944" s="325">
        <f>SUMPRODUCT(E770:E925,Z770:Z925)</f>
        <v>3798.75</v>
      </c>
      <c r="AA944" s="325">
        <f t="shared" ref="AA944:AL944" si="2891">IF(AA768="kw",SUMPRODUCT($N$770:$N$925,$P$770:$P$925,AA770:AA925),SUMPRODUCT($E$770:$E$925,AA770:AA925))</f>
        <v>2.8631466552378981</v>
      </c>
      <c r="AB944" s="325">
        <f t="shared" si="2891"/>
        <v>0</v>
      </c>
      <c r="AC944" s="325">
        <f t="shared" si="2891"/>
        <v>0</v>
      </c>
      <c r="AD944" s="325">
        <f t="shared" si="2891"/>
        <v>0</v>
      </c>
      <c r="AE944" s="325">
        <f t="shared" si="2891"/>
        <v>0</v>
      </c>
      <c r="AF944" s="325">
        <f t="shared" si="2891"/>
        <v>0</v>
      </c>
      <c r="AG944" s="325">
        <f t="shared" si="2891"/>
        <v>0</v>
      </c>
      <c r="AH944" s="325">
        <f t="shared" si="2891"/>
        <v>0</v>
      </c>
      <c r="AI944" s="325">
        <f t="shared" si="2891"/>
        <v>0</v>
      </c>
      <c r="AJ944" s="325">
        <f t="shared" si="2891"/>
        <v>0</v>
      </c>
      <c r="AK944" s="325">
        <f t="shared" si="2891"/>
        <v>0</v>
      </c>
      <c r="AL944" s="325">
        <f t="shared" si="2891"/>
        <v>0</v>
      </c>
      <c r="AM944" s="385"/>
    </row>
    <row r="945" spans="1:39" ht="18.75" customHeight="1">
      <c r="B945" s="367" t="s">
        <v>586</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786"/>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760"/>
      <c r="Z948" s="266"/>
      <c r="AA948" s="266"/>
      <c r="AB948" s="266"/>
      <c r="AC948" s="266"/>
      <c r="AD948" s="266"/>
      <c r="AE948" s="266"/>
      <c r="AF948" s="266"/>
      <c r="AG948" s="266"/>
      <c r="AH948" s="266"/>
      <c r="AI948" s="266"/>
      <c r="AJ948" s="266"/>
      <c r="AK948" s="266"/>
      <c r="AL948" s="266"/>
    </row>
    <row r="949" spans="1:39" ht="39.75" customHeight="1">
      <c r="B949" s="843" t="s">
        <v>211</v>
      </c>
      <c r="C949" s="845" t="s">
        <v>33</v>
      </c>
      <c r="D949" s="283" t="s">
        <v>422</v>
      </c>
      <c r="E949" s="847" t="s">
        <v>209</v>
      </c>
      <c r="F949" s="848"/>
      <c r="G949" s="848"/>
      <c r="H949" s="848"/>
      <c r="I949" s="848"/>
      <c r="J949" s="848"/>
      <c r="K949" s="848"/>
      <c r="L949" s="848"/>
      <c r="M949" s="849"/>
      <c r="N949" s="853" t="s">
        <v>213</v>
      </c>
      <c r="O949" s="283" t="s">
        <v>423</v>
      </c>
      <c r="P949" s="847" t="s">
        <v>212</v>
      </c>
      <c r="Q949" s="848"/>
      <c r="R949" s="848"/>
      <c r="S949" s="848"/>
      <c r="T949" s="848"/>
      <c r="U949" s="848"/>
      <c r="V949" s="848"/>
      <c r="W949" s="848"/>
      <c r="X949" s="849"/>
      <c r="Y949" s="855" t="s">
        <v>243</v>
      </c>
      <c r="Z949" s="856"/>
      <c r="AA949" s="856"/>
      <c r="AB949" s="856"/>
      <c r="AC949" s="856"/>
      <c r="AD949" s="856"/>
      <c r="AE949" s="856"/>
      <c r="AF949" s="856"/>
      <c r="AG949" s="856"/>
      <c r="AH949" s="856"/>
      <c r="AI949" s="856"/>
      <c r="AJ949" s="856"/>
      <c r="AK949" s="856"/>
      <c r="AL949" s="856"/>
      <c r="AM949" s="857"/>
    </row>
    <row r="950" spans="1:39" ht="65.25" customHeight="1">
      <c r="B950" s="844"/>
      <c r="C950" s="846"/>
      <c r="D950" s="284">
        <v>2020</v>
      </c>
      <c r="E950" s="284">
        <v>2021</v>
      </c>
      <c r="F950" s="284">
        <v>2022</v>
      </c>
      <c r="G950" s="284">
        <v>2023</v>
      </c>
      <c r="H950" s="284">
        <v>2024</v>
      </c>
      <c r="I950" s="284">
        <v>2025</v>
      </c>
      <c r="J950" s="284">
        <v>2026</v>
      </c>
      <c r="K950" s="284">
        <v>2027</v>
      </c>
      <c r="L950" s="284">
        <v>2028</v>
      </c>
      <c r="M950" s="284">
        <v>2029</v>
      </c>
      <c r="N950" s="854"/>
      <c r="O950" s="284">
        <v>2020</v>
      </c>
      <c r="P950" s="284">
        <v>2021</v>
      </c>
      <c r="Q950" s="284">
        <v>2022</v>
      </c>
      <c r="R950" s="284">
        <v>2023</v>
      </c>
      <c r="S950" s="284">
        <v>2024</v>
      </c>
      <c r="T950" s="284">
        <v>2025</v>
      </c>
      <c r="U950" s="284">
        <v>2026</v>
      </c>
      <c r="V950" s="284">
        <v>2027</v>
      </c>
      <c r="W950" s="284">
        <v>2028</v>
      </c>
      <c r="X950" s="284">
        <v>2029</v>
      </c>
      <c r="Y950" s="765" t="str">
        <f>'1.  LRAMVA Summary'!D52</f>
        <v>Residential</v>
      </c>
      <c r="Z950" s="284" t="str">
        <f>'1.  LRAMVA Summary'!E52</f>
        <v>GS&lt;50 kW</v>
      </c>
      <c r="AA950" s="284" t="str">
        <f>'1.  LRAMVA Summary'!F52</f>
        <v>GS 50-4999</v>
      </c>
      <c r="AB950" s="284" t="str">
        <f>'1.  LRAMVA Summary'!G52</f>
        <v>Sentinel Lights</v>
      </c>
      <c r="AC950" s="284" t="str">
        <f>'1.  LRAMVA Summary'!H52</f>
        <v>Street Lighting</v>
      </c>
      <c r="AD950" s="284" t="str">
        <f>'1.  LRAMVA Summary'!I52</f>
        <v>USL</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766" t="str">
        <f>'1.  LRAMVA Summary'!D53</f>
        <v>kWh</v>
      </c>
      <c r="Z951" s="290" t="str">
        <f>'1.  LRAMVA Summary'!E53</f>
        <v>kWh</v>
      </c>
      <c r="AA951" s="290" t="str">
        <f>'1.  LRAMVA Summary'!F53</f>
        <v>KW</v>
      </c>
      <c r="AB951" s="290" t="str">
        <f>'1.  LRAMVA Summary'!G53</f>
        <v>KW</v>
      </c>
      <c r="AC951" s="290" t="str">
        <f>'1.  LRAMVA Summary'!H53</f>
        <v>KW</v>
      </c>
      <c r="AD951" s="290" t="str">
        <f>'1.  LRAMVA Summary'!I53</f>
        <v>kWh</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766"/>
      <c r="Z952" s="290"/>
      <c r="AA952" s="290"/>
      <c r="AB952" s="290"/>
      <c r="AC952" s="290"/>
      <c r="AD952" s="290"/>
      <c r="AE952" s="290"/>
      <c r="AF952" s="290"/>
      <c r="AG952" s="290"/>
      <c r="AH952" s="290"/>
      <c r="AI952" s="290"/>
      <c r="AJ952" s="290"/>
      <c r="AK952" s="290"/>
      <c r="AL952" s="290"/>
      <c r="AM952" s="291"/>
    </row>
    <row r="953" spans="1:39" ht="15"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772"/>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768">
        <f>Y953</f>
        <v>0</v>
      </c>
      <c r="Z954" s="410">
        <f t="shared" ref="Z954" si="2892">Z953</f>
        <v>0</v>
      </c>
      <c r="AA954" s="410">
        <f t="shared" ref="AA954" si="2893">AA953</f>
        <v>0</v>
      </c>
      <c r="AB954" s="410">
        <f t="shared" ref="AB954" si="2894">AB953</f>
        <v>0</v>
      </c>
      <c r="AC954" s="410">
        <f t="shared" ref="AC954" si="2895">AC953</f>
        <v>0</v>
      </c>
      <c r="AD954" s="410">
        <f t="shared" ref="AD954" si="2896">AD953</f>
        <v>0</v>
      </c>
      <c r="AE954" s="410">
        <f t="shared" ref="AE954" si="2897">AE953</f>
        <v>0</v>
      </c>
      <c r="AF954" s="410">
        <f t="shared" ref="AF954" si="2898">AF953</f>
        <v>0</v>
      </c>
      <c r="AG954" s="410">
        <f t="shared" ref="AG954" si="2899">AG953</f>
        <v>0</v>
      </c>
      <c r="AH954" s="410">
        <f t="shared" ref="AH954" si="2900">AH953</f>
        <v>0</v>
      </c>
      <c r="AI954" s="410">
        <f t="shared" ref="AI954" si="2901">AI953</f>
        <v>0</v>
      </c>
      <c r="AJ954" s="410">
        <f t="shared" ref="AJ954" si="2902">AJ953</f>
        <v>0</v>
      </c>
      <c r="AK954" s="410">
        <f t="shared" ref="AK954" si="2903">AK953</f>
        <v>0</v>
      </c>
      <c r="AL954" s="410">
        <f t="shared" ref="AL954" si="2904">AL953</f>
        <v>0</v>
      </c>
      <c r="AM954" s="296"/>
    </row>
    <row r="955" spans="1:39" ht="15"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769"/>
      <c r="Z955" s="412"/>
      <c r="AA955" s="412"/>
      <c r="AB955" s="412"/>
      <c r="AC955" s="412"/>
      <c r="AD955" s="412"/>
      <c r="AE955" s="412"/>
      <c r="AF955" s="412"/>
      <c r="AG955" s="412"/>
      <c r="AH955" s="412"/>
      <c r="AI955" s="412"/>
      <c r="AJ955" s="412"/>
      <c r="AK955" s="412"/>
      <c r="AL955" s="412"/>
      <c r="AM955" s="301"/>
    </row>
    <row r="956" spans="1:39" ht="15"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772"/>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768">
        <f>Y956</f>
        <v>0</v>
      </c>
      <c r="Z957" s="410">
        <f t="shared" ref="Z957" si="2905">Z956</f>
        <v>0</v>
      </c>
      <c r="AA957" s="410">
        <f t="shared" ref="AA957" si="2906">AA956</f>
        <v>0</v>
      </c>
      <c r="AB957" s="410">
        <f t="shared" ref="AB957" si="2907">AB956</f>
        <v>0</v>
      </c>
      <c r="AC957" s="410">
        <f t="shared" ref="AC957" si="2908">AC956</f>
        <v>0</v>
      </c>
      <c r="AD957" s="410">
        <f t="shared" ref="AD957" si="2909">AD956</f>
        <v>0</v>
      </c>
      <c r="AE957" s="410">
        <f t="shared" ref="AE957" si="2910">AE956</f>
        <v>0</v>
      </c>
      <c r="AF957" s="410">
        <f t="shared" ref="AF957" si="2911">AF956</f>
        <v>0</v>
      </c>
      <c r="AG957" s="410">
        <f t="shared" ref="AG957" si="2912">AG956</f>
        <v>0</v>
      </c>
      <c r="AH957" s="410">
        <f t="shared" ref="AH957" si="2913">AH956</f>
        <v>0</v>
      </c>
      <c r="AI957" s="410">
        <f t="shared" ref="AI957" si="2914">AI956</f>
        <v>0</v>
      </c>
      <c r="AJ957" s="410">
        <f t="shared" ref="AJ957" si="2915">AJ956</f>
        <v>0</v>
      </c>
      <c r="AK957" s="410">
        <f t="shared" ref="AK957" si="2916">AK956</f>
        <v>0</v>
      </c>
      <c r="AL957" s="410">
        <f t="shared" ref="AL957" si="2917">AL956</f>
        <v>0</v>
      </c>
      <c r="AM957" s="296"/>
    </row>
    <row r="958" spans="1:39" ht="15"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769"/>
      <c r="Z958" s="412"/>
      <c r="AA958" s="412"/>
      <c r="AB958" s="412"/>
      <c r="AC958" s="412"/>
      <c r="AD958" s="412"/>
      <c r="AE958" s="412"/>
      <c r="AF958" s="412"/>
      <c r="AG958" s="412"/>
      <c r="AH958" s="412"/>
      <c r="AI958" s="412"/>
      <c r="AJ958" s="412"/>
      <c r="AK958" s="412"/>
      <c r="AL958" s="412"/>
      <c r="AM958" s="301"/>
    </row>
    <row r="959" spans="1:39" ht="15"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772"/>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768">
        <f>Y959</f>
        <v>0</v>
      </c>
      <c r="Z960" s="410">
        <f t="shared" ref="Z960" si="2918">Z959</f>
        <v>0</v>
      </c>
      <c r="AA960" s="410">
        <f t="shared" ref="AA960" si="2919">AA959</f>
        <v>0</v>
      </c>
      <c r="AB960" s="410">
        <f t="shared" ref="AB960" si="2920">AB959</f>
        <v>0</v>
      </c>
      <c r="AC960" s="410">
        <f t="shared" ref="AC960" si="2921">AC959</f>
        <v>0</v>
      </c>
      <c r="AD960" s="410">
        <f t="shared" ref="AD960" si="2922">AD959</f>
        <v>0</v>
      </c>
      <c r="AE960" s="410">
        <f t="shared" ref="AE960" si="2923">AE959</f>
        <v>0</v>
      </c>
      <c r="AF960" s="410">
        <f t="shared" ref="AF960" si="2924">AF959</f>
        <v>0</v>
      </c>
      <c r="AG960" s="410">
        <f t="shared" ref="AG960" si="2925">AG959</f>
        <v>0</v>
      </c>
      <c r="AH960" s="410">
        <f t="shared" ref="AH960" si="2926">AH959</f>
        <v>0</v>
      </c>
      <c r="AI960" s="410">
        <f t="shared" ref="AI960" si="2927">AI959</f>
        <v>0</v>
      </c>
      <c r="AJ960" s="410">
        <f t="shared" ref="AJ960" si="2928">AJ959</f>
        <v>0</v>
      </c>
      <c r="AK960" s="410">
        <f t="shared" ref="AK960" si="2929">AK959</f>
        <v>0</v>
      </c>
      <c r="AL960" s="410">
        <f t="shared" ref="AL960" si="2930">AL959</f>
        <v>0</v>
      </c>
      <c r="AM960" s="296"/>
    </row>
    <row r="961" spans="1:39" ht="15"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769"/>
      <c r="Z961" s="411"/>
      <c r="AA961" s="411"/>
      <c r="AB961" s="411"/>
      <c r="AC961" s="411"/>
      <c r="AD961" s="411"/>
      <c r="AE961" s="411"/>
      <c r="AF961" s="411"/>
      <c r="AG961" s="411"/>
      <c r="AH961" s="411"/>
      <c r="AI961" s="411"/>
      <c r="AJ961" s="411"/>
      <c r="AK961" s="411"/>
      <c r="AL961" s="411"/>
      <c r="AM961" s="305"/>
    </row>
    <row r="962" spans="1:39" ht="15" customHeight="1" outlineLevel="1">
      <c r="A962" s="531">
        <v>4</v>
      </c>
      <c r="B962" s="519" t="s">
        <v>670</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772"/>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768">
        <f>Y962</f>
        <v>0</v>
      </c>
      <c r="Z963" s="410">
        <f t="shared" ref="Z963" si="2931">Z962</f>
        <v>0</v>
      </c>
      <c r="AA963" s="410">
        <f t="shared" ref="AA963" si="2932">AA962</f>
        <v>0</v>
      </c>
      <c r="AB963" s="410">
        <f t="shared" ref="AB963" si="2933">AB962</f>
        <v>0</v>
      </c>
      <c r="AC963" s="410">
        <f t="shared" ref="AC963" si="2934">AC962</f>
        <v>0</v>
      </c>
      <c r="AD963" s="410">
        <f t="shared" ref="AD963" si="2935">AD962</f>
        <v>0</v>
      </c>
      <c r="AE963" s="410">
        <f t="shared" ref="AE963" si="2936">AE962</f>
        <v>0</v>
      </c>
      <c r="AF963" s="410">
        <f t="shared" ref="AF963" si="2937">AF962</f>
        <v>0</v>
      </c>
      <c r="AG963" s="410">
        <f t="shared" ref="AG963" si="2938">AG962</f>
        <v>0</v>
      </c>
      <c r="AH963" s="410">
        <f t="shared" ref="AH963" si="2939">AH962</f>
        <v>0</v>
      </c>
      <c r="AI963" s="410">
        <f t="shared" ref="AI963" si="2940">AI962</f>
        <v>0</v>
      </c>
      <c r="AJ963" s="410">
        <f t="shared" ref="AJ963" si="2941">AJ962</f>
        <v>0</v>
      </c>
      <c r="AK963" s="410">
        <f t="shared" ref="AK963" si="2942">AK962</f>
        <v>0</v>
      </c>
      <c r="AL963" s="410">
        <f t="shared" ref="AL963" si="2943">AL962</f>
        <v>0</v>
      </c>
      <c r="AM963" s="296"/>
    </row>
    <row r="964" spans="1:39" ht="15"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769"/>
      <c r="Z964" s="411"/>
      <c r="AA964" s="411"/>
      <c r="AB964" s="411"/>
      <c r="AC964" s="411"/>
      <c r="AD964" s="411"/>
      <c r="AE964" s="411"/>
      <c r="AF964" s="411"/>
      <c r="AG964" s="411"/>
      <c r="AH964" s="411"/>
      <c r="AI964" s="411"/>
      <c r="AJ964" s="411"/>
      <c r="AK964" s="411"/>
      <c r="AL964" s="411"/>
      <c r="AM964" s="305"/>
    </row>
    <row r="965" spans="1:39" ht="15"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772"/>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768">
        <f>Y965</f>
        <v>0</v>
      </c>
      <c r="Z966" s="410">
        <f t="shared" ref="Z966" si="2944">Z965</f>
        <v>0</v>
      </c>
      <c r="AA966" s="410">
        <f t="shared" ref="AA966" si="2945">AA965</f>
        <v>0</v>
      </c>
      <c r="AB966" s="410">
        <f t="shared" ref="AB966" si="2946">AB965</f>
        <v>0</v>
      </c>
      <c r="AC966" s="410">
        <f t="shared" ref="AC966" si="2947">AC965</f>
        <v>0</v>
      </c>
      <c r="AD966" s="410">
        <f t="shared" ref="AD966" si="2948">AD965</f>
        <v>0</v>
      </c>
      <c r="AE966" s="410">
        <f t="shared" ref="AE966" si="2949">AE965</f>
        <v>0</v>
      </c>
      <c r="AF966" s="410">
        <f t="shared" ref="AF966" si="2950">AF965</f>
        <v>0</v>
      </c>
      <c r="AG966" s="410">
        <f t="shared" ref="AG966" si="2951">AG965</f>
        <v>0</v>
      </c>
      <c r="AH966" s="410">
        <f t="shared" ref="AH966" si="2952">AH965</f>
        <v>0</v>
      </c>
      <c r="AI966" s="410">
        <f t="shared" ref="AI966" si="2953">AI965</f>
        <v>0</v>
      </c>
      <c r="AJ966" s="410">
        <f t="shared" ref="AJ966" si="2954">AJ965</f>
        <v>0</v>
      </c>
      <c r="AK966" s="410">
        <f t="shared" ref="AK966" si="2955">AK965</f>
        <v>0</v>
      </c>
      <c r="AL966" s="410">
        <f t="shared" ref="AL966" si="2956">AL965</f>
        <v>0</v>
      </c>
      <c r="AM966" s="296"/>
    </row>
    <row r="967" spans="1:39" ht="15"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770"/>
      <c r="Z967" s="422"/>
      <c r="AA967" s="422"/>
      <c r="AB967" s="422"/>
      <c r="AC967" s="422"/>
      <c r="AD967" s="422"/>
      <c r="AE967" s="422"/>
      <c r="AF967" s="422"/>
      <c r="AG967" s="422"/>
      <c r="AH967" s="422"/>
      <c r="AI967" s="422"/>
      <c r="AJ967" s="422"/>
      <c r="AK967" s="422"/>
      <c r="AL967" s="422"/>
      <c r="AM967" s="296"/>
    </row>
    <row r="968" spans="1:39" ht="15.75"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771"/>
      <c r="Z968" s="413"/>
      <c r="AA968" s="413"/>
      <c r="AB968" s="413"/>
      <c r="AC968" s="413"/>
      <c r="AD968" s="413"/>
      <c r="AE968" s="413"/>
      <c r="AF968" s="413"/>
      <c r="AG968" s="413"/>
      <c r="AH968" s="413"/>
      <c r="AI968" s="413"/>
      <c r="AJ968" s="413"/>
      <c r="AK968" s="413"/>
      <c r="AL968" s="413"/>
      <c r="AM968" s="291"/>
    </row>
    <row r="969" spans="1:39" ht="15"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772"/>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768">
        <f>Y969</f>
        <v>0</v>
      </c>
      <c r="Z970" s="410">
        <f t="shared" ref="Z970" si="2957">Z969</f>
        <v>0</v>
      </c>
      <c r="AA970" s="410">
        <f t="shared" ref="AA970" si="2958">AA969</f>
        <v>0</v>
      </c>
      <c r="AB970" s="410">
        <f t="shared" ref="AB970" si="2959">AB969</f>
        <v>0</v>
      </c>
      <c r="AC970" s="410">
        <f t="shared" ref="AC970" si="2960">AC969</f>
        <v>0</v>
      </c>
      <c r="AD970" s="410">
        <f t="shared" ref="AD970" si="2961">AD969</f>
        <v>0</v>
      </c>
      <c r="AE970" s="410">
        <f t="shared" ref="AE970" si="2962">AE969</f>
        <v>0</v>
      </c>
      <c r="AF970" s="410">
        <f t="shared" ref="AF970" si="2963">AF969</f>
        <v>0</v>
      </c>
      <c r="AG970" s="410">
        <f t="shared" ref="AG970" si="2964">AG969</f>
        <v>0</v>
      </c>
      <c r="AH970" s="410">
        <f t="shared" ref="AH970" si="2965">AH969</f>
        <v>0</v>
      </c>
      <c r="AI970" s="410">
        <f t="shared" ref="AI970" si="2966">AI969</f>
        <v>0</v>
      </c>
      <c r="AJ970" s="410">
        <f t="shared" ref="AJ970" si="2967">AJ969</f>
        <v>0</v>
      </c>
      <c r="AK970" s="410">
        <f t="shared" ref="AK970" si="2968">AK969</f>
        <v>0</v>
      </c>
      <c r="AL970" s="410">
        <f t="shared" ref="AL970" si="2969">AL969</f>
        <v>0</v>
      </c>
      <c r="AM970" s="310"/>
    </row>
    <row r="971" spans="1:39" ht="15"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773"/>
      <c r="Z971" s="415"/>
      <c r="AA971" s="415"/>
      <c r="AB971" s="415"/>
      <c r="AC971" s="415"/>
      <c r="AD971" s="415"/>
      <c r="AE971" s="415"/>
      <c r="AF971" s="415"/>
      <c r="AG971" s="415"/>
      <c r="AH971" s="415"/>
      <c r="AI971" s="415"/>
      <c r="AJ971" s="415"/>
      <c r="AK971" s="415"/>
      <c r="AL971" s="415"/>
      <c r="AM971" s="312"/>
    </row>
    <row r="972" spans="1:39" ht="15"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772"/>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768">
        <f>Y972</f>
        <v>0</v>
      </c>
      <c r="Z973" s="410">
        <f t="shared" ref="Z973" si="2970">Z972</f>
        <v>0</v>
      </c>
      <c r="AA973" s="410">
        <f t="shared" ref="AA973" si="2971">AA972</f>
        <v>0</v>
      </c>
      <c r="AB973" s="410">
        <f t="shared" ref="AB973" si="2972">AB972</f>
        <v>0</v>
      </c>
      <c r="AC973" s="410">
        <f t="shared" ref="AC973" si="2973">AC972</f>
        <v>0</v>
      </c>
      <c r="AD973" s="410">
        <f t="shared" ref="AD973" si="2974">AD972</f>
        <v>0</v>
      </c>
      <c r="AE973" s="410">
        <f t="shared" ref="AE973" si="2975">AE972</f>
        <v>0</v>
      </c>
      <c r="AF973" s="410">
        <f t="shared" ref="AF973" si="2976">AF972</f>
        <v>0</v>
      </c>
      <c r="AG973" s="410">
        <f t="shared" ref="AG973" si="2977">AG972</f>
        <v>0</v>
      </c>
      <c r="AH973" s="410">
        <f t="shared" ref="AH973" si="2978">AH972</f>
        <v>0</v>
      </c>
      <c r="AI973" s="410">
        <f t="shared" ref="AI973" si="2979">AI972</f>
        <v>0</v>
      </c>
      <c r="AJ973" s="410">
        <f t="shared" ref="AJ973" si="2980">AJ972</f>
        <v>0</v>
      </c>
      <c r="AK973" s="410">
        <f t="shared" ref="AK973" si="2981">AK972</f>
        <v>0</v>
      </c>
      <c r="AL973" s="410">
        <f t="shared" ref="AL973" si="2982">AL972</f>
        <v>0</v>
      </c>
      <c r="AM973" s="310"/>
    </row>
    <row r="974" spans="1:39" ht="15"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773"/>
      <c r="Z974" s="416"/>
      <c r="AA974" s="415"/>
      <c r="AB974" s="415"/>
      <c r="AC974" s="415"/>
      <c r="AD974" s="415"/>
      <c r="AE974" s="415"/>
      <c r="AF974" s="415"/>
      <c r="AG974" s="415"/>
      <c r="AH974" s="415"/>
      <c r="AI974" s="415"/>
      <c r="AJ974" s="415"/>
      <c r="AK974" s="415"/>
      <c r="AL974" s="415"/>
      <c r="AM974" s="312"/>
    </row>
    <row r="975" spans="1:39" ht="15"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772"/>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768">
        <f>Y975</f>
        <v>0</v>
      </c>
      <c r="Z976" s="410">
        <f t="shared" ref="Z976" si="2983">Z975</f>
        <v>0</v>
      </c>
      <c r="AA976" s="410">
        <f t="shared" ref="AA976" si="2984">AA975</f>
        <v>0</v>
      </c>
      <c r="AB976" s="410">
        <f t="shared" ref="AB976" si="2985">AB975</f>
        <v>0</v>
      </c>
      <c r="AC976" s="410">
        <f t="shared" ref="AC976" si="2986">AC975</f>
        <v>0</v>
      </c>
      <c r="AD976" s="410">
        <f t="shared" ref="AD976" si="2987">AD975</f>
        <v>0</v>
      </c>
      <c r="AE976" s="410">
        <f t="shared" ref="AE976" si="2988">AE975</f>
        <v>0</v>
      </c>
      <c r="AF976" s="410">
        <f t="shared" ref="AF976" si="2989">AF975</f>
        <v>0</v>
      </c>
      <c r="AG976" s="410">
        <f t="shared" ref="AG976" si="2990">AG975</f>
        <v>0</v>
      </c>
      <c r="AH976" s="410">
        <f t="shared" ref="AH976" si="2991">AH975</f>
        <v>0</v>
      </c>
      <c r="AI976" s="410">
        <f t="shared" ref="AI976" si="2992">AI975</f>
        <v>0</v>
      </c>
      <c r="AJ976" s="410">
        <f t="shared" ref="AJ976" si="2993">AJ975</f>
        <v>0</v>
      </c>
      <c r="AK976" s="410">
        <f t="shared" ref="AK976" si="2994">AK975</f>
        <v>0</v>
      </c>
      <c r="AL976" s="410">
        <f t="shared" ref="AL976" si="2995">AL975</f>
        <v>0</v>
      </c>
      <c r="AM976" s="310"/>
    </row>
    <row r="977" spans="1:39" ht="15"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773"/>
      <c r="Z977" s="416"/>
      <c r="AA977" s="415"/>
      <c r="AB977" s="415"/>
      <c r="AC977" s="415"/>
      <c r="AD977" s="415"/>
      <c r="AE977" s="415"/>
      <c r="AF977" s="415"/>
      <c r="AG977" s="415"/>
      <c r="AH977" s="415"/>
      <c r="AI977" s="415"/>
      <c r="AJ977" s="415"/>
      <c r="AK977" s="415"/>
      <c r="AL977" s="415"/>
      <c r="AM977" s="312"/>
    </row>
    <row r="978" spans="1:39" ht="15"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772"/>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768">
        <f>Y978</f>
        <v>0</v>
      </c>
      <c r="Z979" s="410">
        <f t="shared" ref="Z979" si="2996">Z978</f>
        <v>0</v>
      </c>
      <c r="AA979" s="410">
        <f t="shared" ref="AA979" si="2997">AA978</f>
        <v>0</v>
      </c>
      <c r="AB979" s="410">
        <f t="shared" ref="AB979" si="2998">AB978</f>
        <v>0</v>
      </c>
      <c r="AC979" s="410">
        <f t="shared" ref="AC979" si="2999">AC978</f>
        <v>0</v>
      </c>
      <c r="AD979" s="410">
        <f t="shared" ref="AD979" si="3000">AD978</f>
        <v>0</v>
      </c>
      <c r="AE979" s="410">
        <f t="shared" ref="AE979" si="3001">AE978</f>
        <v>0</v>
      </c>
      <c r="AF979" s="410">
        <f t="shared" ref="AF979" si="3002">AF978</f>
        <v>0</v>
      </c>
      <c r="AG979" s="410">
        <f t="shared" ref="AG979" si="3003">AG978</f>
        <v>0</v>
      </c>
      <c r="AH979" s="410">
        <f t="shared" ref="AH979" si="3004">AH978</f>
        <v>0</v>
      </c>
      <c r="AI979" s="410">
        <f t="shared" ref="AI979" si="3005">AI978</f>
        <v>0</v>
      </c>
      <c r="AJ979" s="410">
        <f t="shared" ref="AJ979" si="3006">AJ978</f>
        <v>0</v>
      </c>
      <c r="AK979" s="410">
        <f t="shared" ref="AK979" si="3007">AK978</f>
        <v>0</v>
      </c>
      <c r="AL979" s="410">
        <f t="shared" ref="AL979" si="3008">AL978</f>
        <v>0</v>
      </c>
      <c r="AM979" s="310"/>
    </row>
    <row r="980" spans="1:39" ht="15"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773"/>
      <c r="Z980" s="415"/>
      <c r="AA980" s="415"/>
      <c r="AB980" s="415"/>
      <c r="AC980" s="415"/>
      <c r="AD980" s="415"/>
      <c r="AE980" s="415"/>
      <c r="AF980" s="415"/>
      <c r="AG980" s="415"/>
      <c r="AH980" s="415"/>
      <c r="AI980" s="415"/>
      <c r="AJ980" s="415"/>
      <c r="AK980" s="415"/>
      <c r="AL980" s="415"/>
      <c r="AM980" s="312"/>
    </row>
    <row r="981" spans="1:39" ht="15"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772"/>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768">
        <f>Y981</f>
        <v>0</v>
      </c>
      <c r="Z982" s="410">
        <f t="shared" ref="Z982" si="3009">Z981</f>
        <v>0</v>
      </c>
      <c r="AA982" s="410">
        <f t="shared" ref="AA982" si="3010">AA981</f>
        <v>0</v>
      </c>
      <c r="AB982" s="410">
        <f t="shared" ref="AB982" si="3011">AB981</f>
        <v>0</v>
      </c>
      <c r="AC982" s="410">
        <f t="shared" ref="AC982" si="3012">AC981</f>
        <v>0</v>
      </c>
      <c r="AD982" s="410">
        <f t="shared" ref="AD982" si="3013">AD981</f>
        <v>0</v>
      </c>
      <c r="AE982" s="410">
        <f t="shared" ref="AE982" si="3014">AE981</f>
        <v>0</v>
      </c>
      <c r="AF982" s="410">
        <f t="shared" ref="AF982" si="3015">AF981</f>
        <v>0</v>
      </c>
      <c r="AG982" s="410">
        <f t="shared" ref="AG982" si="3016">AG981</f>
        <v>0</v>
      </c>
      <c r="AH982" s="410">
        <f t="shared" ref="AH982" si="3017">AH981</f>
        <v>0</v>
      </c>
      <c r="AI982" s="410">
        <f t="shared" ref="AI982" si="3018">AI981</f>
        <v>0</v>
      </c>
      <c r="AJ982" s="410">
        <f t="shared" ref="AJ982" si="3019">AJ981</f>
        <v>0</v>
      </c>
      <c r="AK982" s="410">
        <f t="shared" ref="AK982" si="3020">AK981</f>
        <v>0</v>
      </c>
      <c r="AL982" s="410">
        <f t="shared" ref="AL982" si="3021">AL981</f>
        <v>0</v>
      </c>
      <c r="AM982" s="310"/>
    </row>
    <row r="983" spans="1:39" ht="15"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773"/>
      <c r="Z983" s="416"/>
      <c r="AA983" s="415"/>
      <c r="AB983" s="415"/>
      <c r="AC983" s="415"/>
      <c r="AD983" s="415"/>
      <c r="AE983" s="415"/>
      <c r="AF983" s="415"/>
      <c r="AG983" s="415"/>
      <c r="AH983" s="415"/>
      <c r="AI983" s="415"/>
      <c r="AJ983" s="415"/>
      <c r="AK983" s="415"/>
      <c r="AL983" s="415"/>
      <c r="AM983" s="312"/>
    </row>
    <row r="984" spans="1:39" ht="15"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771"/>
      <c r="Z984" s="413"/>
      <c r="AA984" s="413"/>
      <c r="AB984" s="413"/>
      <c r="AC984" s="413"/>
      <c r="AD984" s="413"/>
      <c r="AE984" s="413"/>
      <c r="AF984" s="413"/>
      <c r="AG984" s="413"/>
      <c r="AH984" s="413"/>
      <c r="AI984" s="413"/>
      <c r="AJ984" s="413"/>
      <c r="AK984" s="413"/>
      <c r="AL984" s="413"/>
      <c r="AM984" s="291"/>
    </row>
    <row r="985" spans="1:39" ht="15"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774"/>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768">
        <f>Y985</f>
        <v>0</v>
      </c>
      <c r="Z986" s="410">
        <f t="shared" ref="Z986" si="3022">Z985</f>
        <v>0</v>
      </c>
      <c r="AA986" s="410">
        <f t="shared" ref="AA986" si="3023">AA985</f>
        <v>0</v>
      </c>
      <c r="AB986" s="410">
        <f t="shared" ref="AB986" si="3024">AB985</f>
        <v>0</v>
      </c>
      <c r="AC986" s="410">
        <f t="shared" ref="AC986" si="3025">AC985</f>
        <v>0</v>
      </c>
      <c r="AD986" s="410">
        <f t="shared" ref="AD986" si="3026">AD985</f>
        <v>0</v>
      </c>
      <c r="AE986" s="410">
        <f t="shared" ref="AE986" si="3027">AE985</f>
        <v>0</v>
      </c>
      <c r="AF986" s="410">
        <f t="shared" ref="AF986" si="3028">AF985</f>
        <v>0</v>
      </c>
      <c r="AG986" s="410">
        <f t="shared" ref="AG986" si="3029">AG985</f>
        <v>0</v>
      </c>
      <c r="AH986" s="410">
        <f t="shared" ref="AH986" si="3030">AH985</f>
        <v>0</v>
      </c>
      <c r="AI986" s="410">
        <f t="shared" ref="AI986" si="3031">AI985</f>
        <v>0</v>
      </c>
      <c r="AJ986" s="410">
        <f t="shared" ref="AJ986" si="3032">AJ985</f>
        <v>0</v>
      </c>
      <c r="AK986" s="410">
        <f t="shared" ref="AK986" si="3033">AK985</f>
        <v>0</v>
      </c>
      <c r="AL986" s="410">
        <f t="shared" ref="AL986" si="3034">AL985</f>
        <v>0</v>
      </c>
      <c r="AM986" s="296"/>
    </row>
    <row r="987" spans="1:39" ht="15"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769"/>
      <c r="Z987" s="422"/>
      <c r="AA987" s="422"/>
      <c r="AB987" s="422"/>
      <c r="AC987" s="422"/>
      <c r="AD987" s="422"/>
      <c r="AE987" s="422"/>
      <c r="AF987" s="422"/>
      <c r="AG987" s="422"/>
      <c r="AH987" s="422"/>
      <c r="AI987" s="422"/>
      <c r="AJ987" s="422"/>
      <c r="AK987" s="422"/>
      <c r="AL987" s="422"/>
      <c r="AM987" s="305"/>
    </row>
    <row r="988" spans="1:39" ht="28.5"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767"/>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768">
        <f>Y988</f>
        <v>0</v>
      </c>
      <c r="Z989" s="410">
        <f t="shared" ref="Z989" si="3035">Z988</f>
        <v>0</v>
      </c>
      <c r="AA989" s="410">
        <f t="shared" ref="AA989" si="3036">AA988</f>
        <v>0</v>
      </c>
      <c r="AB989" s="410">
        <f t="shared" ref="AB989" si="3037">AB988</f>
        <v>0</v>
      </c>
      <c r="AC989" s="410">
        <f t="shared" ref="AC989" si="3038">AC988</f>
        <v>0</v>
      </c>
      <c r="AD989" s="410">
        <f t="shared" ref="AD989" si="3039">AD988</f>
        <v>0</v>
      </c>
      <c r="AE989" s="410">
        <f t="shared" ref="AE989" si="3040">AE988</f>
        <v>0</v>
      </c>
      <c r="AF989" s="410">
        <f t="shared" ref="AF989" si="3041">AF988</f>
        <v>0</v>
      </c>
      <c r="AG989" s="410">
        <f t="shared" ref="AG989" si="3042">AG988</f>
        <v>0</v>
      </c>
      <c r="AH989" s="410">
        <f t="shared" ref="AH989" si="3043">AH988</f>
        <v>0</v>
      </c>
      <c r="AI989" s="410">
        <f t="shared" ref="AI989" si="3044">AI988</f>
        <v>0</v>
      </c>
      <c r="AJ989" s="410">
        <f t="shared" ref="AJ989" si="3045">AJ988</f>
        <v>0</v>
      </c>
      <c r="AK989" s="410">
        <f t="shared" ref="AK989" si="3046">AK988</f>
        <v>0</v>
      </c>
      <c r="AL989" s="410">
        <f t="shared" ref="AL989" si="3047">AL988</f>
        <v>0</v>
      </c>
      <c r="AM989" s="296"/>
    </row>
    <row r="990" spans="1:39" ht="15"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770"/>
      <c r="Z990" s="421"/>
      <c r="AA990" s="411"/>
      <c r="AB990" s="411"/>
      <c r="AC990" s="411"/>
      <c r="AD990" s="411"/>
      <c r="AE990" s="411"/>
      <c r="AF990" s="411"/>
      <c r="AG990" s="411"/>
      <c r="AH990" s="411"/>
      <c r="AI990" s="411"/>
      <c r="AJ990" s="411"/>
      <c r="AK990" s="411"/>
      <c r="AL990" s="411"/>
      <c r="AM990" s="305"/>
    </row>
    <row r="991" spans="1:39" ht="15"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767"/>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768">
        <f>Y991</f>
        <v>0</v>
      </c>
      <c r="Z992" s="410">
        <f t="shared" ref="Z992" si="3048">Z991</f>
        <v>0</v>
      </c>
      <c r="AA992" s="410">
        <f t="shared" ref="AA992" si="3049">AA991</f>
        <v>0</v>
      </c>
      <c r="AB992" s="410">
        <f t="shared" ref="AB992" si="3050">AB991</f>
        <v>0</v>
      </c>
      <c r="AC992" s="410">
        <f t="shared" ref="AC992" si="3051">AC991</f>
        <v>0</v>
      </c>
      <c r="AD992" s="410">
        <f t="shared" ref="AD992" si="3052">AD991</f>
        <v>0</v>
      </c>
      <c r="AE992" s="410">
        <f t="shared" ref="AE992" si="3053">AE991</f>
        <v>0</v>
      </c>
      <c r="AF992" s="410">
        <f t="shared" ref="AF992" si="3054">AF991</f>
        <v>0</v>
      </c>
      <c r="AG992" s="410">
        <f t="shared" ref="AG992" si="3055">AG991</f>
        <v>0</v>
      </c>
      <c r="AH992" s="410">
        <f t="shared" ref="AH992" si="3056">AH991</f>
        <v>0</v>
      </c>
      <c r="AI992" s="410">
        <f t="shared" ref="AI992" si="3057">AI991</f>
        <v>0</v>
      </c>
      <c r="AJ992" s="410">
        <f t="shared" ref="AJ992" si="3058">AJ991</f>
        <v>0</v>
      </c>
      <c r="AK992" s="410">
        <f t="shared" ref="AK992" si="3059">AK991</f>
        <v>0</v>
      </c>
      <c r="AL992" s="410">
        <f t="shared" ref="AL992" si="3060">AL991</f>
        <v>0</v>
      </c>
      <c r="AM992" s="305"/>
    </row>
    <row r="993" spans="1:40" ht="15"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769"/>
      <c r="Z993" s="411"/>
      <c r="AA993" s="411"/>
      <c r="AB993" s="411"/>
      <c r="AC993" s="411"/>
      <c r="AD993" s="411"/>
      <c r="AE993" s="411"/>
      <c r="AF993" s="411"/>
      <c r="AG993" s="411"/>
      <c r="AH993" s="411"/>
      <c r="AI993" s="411"/>
      <c r="AJ993" s="411"/>
      <c r="AK993" s="411"/>
      <c r="AL993" s="411"/>
      <c r="AM993" s="305"/>
    </row>
    <row r="994" spans="1:40" ht="15"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771"/>
      <c r="Z994" s="413"/>
      <c r="AA994" s="413"/>
      <c r="AB994" s="413"/>
      <c r="AC994" s="413"/>
      <c r="AD994" s="413"/>
      <c r="AE994" s="413"/>
      <c r="AF994" s="413"/>
      <c r="AG994" s="413"/>
      <c r="AH994" s="413"/>
      <c r="AI994" s="413"/>
      <c r="AJ994" s="413"/>
      <c r="AK994" s="413"/>
      <c r="AL994" s="413"/>
      <c r="AM994" s="291"/>
    </row>
    <row r="995" spans="1:40" ht="15"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767"/>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768">
        <f>Y995</f>
        <v>0</v>
      </c>
      <c r="Z996" s="410">
        <f t="shared" ref="Z996" si="3061">Z995</f>
        <v>0</v>
      </c>
      <c r="AA996" s="410">
        <f t="shared" ref="AA996" si="3062">AA995</f>
        <v>0</v>
      </c>
      <c r="AB996" s="410">
        <f t="shared" ref="AB996" si="3063">AB995</f>
        <v>0</v>
      </c>
      <c r="AC996" s="410">
        <f t="shared" ref="AC996" si="3064">AC995</f>
        <v>0</v>
      </c>
      <c r="AD996" s="410">
        <f t="shared" ref="AD996" si="3065">AD995</f>
        <v>0</v>
      </c>
      <c r="AE996" s="410">
        <f t="shared" ref="AE996" si="3066">AE995</f>
        <v>0</v>
      </c>
      <c r="AF996" s="410">
        <f t="shared" ref="AF996" si="3067">AF995</f>
        <v>0</v>
      </c>
      <c r="AG996" s="410">
        <f t="shared" ref="AG996" si="3068">AG995</f>
        <v>0</v>
      </c>
      <c r="AH996" s="410">
        <f t="shared" ref="AH996" si="3069">AH995</f>
        <v>0</v>
      </c>
      <c r="AI996" s="410">
        <f t="shared" ref="AI996" si="3070">AI995</f>
        <v>0</v>
      </c>
      <c r="AJ996" s="410">
        <f t="shared" ref="AJ996" si="3071">AJ995</f>
        <v>0</v>
      </c>
      <c r="AK996" s="410">
        <f t="shared" ref="AK996" si="3072">AK995</f>
        <v>0</v>
      </c>
      <c r="AL996" s="410">
        <f t="shared" ref="AL996" si="3073">AL995</f>
        <v>0</v>
      </c>
      <c r="AM996" s="296"/>
    </row>
    <row r="997" spans="1:40" ht="15"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769"/>
      <c r="Z997" s="411"/>
      <c r="AA997" s="411"/>
      <c r="AB997" s="411"/>
      <c r="AC997" s="411"/>
      <c r="AD997" s="411"/>
      <c r="AE997" s="411"/>
      <c r="AF997" s="411"/>
      <c r="AG997" s="411"/>
      <c r="AH997" s="411"/>
      <c r="AI997" s="411"/>
      <c r="AJ997" s="411"/>
      <c r="AK997" s="411"/>
      <c r="AL997" s="411"/>
      <c r="AM997" s="300"/>
      <c r="AN997" s="628"/>
    </row>
    <row r="998" spans="1:40" s="308" customFormat="1" ht="15.75"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769"/>
      <c r="Z998" s="411"/>
      <c r="AA998" s="411"/>
      <c r="AB998" s="411"/>
      <c r="AC998" s="411"/>
      <c r="AD998" s="411"/>
      <c r="AE998" s="415"/>
      <c r="AF998" s="415"/>
      <c r="AG998" s="415"/>
      <c r="AH998" s="415"/>
      <c r="AI998" s="415"/>
      <c r="AJ998" s="415"/>
      <c r="AK998" s="415"/>
      <c r="AL998" s="415"/>
      <c r="AM998" s="516"/>
      <c r="AN998" s="629"/>
    </row>
    <row r="999" spans="1:40"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767"/>
      <c r="Z999" s="409"/>
      <c r="AA999" s="409"/>
      <c r="AB999" s="409"/>
      <c r="AC999" s="409"/>
      <c r="AD999" s="409"/>
      <c r="AE999" s="409"/>
      <c r="AF999" s="409"/>
      <c r="AG999" s="409"/>
      <c r="AH999" s="409"/>
      <c r="AI999" s="409"/>
      <c r="AJ999" s="409"/>
      <c r="AK999" s="409"/>
      <c r="AL999" s="409"/>
      <c r="AM999" s="630">
        <f>SUM(Y999:AL999)</f>
        <v>0</v>
      </c>
      <c r="AN999" s="628"/>
    </row>
    <row r="1000" spans="1:40" outlineLevel="1">
      <c r="A1000" s="531"/>
      <c r="B1000" s="293" t="s">
        <v>346</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768">
        <f>Y999</f>
        <v>0</v>
      </c>
      <c r="Z1000" s="410">
        <f>Z999</f>
        <v>0</v>
      </c>
      <c r="AA1000" s="410">
        <f t="shared" ref="AA1000:AL1000" si="3074">AA999</f>
        <v>0</v>
      </c>
      <c r="AB1000" s="410">
        <f t="shared" si="3074"/>
        <v>0</v>
      </c>
      <c r="AC1000" s="410">
        <f t="shared" si="3074"/>
        <v>0</v>
      </c>
      <c r="AD1000" s="410">
        <f>AD999</f>
        <v>0</v>
      </c>
      <c r="AE1000" s="410">
        <f t="shared" si="3074"/>
        <v>0</v>
      </c>
      <c r="AF1000" s="410">
        <f t="shared" si="3074"/>
        <v>0</v>
      </c>
      <c r="AG1000" s="410">
        <f t="shared" si="3074"/>
        <v>0</v>
      </c>
      <c r="AH1000" s="410">
        <f t="shared" si="3074"/>
        <v>0</v>
      </c>
      <c r="AI1000" s="410">
        <f t="shared" si="3074"/>
        <v>0</v>
      </c>
      <c r="AJ1000" s="410">
        <f t="shared" si="3074"/>
        <v>0</v>
      </c>
      <c r="AK1000" s="410">
        <f t="shared" si="3074"/>
        <v>0</v>
      </c>
      <c r="AL1000" s="410">
        <f t="shared" si="3074"/>
        <v>0</v>
      </c>
      <c r="AM1000" s="296"/>
    </row>
    <row r="1001" spans="1:40"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769"/>
      <c r="Z1001" s="411"/>
      <c r="AA1001" s="411"/>
      <c r="AB1001" s="411"/>
      <c r="AC1001" s="411"/>
      <c r="AD1001" s="411"/>
      <c r="AE1001" s="411"/>
      <c r="AF1001" s="411"/>
      <c r="AG1001" s="411"/>
      <c r="AH1001" s="411"/>
      <c r="AI1001" s="411"/>
      <c r="AJ1001" s="411"/>
      <c r="AK1001" s="411"/>
      <c r="AL1001" s="411"/>
      <c r="AM1001" s="305"/>
    </row>
    <row r="1002" spans="1:40" s="282" customFormat="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767"/>
      <c r="Z1002" s="409"/>
      <c r="AA1002" s="409"/>
      <c r="AB1002" s="409"/>
      <c r="AC1002" s="409"/>
      <c r="AD1002" s="409"/>
      <c r="AE1002" s="409"/>
      <c r="AF1002" s="409"/>
      <c r="AG1002" s="409"/>
      <c r="AH1002" s="409"/>
      <c r="AI1002" s="409"/>
      <c r="AJ1002" s="409"/>
      <c r="AK1002" s="409"/>
      <c r="AL1002" s="409"/>
      <c r="AM1002" s="295">
        <f>SUM(Y1002:AL1002)</f>
        <v>0</v>
      </c>
    </row>
    <row r="1003" spans="1:40" s="282" customFormat="1" outlineLevel="1">
      <c r="A1003" s="531"/>
      <c r="B1003" s="293" t="s">
        <v>346</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768">
        <f>Y1002</f>
        <v>0</v>
      </c>
      <c r="Z1003" s="410">
        <f t="shared" ref="Z1003:AK1003" si="3075">Z1002</f>
        <v>0</v>
      </c>
      <c r="AA1003" s="410">
        <f t="shared" si="3075"/>
        <v>0</v>
      </c>
      <c r="AB1003" s="410">
        <f t="shared" si="3075"/>
        <v>0</v>
      </c>
      <c r="AC1003" s="410">
        <f t="shared" si="3075"/>
        <v>0</v>
      </c>
      <c r="AD1003" s="410">
        <f t="shared" si="3075"/>
        <v>0</v>
      </c>
      <c r="AE1003" s="410">
        <f t="shared" si="3075"/>
        <v>0</v>
      </c>
      <c r="AF1003" s="410">
        <f t="shared" si="3075"/>
        <v>0</v>
      </c>
      <c r="AG1003" s="410">
        <f t="shared" si="3075"/>
        <v>0</v>
      </c>
      <c r="AH1003" s="410">
        <f t="shared" si="3075"/>
        <v>0</v>
      </c>
      <c r="AI1003" s="410">
        <f t="shared" si="3075"/>
        <v>0</v>
      </c>
      <c r="AJ1003" s="410">
        <f t="shared" si="3075"/>
        <v>0</v>
      </c>
      <c r="AK1003" s="410">
        <f t="shared" si="3075"/>
        <v>0</v>
      </c>
      <c r="AL1003" s="410">
        <f>AL1002</f>
        <v>0</v>
      </c>
      <c r="AM1003" s="296"/>
    </row>
    <row r="1004" spans="1:40" s="282" customFormat="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769"/>
      <c r="Z1004" s="411"/>
      <c r="AA1004" s="411"/>
      <c r="AB1004" s="411"/>
      <c r="AC1004" s="411"/>
      <c r="AD1004" s="411"/>
      <c r="AE1004" s="415"/>
      <c r="AF1004" s="415"/>
      <c r="AG1004" s="415"/>
      <c r="AH1004" s="415"/>
      <c r="AI1004" s="415"/>
      <c r="AJ1004" s="415"/>
      <c r="AK1004" s="415"/>
      <c r="AL1004" s="415"/>
      <c r="AM1004" s="312"/>
    </row>
    <row r="1005" spans="1:40" ht="15.75"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771"/>
      <c r="Z1005" s="413"/>
      <c r="AA1005" s="413"/>
      <c r="AB1005" s="413"/>
      <c r="AC1005" s="413"/>
      <c r="AD1005" s="413"/>
      <c r="AE1005" s="413"/>
      <c r="AF1005" s="413"/>
      <c r="AG1005" s="413"/>
      <c r="AH1005" s="413"/>
      <c r="AI1005" s="413"/>
      <c r="AJ1005" s="413"/>
      <c r="AK1005" s="413"/>
      <c r="AL1005" s="413"/>
      <c r="AM1005" s="291"/>
    </row>
    <row r="1006" spans="1:40"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774"/>
      <c r="Z1006" s="409"/>
      <c r="AA1006" s="409"/>
      <c r="AB1006" s="409"/>
      <c r="AC1006" s="409"/>
      <c r="AD1006" s="409"/>
      <c r="AE1006" s="409"/>
      <c r="AF1006" s="414"/>
      <c r="AG1006" s="414"/>
      <c r="AH1006" s="414"/>
      <c r="AI1006" s="414"/>
      <c r="AJ1006" s="414"/>
      <c r="AK1006" s="414"/>
      <c r="AL1006" s="414"/>
      <c r="AM1006" s="295">
        <f>SUM(Y1006:AL1006)</f>
        <v>0</v>
      </c>
    </row>
    <row r="1007" spans="1:40" outlineLevel="1">
      <c r="A1007" s="531"/>
      <c r="B1007" s="293" t="s">
        <v>346</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768">
        <f>Y1006</f>
        <v>0</v>
      </c>
      <c r="Z1007" s="410">
        <f t="shared" ref="Z1007:AL1007" si="3076">Z1006</f>
        <v>0</v>
      </c>
      <c r="AA1007" s="410">
        <f t="shared" si="3076"/>
        <v>0</v>
      </c>
      <c r="AB1007" s="410">
        <f t="shared" si="3076"/>
        <v>0</v>
      </c>
      <c r="AC1007" s="410">
        <f t="shared" si="3076"/>
        <v>0</v>
      </c>
      <c r="AD1007" s="410">
        <f t="shared" si="3076"/>
        <v>0</v>
      </c>
      <c r="AE1007" s="410">
        <f t="shared" si="3076"/>
        <v>0</v>
      </c>
      <c r="AF1007" s="410">
        <f t="shared" si="3076"/>
        <v>0</v>
      </c>
      <c r="AG1007" s="410">
        <f t="shared" si="3076"/>
        <v>0</v>
      </c>
      <c r="AH1007" s="410">
        <f t="shared" si="3076"/>
        <v>0</v>
      </c>
      <c r="AI1007" s="410">
        <f t="shared" si="3076"/>
        <v>0</v>
      </c>
      <c r="AJ1007" s="410">
        <f t="shared" si="3076"/>
        <v>0</v>
      </c>
      <c r="AK1007" s="410">
        <f t="shared" si="3076"/>
        <v>0</v>
      </c>
      <c r="AL1007" s="410">
        <f t="shared" si="3076"/>
        <v>0</v>
      </c>
      <c r="AM1007" s="305"/>
    </row>
    <row r="1008" spans="1:40"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770"/>
      <c r="Z1008" s="424"/>
      <c r="AA1008" s="424"/>
      <c r="AB1008" s="424"/>
      <c r="AC1008" s="424"/>
      <c r="AD1008" s="424"/>
      <c r="AE1008" s="424"/>
      <c r="AF1008" s="424"/>
      <c r="AG1008" s="424"/>
      <c r="AH1008" s="424"/>
      <c r="AI1008" s="424"/>
      <c r="AJ1008" s="424"/>
      <c r="AK1008" s="424"/>
      <c r="AL1008" s="424"/>
      <c r="AM1008" s="305"/>
    </row>
    <row r="1009" spans="1:39"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774"/>
      <c r="Z1009" s="409"/>
      <c r="AA1009" s="409"/>
      <c r="AB1009" s="409"/>
      <c r="AC1009" s="409"/>
      <c r="AD1009" s="409"/>
      <c r="AE1009" s="409"/>
      <c r="AF1009" s="414"/>
      <c r="AG1009" s="414"/>
      <c r="AH1009" s="414"/>
      <c r="AI1009" s="414"/>
      <c r="AJ1009" s="414"/>
      <c r="AK1009" s="414"/>
      <c r="AL1009" s="414"/>
      <c r="AM1009" s="295">
        <f>SUM(Y1009:AL1009)</f>
        <v>0</v>
      </c>
    </row>
    <row r="1010" spans="1:39" outlineLevel="1">
      <c r="A1010" s="531"/>
      <c r="B1010" s="293" t="s">
        <v>346</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768">
        <f>Y1009</f>
        <v>0</v>
      </c>
      <c r="Z1010" s="410">
        <f t="shared" ref="Z1010:AL1010" si="3077">Z1009</f>
        <v>0</v>
      </c>
      <c r="AA1010" s="410">
        <f t="shared" si="3077"/>
        <v>0</v>
      </c>
      <c r="AB1010" s="410">
        <f t="shared" si="3077"/>
        <v>0</v>
      </c>
      <c r="AC1010" s="410">
        <f t="shared" si="3077"/>
        <v>0</v>
      </c>
      <c r="AD1010" s="410">
        <f t="shared" si="3077"/>
        <v>0</v>
      </c>
      <c r="AE1010" s="410">
        <f t="shared" si="3077"/>
        <v>0</v>
      </c>
      <c r="AF1010" s="410">
        <f t="shared" si="3077"/>
        <v>0</v>
      </c>
      <c r="AG1010" s="410">
        <f t="shared" si="3077"/>
        <v>0</v>
      </c>
      <c r="AH1010" s="410">
        <f t="shared" si="3077"/>
        <v>0</v>
      </c>
      <c r="AI1010" s="410">
        <f t="shared" si="3077"/>
        <v>0</v>
      </c>
      <c r="AJ1010" s="410">
        <f t="shared" si="3077"/>
        <v>0</v>
      </c>
      <c r="AK1010" s="410">
        <f t="shared" si="3077"/>
        <v>0</v>
      </c>
      <c r="AL1010" s="410">
        <f t="shared" si="3077"/>
        <v>0</v>
      </c>
      <c r="AM1010" s="305"/>
    </row>
    <row r="1011" spans="1:39"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764"/>
      <c r="Z1011" s="423"/>
      <c r="AA1011" s="423"/>
      <c r="AB1011" s="423"/>
      <c r="AC1011" s="423"/>
      <c r="AD1011" s="423"/>
      <c r="AE1011" s="423"/>
      <c r="AF1011" s="423"/>
      <c r="AG1011" s="423"/>
      <c r="AH1011" s="423"/>
      <c r="AI1011" s="423"/>
      <c r="AJ1011" s="423"/>
      <c r="AK1011" s="423"/>
      <c r="AL1011" s="423"/>
      <c r="AM1011" s="296"/>
    </row>
    <row r="1012" spans="1:39"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774"/>
      <c r="Z1012" s="409"/>
      <c r="AA1012" s="409"/>
      <c r="AB1012" s="409"/>
      <c r="AC1012" s="409"/>
      <c r="AD1012" s="409"/>
      <c r="AE1012" s="409"/>
      <c r="AF1012" s="414"/>
      <c r="AG1012" s="414"/>
      <c r="AH1012" s="414"/>
      <c r="AI1012" s="414"/>
      <c r="AJ1012" s="414"/>
      <c r="AK1012" s="414"/>
      <c r="AL1012" s="414"/>
      <c r="AM1012" s="295">
        <f>SUM(Y1012:AL1012)</f>
        <v>0</v>
      </c>
    </row>
    <row r="1013" spans="1:39" outlineLevel="1">
      <c r="A1013" s="531"/>
      <c r="B1013" s="293" t="s">
        <v>346</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768">
        <f>Y1012</f>
        <v>0</v>
      </c>
      <c r="Z1013" s="410">
        <f t="shared" ref="Z1013:AL1013" si="3078">Z1012</f>
        <v>0</v>
      </c>
      <c r="AA1013" s="410">
        <f t="shared" si="3078"/>
        <v>0</v>
      </c>
      <c r="AB1013" s="410">
        <f t="shared" si="3078"/>
        <v>0</v>
      </c>
      <c r="AC1013" s="410">
        <f t="shared" si="3078"/>
        <v>0</v>
      </c>
      <c r="AD1013" s="410">
        <f t="shared" si="3078"/>
        <v>0</v>
      </c>
      <c r="AE1013" s="410">
        <f t="shared" si="3078"/>
        <v>0</v>
      </c>
      <c r="AF1013" s="410">
        <f t="shared" si="3078"/>
        <v>0</v>
      </c>
      <c r="AG1013" s="410">
        <f t="shared" si="3078"/>
        <v>0</v>
      </c>
      <c r="AH1013" s="410">
        <f t="shared" si="3078"/>
        <v>0</v>
      </c>
      <c r="AI1013" s="410">
        <f t="shared" si="3078"/>
        <v>0</v>
      </c>
      <c r="AJ1013" s="410">
        <f t="shared" si="3078"/>
        <v>0</v>
      </c>
      <c r="AK1013" s="410">
        <f t="shared" si="3078"/>
        <v>0</v>
      </c>
      <c r="AL1013" s="410">
        <f t="shared" si="3078"/>
        <v>0</v>
      </c>
      <c r="AM1013" s="296"/>
    </row>
    <row r="1014" spans="1:39"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769"/>
      <c r="Z1014" s="411"/>
      <c r="AA1014" s="411"/>
      <c r="AB1014" s="411"/>
      <c r="AC1014" s="411"/>
      <c r="AD1014" s="411"/>
      <c r="AE1014" s="411"/>
      <c r="AF1014" s="411"/>
      <c r="AG1014" s="411"/>
      <c r="AH1014" s="411"/>
      <c r="AI1014" s="411"/>
      <c r="AJ1014" s="411"/>
      <c r="AK1014" s="411"/>
      <c r="AL1014" s="411"/>
      <c r="AM1014" s="305"/>
    </row>
    <row r="1015" spans="1:39"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774"/>
      <c r="Z1015" s="409"/>
      <c r="AA1015" s="409"/>
      <c r="AB1015" s="409"/>
      <c r="AC1015" s="409"/>
      <c r="AD1015" s="409"/>
      <c r="AE1015" s="409"/>
      <c r="AF1015" s="414"/>
      <c r="AG1015" s="414"/>
      <c r="AH1015" s="414"/>
      <c r="AI1015" s="414"/>
      <c r="AJ1015" s="414"/>
      <c r="AK1015" s="414"/>
      <c r="AL1015" s="414"/>
      <c r="AM1015" s="295">
        <f>SUM(Y1015:AL1015)</f>
        <v>0</v>
      </c>
    </row>
    <row r="1016" spans="1:39" outlineLevel="1">
      <c r="A1016" s="531"/>
      <c r="B1016" s="293" t="s">
        <v>346</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768">
        <f t="shared" ref="Y1016:AL1016" si="3079">Y1015</f>
        <v>0</v>
      </c>
      <c r="Z1016" s="410">
        <f t="shared" si="3079"/>
        <v>0</v>
      </c>
      <c r="AA1016" s="410">
        <f t="shared" si="3079"/>
        <v>0</v>
      </c>
      <c r="AB1016" s="410">
        <f t="shared" si="3079"/>
        <v>0</v>
      </c>
      <c r="AC1016" s="410">
        <f t="shared" si="3079"/>
        <v>0</v>
      </c>
      <c r="AD1016" s="410">
        <f t="shared" si="3079"/>
        <v>0</v>
      </c>
      <c r="AE1016" s="410">
        <f t="shared" si="3079"/>
        <v>0</v>
      </c>
      <c r="AF1016" s="410">
        <f t="shared" si="3079"/>
        <v>0</v>
      </c>
      <c r="AG1016" s="410">
        <f t="shared" si="3079"/>
        <v>0</v>
      </c>
      <c r="AH1016" s="410">
        <f t="shared" si="3079"/>
        <v>0</v>
      </c>
      <c r="AI1016" s="410">
        <f t="shared" si="3079"/>
        <v>0</v>
      </c>
      <c r="AJ1016" s="410">
        <f t="shared" si="3079"/>
        <v>0</v>
      </c>
      <c r="AK1016" s="410">
        <f t="shared" si="3079"/>
        <v>0</v>
      </c>
      <c r="AL1016" s="410">
        <f t="shared" si="3079"/>
        <v>0</v>
      </c>
      <c r="AM1016" s="305"/>
    </row>
    <row r="1017" spans="1:39" ht="15.75"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769"/>
      <c r="Z1017" s="411"/>
      <c r="AA1017" s="411"/>
      <c r="AB1017" s="411"/>
      <c r="AC1017" s="411"/>
      <c r="AD1017" s="411"/>
      <c r="AE1017" s="411"/>
      <c r="AF1017" s="411"/>
      <c r="AG1017" s="411"/>
      <c r="AH1017" s="411"/>
      <c r="AI1017" s="411"/>
      <c r="AJ1017" s="411"/>
      <c r="AK1017" s="411"/>
      <c r="AL1017" s="411"/>
      <c r="AM1017" s="305"/>
    </row>
    <row r="1018" spans="1:39" ht="15.75"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770"/>
      <c r="Z1018" s="424"/>
      <c r="AA1018" s="424"/>
      <c r="AB1018" s="424"/>
      <c r="AC1018" s="424"/>
      <c r="AD1018" s="424"/>
      <c r="AE1018" s="424"/>
      <c r="AF1018" s="424"/>
      <c r="AG1018" s="424"/>
      <c r="AH1018" s="424"/>
      <c r="AI1018" s="424"/>
      <c r="AJ1018" s="424"/>
      <c r="AK1018" s="424"/>
      <c r="AL1018" s="424"/>
      <c r="AM1018" s="305"/>
    </row>
    <row r="1019" spans="1:39" ht="15.75"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770"/>
      <c r="Z1019" s="424"/>
      <c r="AA1019" s="424"/>
      <c r="AB1019" s="424"/>
      <c r="AC1019" s="424"/>
      <c r="AD1019" s="424"/>
      <c r="AE1019" s="424"/>
      <c r="AF1019" s="424"/>
      <c r="AG1019" s="424"/>
      <c r="AH1019" s="424"/>
      <c r="AI1019" s="424"/>
      <c r="AJ1019" s="424"/>
      <c r="AK1019" s="424"/>
      <c r="AL1019" s="424"/>
      <c r="AM1019" s="305"/>
    </row>
    <row r="1020" spans="1:39" ht="15"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767"/>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768">
        <f>Y1020</f>
        <v>0</v>
      </c>
      <c r="Z1021" s="410">
        <f t="shared" ref="Z1021" si="3080">Z1020</f>
        <v>0</v>
      </c>
      <c r="AA1021" s="410">
        <f t="shared" ref="AA1021" si="3081">AA1020</f>
        <v>0</v>
      </c>
      <c r="AB1021" s="410">
        <f t="shared" ref="AB1021" si="3082">AB1020</f>
        <v>0</v>
      </c>
      <c r="AC1021" s="410">
        <f t="shared" ref="AC1021" si="3083">AC1020</f>
        <v>0</v>
      </c>
      <c r="AD1021" s="410">
        <f t="shared" ref="AD1021" si="3084">AD1020</f>
        <v>0</v>
      </c>
      <c r="AE1021" s="410">
        <f t="shared" ref="AE1021" si="3085">AE1020</f>
        <v>0</v>
      </c>
      <c r="AF1021" s="410">
        <f t="shared" ref="AF1021" si="3086">AF1020</f>
        <v>0</v>
      </c>
      <c r="AG1021" s="410">
        <f t="shared" ref="AG1021" si="3087">AG1020</f>
        <v>0</v>
      </c>
      <c r="AH1021" s="410">
        <f t="shared" ref="AH1021" si="3088">AH1020</f>
        <v>0</v>
      </c>
      <c r="AI1021" s="410">
        <f t="shared" ref="AI1021" si="3089">AI1020</f>
        <v>0</v>
      </c>
      <c r="AJ1021" s="410">
        <f t="shared" ref="AJ1021" si="3090">AJ1020</f>
        <v>0</v>
      </c>
      <c r="AK1021" s="410">
        <f t="shared" ref="AK1021" si="3091">AK1020</f>
        <v>0</v>
      </c>
      <c r="AL1021" s="410">
        <f t="shared" ref="AL1021" si="3092">AL1020</f>
        <v>0</v>
      </c>
      <c r="AM1021" s="305"/>
    </row>
    <row r="1022" spans="1:39" ht="15"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770"/>
      <c r="Z1022" s="424"/>
      <c r="AA1022" s="424"/>
      <c r="AB1022" s="424"/>
      <c r="AC1022" s="424"/>
      <c r="AD1022" s="424"/>
      <c r="AE1022" s="424"/>
      <c r="AF1022" s="424"/>
      <c r="AG1022" s="424"/>
      <c r="AH1022" s="424"/>
      <c r="AI1022" s="424"/>
      <c r="AJ1022" s="424"/>
      <c r="AK1022" s="424"/>
      <c r="AL1022" s="424"/>
      <c r="AM1022" s="305"/>
    </row>
    <row r="1023" spans="1:39" ht="15"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767"/>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768">
        <f>Y1023</f>
        <v>0</v>
      </c>
      <c r="Z1024" s="410">
        <f t="shared" ref="Z1024" si="3093">Z1023</f>
        <v>0</v>
      </c>
      <c r="AA1024" s="410">
        <f t="shared" ref="AA1024" si="3094">AA1023</f>
        <v>0</v>
      </c>
      <c r="AB1024" s="410">
        <f t="shared" ref="AB1024" si="3095">AB1023</f>
        <v>0</v>
      </c>
      <c r="AC1024" s="410">
        <f t="shared" ref="AC1024" si="3096">AC1023</f>
        <v>0</v>
      </c>
      <c r="AD1024" s="410">
        <f t="shared" ref="AD1024" si="3097">AD1023</f>
        <v>0</v>
      </c>
      <c r="AE1024" s="410">
        <f t="shared" ref="AE1024" si="3098">AE1023</f>
        <v>0</v>
      </c>
      <c r="AF1024" s="410">
        <f t="shared" ref="AF1024" si="3099">AF1023</f>
        <v>0</v>
      </c>
      <c r="AG1024" s="410">
        <f t="shared" ref="AG1024" si="3100">AG1023</f>
        <v>0</v>
      </c>
      <c r="AH1024" s="410">
        <f t="shared" ref="AH1024" si="3101">AH1023</f>
        <v>0</v>
      </c>
      <c r="AI1024" s="410">
        <f t="shared" ref="AI1024" si="3102">AI1023</f>
        <v>0</v>
      </c>
      <c r="AJ1024" s="410">
        <f t="shared" ref="AJ1024" si="3103">AJ1023</f>
        <v>0</v>
      </c>
      <c r="AK1024" s="410">
        <f t="shared" ref="AK1024" si="3104">AK1023</f>
        <v>0</v>
      </c>
      <c r="AL1024" s="410">
        <f t="shared" ref="AL1024" si="3105">AL1023</f>
        <v>0</v>
      </c>
      <c r="AM1024" s="305"/>
    </row>
    <row r="1025" spans="1:39" ht="15"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770"/>
      <c r="Z1025" s="424"/>
      <c r="AA1025" s="424"/>
      <c r="AB1025" s="424"/>
      <c r="AC1025" s="424"/>
      <c r="AD1025" s="424"/>
      <c r="AE1025" s="424"/>
      <c r="AF1025" s="424"/>
      <c r="AG1025" s="424"/>
      <c r="AH1025" s="424"/>
      <c r="AI1025" s="424"/>
      <c r="AJ1025" s="424"/>
      <c r="AK1025" s="424"/>
      <c r="AL1025" s="424"/>
      <c r="AM1025" s="305"/>
    </row>
    <row r="1026" spans="1:39" ht="15"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767"/>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768">
        <f>Y1026</f>
        <v>0</v>
      </c>
      <c r="Z1027" s="410">
        <f t="shared" ref="Z1027" si="3106">Z1026</f>
        <v>0</v>
      </c>
      <c r="AA1027" s="410">
        <f t="shared" ref="AA1027" si="3107">AA1026</f>
        <v>0</v>
      </c>
      <c r="AB1027" s="410">
        <f t="shared" ref="AB1027" si="3108">AB1026</f>
        <v>0</v>
      </c>
      <c r="AC1027" s="410">
        <f t="shared" ref="AC1027" si="3109">AC1026</f>
        <v>0</v>
      </c>
      <c r="AD1027" s="410">
        <f t="shared" ref="AD1027" si="3110">AD1026</f>
        <v>0</v>
      </c>
      <c r="AE1027" s="410">
        <f t="shared" ref="AE1027" si="3111">AE1026</f>
        <v>0</v>
      </c>
      <c r="AF1027" s="410">
        <f t="shared" ref="AF1027" si="3112">AF1026</f>
        <v>0</v>
      </c>
      <c r="AG1027" s="410">
        <f t="shared" ref="AG1027" si="3113">AG1026</f>
        <v>0</v>
      </c>
      <c r="AH1027" s="410">
        <f t="shared" ref="AH1027" si="3114">AH1026</f>
        <v>0</v>
      </c>
      <c r="AI1027" s="410">
        <f t="shared" ref="AI1027" si="3115">AI1026</f>
        <v>0</v>
      </c>
      <c r="AJ1027" s="410">
        <f t="shared" ref="AJ1027" si="3116">AJ1026</f>
        <v>0</v>
      </c>
      <c r="AK1027" s="410">
        <f t="shared" ref="AK1027" si="3117">AK1026</f>
        <v>0</v>
      </c>
      <c r="AL1027" s="410">
        <f t="shared" ref="AL1027" si="3118">AL1026</f>
        <v>0</v>
      </c>
      <c r="AM1027" s="305"/>
    </row>
    <row r="1028" spans="1:39" ht="15"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770"/>
      <c r="Z1028" s="424"/>
      <c r="AA1028" s="424"/>
      <c r="AB1028" s="424"/>
      <c r="AC1028" s="424"/>
      <c r="AD1028" s="424"/>
      <c r="AE1028" s="424"/>
      <c r="AF1028" s="424"/>
      <c r="AG1028" s="424"/>
      <c r="AH1028" s="424"/>
      <c r="AI1028" s="424"/>
      <c r="AJ1028" s="424"/>
      <c r="AK1028" s="424"/>
      <c r="AL1028" s="424"/>
      <c r="AM1028" s="305"/>
    </row>
    <row r="1029" spans="1:39" ht="15"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767"/>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768">
        <f>Y1029</f>
        <v>0</v>
      </c>
      <c r="Z1030" s="410">
        <f t="shared" ref="Z1030" si="3119">Z1029</f>
        <v>0</v>
      </c>
      <c r="AA1030" s="410">
        <f t="shared" ref="AA1030" si="3120">AA1029</f>
        <v>0</v>
      </c>
      <c r="AB1030" s="410">
        <f t="shared" ref="AB1030" si="3121">AB1029</f>
        <v>0</v>
      </c>
      <c r="AC1030" s="410">
        <f t="shared" ref="AC1030" si="3122">AC1029</f>
        <v>0</v>
      </c>
      <c r="AD1030" s="410">
        <f t="shared" ref="AD1030" si="3123">AD1029</f>
        <v>0</v>
      </c>
      <c r="AE1030" s="410">
        <f t="shared" ref="AE1030" si="3124">AE1029</f>
        <v>0</v>
      </c>
      <c r="AF1030" s="410">
        <f t="shared" ref="AF1030" si="3125">AF1029</f>
        <v>0</v>
      </c>
      <c r="AG1030" s="410">
        <f t="shared" ref="AG1030" si="3126">AG1029</f>
        <v>0</v>
      </c>
      <c r="AH1030" s="410">
        <f t="shared" ref="AH1030" si="3127">AH1029</f>
        <v>0</v>
      </c>
      <c r="AI1030" s="410">
        <f t="shared" ref="AI1030" si="3128">AI1029</f>
        <v>0</v>
      </c>
      <c r="AJ1030" s="410">
        <f t="shared" ref="AJ1030" si="3129">AJ1029</f>
        <v>0</v>
      </c>
      <c r="AK1030" s="410">
        <f t="shared" ref="AK1030" si="3130">AK1029</f>
        <v>0</v>
      </c>
      <c r="AL1030" s="410">
        <f t="shared" ref="AL1030" si="3131">AL1029</f>
        <v>0</v>
      </c>
      <c r="AM1030" s="305"/>
    </row>
    <row r="1031" spans="1:39" ht="15"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769"/>
      <c r="Z1031" s="424"/>
      <c r="AA1031" s="424"/>
      <c r="AB1031" s="424"/>
      <c r="AC1031" s="424"/>
      <c r="AD1031" s="424"/>
      <c r="AE1031" s="424"/>
      <c r="AF1031" s="424"/>
      <c r="AG1031" s="424"/>
      <c r="AH1031" s="424"/>
      <c r="AI1031" s="424"/>
      <c r="AJ1031" s="424"/>
      <c r="AK1031" s="424"/>
      <c r="AL1031" s="424"/>
      <c r="AM1031" s="305"/>
    </row>
    <row r="1032" spans="1:39" ht="15"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769"/>
      <c r="Z1032" s="424"/>
      <c r="AA1032" s="424"/>
      <c r="AB1032" s="424"/>
      <c r="AC1032" s="424"/>
      <c r="AD1032" s="424"/>
      <c r="AE1032" s="424"/>
      <c r="AF1032" s="424"/>
      <c r="AG1032" s="424"/>
      <c r="AH1032" s="424"/>
      <c r="AI1032" s="424"/>
      <c r="AJ1032" s="424"/>
      <c r="AK1032" s="424"/>
      <c r="AL1032" s="424"/>
      <c r="AM1032" s="305"/>
    </row>
    <row r="1033" spans="1:39" ht="15"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774"/>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768">
        <f>Y1033</f>
        <v>0</v>
      </c>
      <c r="Z1034" s="410">
        <f t="shared" ref="Z1034" si="3132">Z1033</f>
        <v>0</v>
      </c>
      <c r="AA1034" s="410">
        <f t="shared" ref="AA1034" si="3133">AA1033</f>
        <v>0</v>
      </c>
      <c r="AB1034" s="410">
        <f t="shared" ref="AB1034" si="3134">AB1033</f>
        <v>0</v>
      </c>
      <c r="AC1034" s="410">
        <f t="shared" ref="AC1034" si="3135">AC1033</f>
        <v>0</v>
      </c>
      <c r="AD1034" s="410">
        <f t="shared" ref="AD1034" si="3136">AD1033</f>
        <v>0</v>
      </c>
      <c r="AE1034" s="410">
        <f t="shared" ref="AE1034" si="3137">AE1033</f>
        <v>0</v>
      </c>
      <c r="AF1034" s="410">
        <f t="shared" ref="AF1034" si="3138">AF1033</f>
        <v>0</v>
      </c>
      <c r="AG1034" s="410">
        <f t="shared" ref="AG1034" si="3139">AG1033</f>
        <v>0</v>
      </c>
      <c r="AH1034" s="410">
        <f t="shared" ref="AH1034" si="3140">AH1033</f>
        <v>0</v>
      </c>
      <c r="AI1034" s="410">
        <f t="shared" ref="AI1034" si="3141">AI1033</f>
        <v>0</v>
      </c>
      <c r="AJ1034" s="410">
        <f t="shared" ref="AJ1034" si="3142">AJ1033</f>
        <v>0</v>
      </c>
      <c r="AK1034" s="410">
        <f t="shared" ref="AK1034" si="3143">AK1033</f>
        <v>0</v>
      </c>
      <c r="AL1034" s="410">
        <f t="shared" ref="AL1034" si="3144">AL1033</f>
        <v>0</v>
      </c>
      <c r="AM1034" s="305"/>
    </row>
    <row r="1035" spans="1:39" ht="15"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769"/>
      <c r="Z1035" s="424"/>
      <c r="AA1035" s="424"/>
      <c r="AB1035" s="424"/>
      <c r="AC1035" s="424"/>
      <c r="AD1035" s="424"/>
      <c r="AE1035" s="424"/>
      <c r="AF1035" s="424"/>
      <c r="AG1035" s="424"/>
      <c r="AH1035" s="424"/>
      <c r="AI1035" s="424"/>
      <c r="AJ1035" s="424"/>
      <c r="AK1035" s="424"/>
      <c r="AL1035" s="424"/>
      <c r="AM1035" s="305"/>
    </row>
    <row r="1036" spans="1:39" ht="15"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774"/>
      <c r="Z1036" s="414"/>
      <c r="AA1036" s="414"/>
      <c r="AB1036" s="414"/>
      <c r="AC1036" s="414"/>
      <c r="AD1036" s="414"/>
      <c r="AE1036" s="414"/>
      <c r="AF1036" s="414"/>
      <c r="AG1036" s="414"/>
      <c r="AH1036" s="414"/>
      <c r="AI1036" s="414"/>
      <c r="AJ1036" s="414"/>
      <c r="AK1036" s="414"/>
      <c r="AL1036" s="414"/>
      <c r="AM1036" s="295">
        <f>SUM(Y1036:AL1036)</f>
        <v>0</v>
      </c>
    </row>
    <row r="1037" spans="1:39" ht="15"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768">
        <f>Y1036</f>
        <v>0</v>
      </c>
      <c r="Z1037" s="410">
        <f t="shared" ref="Z1037" si="3145">Z1036</f>
        <v>0</v>
      </c>
      <c r="AA1037" s="410">
        <f t="shared" ref="AA1037" si="3146">AA1036</f>
        <v>0</v>
      </c>
      <c r="AB1037" s="410">
        <f t="shared" ref="AB1037" si="3147">AB1036</f>
        <v>0</v>
      </c>
      <c r="AC1037" s="410">
        <f t="shared" ref="AC1037" si="3148">AC1036</f>
        <v>0</v>
      </c>
      <c r="AD1037" s="410">
        <f t="shared" ref="AD1037" si="3149">AD1036</f>
        <v>0</v>
      </c>
      <c r="AE1037" s="410">
        <f t="shared" ref="AE1037" si="3150">AE1036</f>
        <v>0</v>
      </c>
      <c r="AF1037" s="410">
        <f t="shared" ref="AF1037" si="3151">AF1036</f>
        <v>0</v>
      </c>
      <c r="AG1037" s="410">
        <f t="shared" ref="AG1037" si="3152">AG1036</f>
        <v>0</v>
      </c>
      <c r="AH1037" s="410">
        <f t="shared" ref="AH1037" si="3153">AH1036</f>
        <v>0</v>
      </c>
      <c r="AI1037" s="410">
        <f t="shared" ref="AI1037" si="3154">AI1036</f>
        <v>0</v>
      </c>
      <c r="AJ1037" s="410">
        <f t="shared" ref="AJ1037" si="3155">AJ1036</f>
        <v>0</v>
      </c>
      <c r="AK1037" s="410">
        <f t="shared" ref="AK1037" si="3156">AK1036</f>
        <v>0</v>
      </c>
      <c r="AL1037" s="410">
        <f t="shared" ref="AL1037" si="3157">AL1036</f>
        <v>0</v>
      </c>
      <c r="AM1037" s="305"/>
    </row>
    <row r="1038" spans="1:39" ht="15"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769"/>
      <c r="Z1038" s="424"/>
      <c r="AA1038" s="424"/>
      <c r="AB1038" s="424"/>
      <c r="AC1038" s="424"/>
      <c r="AD1038" s="424"/>
      <c r="AE1038" s="424"/>
      <c r="AF1038" s="424"/>
      <c r="AG1038" s="424"/>
      <c r="AH1038" s="424"/>
      <c r="AI1038" s="424"/>
      <c r="AJ1038" s="424"/>
      <c r="AK1038" s="424"/>
      <c r="AL1038" s="424"/>
      <c r="AM1038" s="305"/>
    </row>
    <row r="1039" spans="1:39" ht="15"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774"/>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768">
        <f>Y1039</f>
        <v>0</v>
      </c>
      <c r="Z1040" s="410">
        <f t="shared" ref="Z1040" si="3158">Z1039</f>
        <v>0</v>
      </c>
      <c r="AA1040" s="410">
        <f t="shared" ref="AA1040" si="3159">AA1039</f>
        <v>0</v>
      </c>
      <c r="AB1040" s="410">
        <f t="shared" ref="AB1040" si="3160">AB1039</f>
        <v>0</v>
      </c>
      <c r="AC1040" s="410">
        <f t="shared" ref="AC1040" si="3161">AC1039</f>
        <v>0</v>
      </c>
      <c r="AD1040" s="410">
        <f t="shared" ref="AD1040" si="3162">AD1039</f>
        <v>0</v>
      </c>
      <c r="AE1040" s="410">
        <f t="shared" ref="AE1040" si="3163">AE1039</f>
        <v>0</v>
      </c>
      <c r="AF1040" s="410">
        <f t="shared" ref="AF1040" si="3164">AF1039</f>
        <v>0</v>
      </c>
      <c r="AG1040" s="410">
        <f t="shared" ref="AG1040" si="3165">AG1039</f>
        <v>0</v>
      </c>
      <c r="AH1040" s="410">
        <f t="shared" ref="AH1040" si="3166">AH1039</f>
        <v>0</v>
      </c>
      <c r="AI1040" s="410">
        <f t="shared" ref="AI1040" si="3167">AI1039</f>
        <v>0</v>
      </c>
      <c r="AJ1040" s="410">
        <f t="shared" ref="AJ1040" si="3168">AJ1039</f>
        <v>0</v>
      </c>
      <c r="AK1040" s="410">
        <f t="shared" ref="AK1040" si="3169">AK1039</f>
        <v>0</v>
      </c>
      <c r="AL1040" s="410">
        <f t="shared" ref="AL1040" si="3170">AL1039</f>
        <v>0</v>
      </c>
      <c r="AM1040" s="305"/>
    </row>
    <row r="1041" spans="1:39" ht="15"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769"/>
      <c r="Z1041" s="424"/>
      <c r="AA1041" s="424"/>
      <c r="AB1041" s="424"/>
      <c r="AC1041" s="424"/>
      <c r="AD1041" s="424"/>
      <c r="AE1041" s="424"/>
      <c r="AF1041" s="424"/>
      <c r="AG1041" s="424"/>
      <c r="AH1041" s="424"/>
      <c r="AI1041" s="424"/>
      <c r="AJ1041" s="424"/>
      <c r="AK1041" s="424"/>
      <c r="AL1041" s="424"/>
      <c r="AM1041" s="305"/>
    </row>
    <row r="1042" spans="1:39" ht="15"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774"/>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768">
        <f>Y1042</f>
        <v>0</v>
      </c>
      <c r="Z1043" s="410">
        <f>Z1042</f>
        <v>0</v>
      </c>
      <c r="AA1043" s="410">
        <f t="shared" ref="AA1043" si="3171">AA1042</f>
        <v>0</v>
      </c>
      <c r="AB1043" s="410">
        <f t="shared" ref="AB1043" si="3172">AB1042</f>
        <v>0</v>
      </c>
      <c r="AC1043" s="410">
        <f t="shared" ref="AC1043" si="3173">AC1042</f>
        <v>0</v>
      </c>
      <c r="AD1043" s="410">
        <f t="shared" ref="AD1043" si="3174">AD1042</f>
        <v>0</v>
      </c>
      <c r="AE1043" s="410">
        <f>AE1042</f>
        <v>0</v>
      </c>
      <c r="AF1043" s="410">
        <f t="shared" ref="AF1043" si="3175">AF1042</f>
        <v>0</v>
      </c>
      <c r="AG1043" s="410">
        <f t="shared" ref="AG1043" si="3176">AG1042</f>
        <v>0</v>
      </c>
      <c r="AH1043" s="410">
        <f t="shared" ref="AH1043" si="3177">AH1042</f>
        <v>0</v>
      </c>
      <c r="AI1043" s="410">
        <f t="shared" ref="AI1043" si="3178">AI1042</f>
        <v>0</v>
      </c>
      <c r="AJ1043" s="410">
        <f t="shared" ref="AJ1043" si="3179">AJ1042</f>
        <v>0</v>
      </c>
      <c r="AK1043" s="410">
        <f t="shared" ref="AK1043" si="3180">AK1042</f>
        <v>0</v>
      </c>
      <c r="AL1043" s="410">
        <f t="shared" ref="AL1043" si="3181">AL1042</f>
        <v>0</v>
      </c>
      <c r="AM1043" s="305"/>
    </row>
    <row r="1044" spans="1:39" ht="15"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769"/>
      <c r="Z1044" s="424"/>
      <c r="AA1044" s="424"/>
      <c r="AB1044" s="424"/>
      <c r="AC1044" s="424"/>
      <c r="AD1044" s="424"/>
      <c r="AE1044" s="424"/>
      <c r="AF1044" s="424"/>
      <c r="AG1044" s="424"/>
      <c r="AH1044" s="424"/>
      <c r="AI1044" s="424"/>
      <c r="AJ1044" s="424"/>
      <c r="AK1044" s="424"/>
      <c r="AL1044" s="424"/>
      <c r="AM1044" s="305"/>
    </row>
    <row r="1045" spans="1:39" ht="15"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774"/>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768">
        <f>Y1045</f>
        <v>0</v>
      </c>
      <c r="Z1046" s="410">
        <f t="shared" ref="Z1046" si="3182">Z1045</f>
        <v>0</v>
      </c>
      <c r="AA1046" s="410">
        <f t="shared" ref="AA1046" si="3183">AA1045</f>
        <v>0</v>
      </c>
      <c r="AB1046" s="410">
        <f t="shared" ref="AB1046" si="3184">AB1045</f>
        <v>0</v>
      </c>
      <c r="AC1046" s="410">
        <f t="shared" ref="AC1046" si="3185">AC1045</f>
        <v>0</v>
      </c>
      <c r="AD1046" s="410">
        <f t="shared" ref="AD1046" si="3186">AD1045</f>
        <v>0</v>
      </c>
      <c r="AE1046" s="410">
        <f t="shared" ref="AE1046" si="3187">AE1045</f>
        <v>0</v>
      </c>
      <c r="AF1046" s="410">
        <f t="shared" ref="AF1046" si="3188">AF1045</f>
        <v>0</v>
      </c>
      <c r="AG1046" s="410">
        <f t="shared" ref="AG1046" si="3189">AG1045</f>
        <v>0</v>
      </c>
      <c r="AH1046" s="410">
        <f t="shared" ref="AH1046" si="3190">AH1045</f>
        <v>0</v>
      </c>
      <c r="AI1046" s="410">
        <f t="shared" ref="AI1046" si="3191">AI1045</f>
        <v>0</v>
      </c>
      <c r="AJ1046" s="410">
        <f t="shared" ref="AJ1046" si="3192">AJ1045</f>
        <v>0</v>
      </c>
      <c r="AK1046" s="410">
        <f t="shared" ref="AK1046" si="3193">AK1045</f>
        <v>0</v>
      </c>
      <c r="AL1046" s="410">
        <f t="shared" ref="AL1046" si="3194">AL1045</f>
        <v>0</v>
      </c>
      <c r="AM1046" s="305"/>
    </row>
    <row r="1047" spans="1:39" ht="15"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769"/>
      <c r="Z1047" s="424"/>
      <c r="AA1047" s="424"/>
      <c r="AB1047" s="424"/>
      <c r="AC1047" s="424"/>
      <c r="AD1047" s="424"/>
      <c r="AE1047" s="424"/>
      <c r="AF1047" s="424"/>
      <c r="AG1047" s="424"/>
      <c r="AH1047" s="424"/>
      <c r="AI1047" s="424"/>
      <c r="AJ1047" s="424"/>
      <c r="AK1047" s="424"/>
      <c r="AL1047" s="424"/>
      <c r="AM1047" s="305"/>
    </row>
    <row r="1048" spans="1:39" ht="15"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774"/>
      <c r="Z1048" s="414"/>
      <c r="AA1048" s="414"/>
      <c r="AB1048" s="414"/>
      <c r="AC1048" s="414"/>
      <c r="AD1048" s="414"/>
      <c r="AE1048" s="414"/>
      <c r="AF1048" s="414"/>
      <c r="AG1048" s="414"/>
      <c r="AH1048" s="414"/>
      <c r="AI1048" s="414"/>
      <c r="AJ1048" s="414"/>
      <c r="AK1048" s="414"/>
      <c r="AL1048" s="414"/>
      <c r="AM1048" s="295">
        <f>SUM(Y1048:AL1048)</f>
        <v>0</v>
      </c>
    </row>
    <row r="1049" spans="1:39" ht="15"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768">
        <f>Y1048</f>
        <v>0</v>
      </c>
      <c r="Z1049" s="410">
        <f t="shared" ref="Z1049" si="3195">Z1048</f>
        <v>0</v>
      </c>
      <c r="AA1049" s="410">
        <f t="shared" ref="AA1049" si="3196">AA1048</f>
        <v>0</v>
      </c>
      <c r="AB1049" s="410">
        <f t="shared" ref="AB1049" si="3197">AB1048</f>
        <v>0</v>
      </c>
      <c r="AC1049" s="410">
        <f t="shared" ref="AC1049" si="3198">AC1048</f>
        <v>0</v>
      </c>
      <c r="AD1049" s="410">
        <f t="shared" ref="AD1049" si="3199">AD1048</f>
        <v>0</v>
      </c>
      <c r="AE1049" s="410">
        <f t="shared" ref="AE1049" si="3200">AE1048</f>
        <v>0</v>
      </c>
      <c r="AF1049" s="410">
        <f t="shared" ref="AF1049" si="3201">AF1048</f>
        <v>0</v>
      </c>
      <c r="AG1049" s="410">
        <f t="shared" ref="AG1049" si="3202">AG1048</f>
        <v>0</v>
      </c>
      <c r="AH1049" s="410">
        <f t="shared" ref="AH1049" si="3203">AH1048</f>
        <v>0</v>
      </c>
      <c r="AI1049" s="410">
        <f t="shared" ref="AI1049" si="3204">AI1048</f>
        <v>0</v>
      </c>
      <c r="AJ1049" s="410">
        <f t="shared" ref="AJ1049" si="3205">AJ1048</f>
        <v>0</v>
      </c>
      <c r="AK1049" s="410">
        <f t="shared" ref="AK1049" si="3206">AK1048</f>
        <v>0</v>
      </c>
      <c r="AL1049" s="410">
        <f t="shared" ref="AL1049" si="3207">AL1048</f>
        <v>0</v>
      </c>
      <c r="AM1049" s="305"/>
    </row>
    <row r="1050" spans="1:39" ht="15"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769"/>
      <c r="Z1050" s="424"/>
      <c r="AA1050" s="424"/>
      <c r="AB1050" s="424"/>
      <c r="AC1050" s="424"/>
      <c r="AD1050" s="424"/>
      <c r="AE1050" s="424"/>
      <c r="AF1050" s="424"/>
      <c r="AG1050" s="424"/>
      <c r="AH1050" s="424"/>
      <c r="AI1050" s="424"/>
      <c r="AJ1050" s="424"/>
      <c r="AK1050" s="424"/>
      <c r="AL1050" s="424"/>
      <c r="AM1050" s="305"/>
    </row>
    <row r="1051" spans="1:39" ht="15"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774"/>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768">
        <f>Y1051</f>
        <v>0</v>
      </c>
      <c r="Z1052" s="410">
        <f t="shared" ref="Z1052" si="3208">Z1051</f>
        <v>0</v>
      </c>
      <c r="AA1052" s="410">
        <f t="shared" ref="AA1052" si="3209">AA1051</f>
        <v>0</v>
      </c>
      <c r="AB1052" s="410">
        <f t="shared" ref="AB1052" si="3210">AB1051</f>
        <v>0</v>
      </c>
      <c r="AC1052" s="410">
        <f t="shared" ref="AC1052" si="3211">AC1051</f>
        <v>0</v>
      </c>
      <c r="AD1052" s="410">
        <f t="shared" ref="AD1052" si="3212">AD1051</f>
        <v>0</v>
      </c>
      <c r="AE1052" s="410">
        <f t="shared" ref="AE1052" si="3213">AE1051</f>
        <v>0</v>
      </c>
      <c r="AF1052" s="410">
        <f t="shared" ref="AF1052" si="3214">AF1051</f>
        <v>0</v>
      </c>
      <c r="AG1052" s="410">
        <f t="shared" ref="AG1052" si="3215">AG1051</f>
        <v>0</v>
      </c>
      <c r="AH1052" s="410">
        <f t="shared" ref="AH1052" si="3216">AH1051</f>
        <v>0</v>
      </c>
      <c r="AI1052" s="410">
        <f t="shared" ref="AI1052" si="3217">AI1051</f>
        <v>0</v>
      </c>
      <c r="AJ1052" s="410">
        <f t="shared" ref="AJ1052" si="3218">AJ1051</f>
        <v>0</v>
      </c>
      <c r="AK1052" s="410">
        <f t="shared" ref="AK1052" si="3219">AK1051</f>
        <v>0</v>
      </c>
      <c r="AL1052" s="410">
        <f t="shared" ref="AL1052" si="3220">AL1051</f>
        <v>0</v>
      </c>
      <c r="AM1052" s="305"/>
    </row>
    <row r="1053" spans="1:39" ht="15"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769"/>
      <c r="Z1053" s="424"/>
      <c r="AA1053" s="424"/>
      <c r="AB1053" s="424"/>
      <c r="AC1053" s="424"/>
      <c r="AD1053" s="424"/>
      <c r="AE1053" s="424"/>
      <c r="AF1053" s="424"/>
      <c r="AG1053" s="424"/>
      <c r="AH1053" s="424"/>
      <c r="AI1053" s="424"/>
      <c r="AJ1053" s="424"/>
      <c r="AK1053" s="424"/>
      <c r="AL1053" s="424"/>
      <c r="AM1053" s="305"/>
    </row>
    <row r="1054" spans="1:39" ht="15"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774"/>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768">
        <f>Y1054</f>
        <v>0</v>
      </c>
      <c r="Z1055" s="410">
        <f t="shared" ref="Z1055" si="3221">Z1054</f>
        <v>0</v>
      </c>
      <c r="AA1055" s="410">
        <f t="shared" ref="AA1055" si="3222">AA1054</f>
        <v>0</v>
      </c>
      <c r="AB1055" s="410">
        <f t="shared" ref="AB1055" si="3223">AB1054</f>
        <v>0</v>
      </c>
      <c r="AC1055" s="410">
        <f t="shared" ref="AC1055" si="3224">AC1054</f>
        <v>0</v>
      </c>
      <c r="AD1055" s="410">
        <f t="shared" ref="AD1055" si="3225">AD1054</f>
        <v>0</v>
      </c>
      <c r="AE1055" s="410">
        <f t="shared" ref="AE1055" si="3226">AE1054</f>
        <v>0</v>
      </c>
      <c r="AF1055" s="410">
        <f t="shared" ref="AF1055" si="3227">AF1054</f>
        <v>0</v>
      </c>
      <c r="AG1055" s="410">
        <f t="shared" ref="AG1055" si="3228">AG1054</f>
        <v>0</v>
      </c>
      <c r="AH1055" s="410">
        <f t="shared" ref="AH1055" si="3229">AH1054</f>
        <v>0</v>
      </c>
      <c r="AI1055" s="410">
        <f t="shared" ref="AI1055" si="3230">AI1054</f>
        <v>0</v>
      </c>
      <c r="AJ1055" s="410">
        <f t="shared" ref="AJ1055" si="3231">AJ1054</f>
        <v>0</v>
      </c>
      <c r="AK1055" s="410">
        <f t="shared" ref="AK1055" si="3232">AK1054</f>
        <v>0</v>
      </c>
      <c r="AL1055" s="410">
        <f t="shared" ref="AL1055" si="3233">AL1054</f>
        <v>0</v>
      </c>
      <c r="AM1055" s="305"/>
    </row>
    <row r="1056" spans="1:39" ht="15"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769"/>
      <c r="Z1056" s="424"/>
      <c r="AA1056" s="424"/>
      <c r="AB1056" s="424"/>
      <c r="AC1056" s="424"/>
      <c r="AD1056" s="424"/>
      <c r="AE1056" s="424"/>
      <c r="AF1056" s="424"/>
      <c r="AG1056" s="424"/>
      <c r="AH1056" s="424"/>
      <c r="AI1056" s="424"/>
      <c r="AJ1056" s="424"/>
      <c r="AK1056" s="424"/>
      <c r="AL1056" s="424"/>
      <c r="AM1056" s="305"/>
    </row>
    <row r="1057" spans="1:39" ht="15"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769"/>
      <c r="Z1057" s="424"/>
      <c r="AA1057" s="424"/>
      <c r="AB1057" s="424"/>
      <c r="AC1057" s="424"/>
      <c r="AD1057" s="424"/>
      <c r="AE1057" s="424"/>
      <c r="AF1057" s="424"/>
      <c r="AG1057" s="424"/>
      <c r="AH1057" s="424"/>
      <c r="AI1057" s="424"/>
      <c r="AJ1057" s="424"/>
      <c r="AK1057" s="424"/>
      <c r="AL1057" s="424"/>
      <c r="AM1057" s="305"/>
    </row>
    <row r="1058" spans="1:39" ht="15"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774"/>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768">
        <f>Y1058</f>
        <v>0</v>
      </c>
      <c r="Z1059" s="410">
        <f t="shared" ref="Z1059" si="3234">Z1058</f>
        <v>0</v>
      </c>
      <c r="AA1059" s="410">
        <f t="shared" ref="AA1059" si="3235">AA1058</f>
        <v>0</v>
      </c>
      <c r="AB1059" s="410">
        <f t="shared" ref="AB1059" si="3236">AB1058</f>
        <v>0</v>
      </c>
      <c r="AC1059" s="410">
        <f t="shared" ref="AC1059" si="3237">AC1058</f>
        <v>0</v>
      </c>
      <c r="AD1059" s="410">
        <f t="shared" ref="AD1059" si="3238">AD1058</f>
        <v>0</v>
      </c>
      <c r="AE1059" s="410">
        <f t="shared" ref="AE1059" si="3239">AE1058</f>
        <v>0</v>
      </c>
      <c r="AF1059" s="410">
        <f t="shared" ref="AF1059" si="3240">AF1058</f>
        <v>0</v>
      </c>
      <c r="AG1059" s="410">
        <f t="shared" ref="AG1059" si="3241">AG1058</f>
        <v>0</v>
      </c>
      <c r="AH1059" s="410">
        <f t="shared" ref="AH1059" si="3242">AH1058</f>
        <v>0</v>
      </c>
      <c r="AI1059" s="410">
        <f t="shared" ref="AI1059" si="3243">AI1058</f>
        <v>0</v>
      </c>
      <c r="AJ1059" s="410">
        <f t="shared" ref="AJ1059" si="3244">AJ1058</f>
        <v>0</v>
      </c>
      <c r="AK1059" s="410">
        <f t="shared" ref="AK1059" si="3245">AK1058</f>
        <v>0</v>
      </c>
      <c r="AL1059" s="410">
        <f t="shared" ref="AL1059" si="3246">AL1058</f>
        <v>0</v>
      </c>
      <c r="AM1059" s="305"/>
    </row>
    <row r="1060" spans="1:39" ht="15"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769"/>
      <c r="Z1060" s="424"/>
      <c r="AA1060" s="424"/>
      <c r="AB1060" s="424"/>
      <c r="AC1060" s="424"/>
      <c r="AD1060" s="424"/>
      <c r="AE1060" s="424"/>
      <c r="AF1060" s="424"/>
      <c r="AG1060" s="424"/>
      <c r="AH1060" s="424"/>
      <c r="AI1060" s="424"/>
      <c r="AJ1060" s="424"/>
      <c r="AK1060" s="424"/>
      <c r="AL1060" s="424"/>
      <c r="AM1060" s="305"/>
    </row>
    <row r="1061" spans="1:39" ht="15"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774"/>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768">
        <f>Y1061</f>
        <v>0</v>
      </c>
      <c r="Z1062" s="410">
        <f t="shared" ref="Z1062" si="3247">Z1061</f>
        <v>0</v>
      </c>
      <c r="AA1062" s="410">
        <f t="shared" ref="AA1062" si="3248">AA1061</f>
        <v>0</v>
      </c>
      <c r="AB1062" s="410">
        <f t="shared" ref="AB1062" si="3249">AB1061</f>
        <v>0</v>
      </c>
      <c r="AC1062" s="410">
        <f t="shared" ref="AC1062" si="3250">AC1061</f>
        <v>0</v>
      </c>
      <c r="AD1062" s="410">
        <f t="shared" ref="AD1062" si="3251">AD1061</f>
        <v>0</v>
      </c>
      <c r="AE1062" s="410">
        <f t="shared" ref="AE1062" si="3252">AE1061</f>
        <v>0</v>
      </c>
      <c r="AF1062" s="410">
        <f t="shared" ref="AF1062" si="3253">AF1061</f>
        <v>0</v>
      </c>
      <c r="AG1062" s="410">
        <f t="shared" ref="AG1062" si="3254">AG1061</f>
        <v>0</v>
      </c>
      <c r="AH1062" s="410">
        <f t="shared" ref="AH1062" si="3255">AH1061</f>
        <v>0</v>
      </c>
      <c r="AI1062" s="410">
        <f t="shared" ref="AI1062" si="3256">AI1061</f>
        <v>0</v>
      </c>
      <c r="AJ1062" s="410">
        <f t="shared" ref="AJ1062" si="3257">AJ1061</f>
        <v>0</v>
      </c>
      <c r="AK1062" s="410">
        <f t="shared" ref="AK1062" si="3258">AK1061</f>
        <v>0</v>
      </c>
      <c r="AL1062" s="410">
        <f t="shared" ref="AL1062" si="3259">AL1061</f>
        <v>0</v>
      </c>
      <c r="AM1062" s="305"/>
    </row>
    <row r="1063" spans="1:39" ht="15"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769"/>
      <c r="Z1063" s="424"/>
      <c r="AA1063" s="424"/>
      <c r="AB1063" s="424"/>
      <c r="AC1063" s="424"/>
      <c r="AD1063" s="424"/>
      <c r="AE1063" s="424"/>
      <c r="AF1063" s="424"/>
      <c r="AG1063" s="424"/>
      <c r="AH1063" s="424"/>
      <c r="AI1063" s="424"/>
      <c r="AJ1063" s="424"/>
      <c r="AK1063" s="424"/>
      <c r="AL1063" s="424"/>
      <c r="AM1063" s="305"/>
    </row>
    <row r="1064" spans="1:39" ht="15"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774"/>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768">
        <f>Y1064</f>
        <v>0</v>
      </c>
      <c r="Z1065" s="410">
        <f t="shared" ref="Z1065" si="3260">Z1064</f>
        <v>0</v>
      </c>
      <c r="AA1065" s="410">
        <f t="shared" ref="AA1065" si="3261">AA1064</f>
        <v>0</v>
      </c>
      <c r="AB1065" s="410">
        <f t="shared" ref="AB1065" si="3262">AB1064</f>
        <v>0</v>
      </c>
      <c r="AC1065" s="410">
        <f t="shared" ref="AC1065" si="3263">AC1064</f>
        <v>0</v>
      </c>
      <c r="AD1065" s="410">
        <f t="shared" ref="AD1065" si="3264">AD1064</f>
        <v>0</v>
      </c>
      <c r="AE1065" s="410">
        <f t="shared" ref="AE1065" si="3265">AE1064</f>
        <v>0</v>
      </c>
      <c r="AF1065" s="410">
        <f t="shared" ref="AF1065" si="3266">AF1064</f>
        <v>0</v>
      </c>
      <c r="AG1065" s="410">
        <f t="shared" ref="AG1065" si="3267">AG1064</f>
        <v>0</v>
      </c>
      <c r="AH1065" s="410">
        <f t="shared" ref="AH1065" si="3268">AH1064</f>
        <v>0</v>
      </c>
      <c r="AI1065" s="410">
        <f t="shared" ref="AI1065" si="3269">AI1064</f>
        <v>0</v>
      </c>
      <c r="AJ1065" s="410">
        <f t="shared" ref="AJ1065" si="3270">AJ1064</f>
        <v>0</v>
      </c>
      <c r="AK1065" s="410">
        <f t="shared" ref="AK1065" si="3271">AK1064</f>
        <v>0</v>
      </c>
      <c r="AL1065" s="410">
        <f t="shared" ref="AL1065" si="3272">AL1064</f>
        <v>0</v>
      </c>
      <c r="AM1065" s="305"/>
    </row>
    <row r="1066" spans="1:39" ht="15"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769"/>
      <c r="Z1066" s="424"/>
      <c r="AA1066" s="424"/>
      <c r="AB1066" s="424"/>
      <c r="AC1066" s="424"/>
      <c r="AD1066" s="424"/>
      <c r="AE1066" s="424"/>
      <c r="AF1066" s="424"/>
      <c r="AG1066" s="424"/>
      <c r="AH1066" s="424"/>
      <c r="AI1066" s="424"/>
      <c r="AJ1066" s="424"/>
      <c r="AK1066" s="424"/>
      <c r="AL1066" s="424"/>
      <c r="AM1066" s="305"/>
    </row>
    <row r="1067" spans="1:39" ht="15"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769"/>
      <c r="Z1067" s="424"/>
      <c r="AA1067" s="424"/>
      <c r="AB1067" s="424"/>
      <c r="AC1067" s="424"/>
      <c r="AD1067" s="424"/>
      <c r="AE1067" s="424"/>
      <c r="AF1067" s="424"/>
      <c r="AG1067" s="424"/>
      <c r="AH1067" s="424"/>
      <c r="AI1067" s="424"/>
      <c r="AJ1067" s="424"/>
      <c r="AK1067" s="424"/>
      <c r="AL1067" s="424"/>
      <c r="AM1067" s="305"/>
    </row>
    <row r="1068" spans="1:39" ht="28.5"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774"/>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768">
        <f>Y1068</f>
        <v>0</v>
      </c>
      <c r="Z1069" s="410">
        <f t="shared" ref="Z1069" si="3273">Z1068</f>
        <v>0</v>
      </c>
      <c r="AA1069" s="410">
        <f t="shared" ref="AA1069" si="3274">AA1068</f>
        <v>0</v>
      </c>
      <c r="AB1069" s="410">
        <f t="shared" ref="AB1069" si="3275">AB1068</f>
        <v>0</v>
      </c>
      <c r="AC1069" s="410">
        <f t="shared" ref="AC1069" si="3276">AC1068</f>
        <v>0</v>
      </c>
      <c r="AD1069" s="410">
        <f t="shared" ref="AD1069" si="3277">AD1068</f>
        <v>0</v>
      </c>
      <c r="AE1069" s="410">
        <f t="shared" ref="AE1069" si="3278">AE1068</f>
        <v>0</v>
      </c>
      <c r="AF1069" s="410">
        <f t="shared" ref="AF1069" si="3279">AF1068</f>
        <v>0</v>
      </c>
      <c r="AG1069" s="410">
        <f t="shared" ref="AG1069" si="3280">AG1068</f>
        <v>0</v>
      </c>
      <c r="AH1069" s="410">
        <f t="shared" ref="AH1069" si="3281">AH1068</f>
        <v>0</v>
      </c>
      <c r="AI1069" s="410">
        <f t="shared" ref="AI1069" si="3282">AI1068</f>
        <v>0</v>
      </c>
      <c r="AJ1069" s="410">
        <f t="shared" ref="AJ1069" si="3283">AJ1068</f>
        <v>0</v>
      </c>
      <c r="AK1069" s="410">
        <f t="shared" ref="AK1069" si="3284">AK1068</f>
        <v>0</v>
      </c>
      <c r="AL1069" s="410">
        <f t="shared" ref="AL1069" si="3285">AL1068</f>
        <v>0</v>
      </c>
      <c r="AM1069" s="305"/>
    </row>
    <row r="1070" spans="1:39" ht="15"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769"/>
      <c r="Z1070" s="424"/>
      <c r="AA1070" s="424"/>
      <c r="AB1070" s="424"/>
      <c r="AC1070" s="424"/>
      <c r="AD1070" s="424"/>
      <c r="AE1070" s="424"/>
      <c r="AF1070" s="424"/>
      <c r="AG1070" s="424"/>
      <c r="AH1070" s="424"/>
      <c r="AI1070" s="424"/>
      <c r="AJ1070" s="424"/>
      <c r="AK1070" s="424"/>
      <c r="AL1070" s="424"/>
      <c r="AM1070" s="305"/>
    </row>
    <row r="1071" spans="1:39" ht="15"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774"/>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768">
        <f>Y1071</f>
        <v>0</v>
      </c>
      <c r="Z1072" s="410">
        <f t="shared" ref="Z1072" si="3286">Z1071</f>
        <v>0</v>
      </c>
      <c r="AA1072" s="410">
        <f t="shared" ref="AA1072" si="3287">AA1071</f>
        <v>0</v>
      </c>
      <c r="AB1072" s="410">
        <f t="shared" ref="AB1072" si="3288">AB1071</f>
        <v>0</v>
      </c>
      <c r="AC1072" s="410">
        <f t="shared" ref="AC1072" si="3289">AC1071</f>
        <v>0</v>
      </c>
      <c r="AD1072" s="410">
        <f t="shared" ref="AD1072" si="3290">AD1071</f>
        <v>0</v>
      </c>
      <c r="AE1072" s="410">
        <f t="shared" ref="AE1072" si="3291">AE1071</f>
        <v>0</v>
      </c>
      <c r="AF1072" s="410">
        <f t="shared" ref="AF1072" si="3292">AF1071</f>
        <v>0</v>
      </c>
      <c r="AG1072" s="410">
        <f t="shared" ref="AG1072" si="3293">AG1071</f>
        <v>0</v>
      </c>
      <c r="AH1072" s="410">
        <f t="shared" ref="AH1072" si="3294">AH1071</f>
        <v>0</v>
      </c>
      <c r="AI1072" s="410">
        <f t="shared" ref="AI1072" si="3295">AI1071</f>
        <v>0</v>
      </c>
      <c r="AJ1072" s="410">
        <f t="shared" ref="AJ1072" si="3296">AJ1071</f>
        <v>0</v>
      </c>
      <c r="AK1072" s="410">
        <f t="shared" ref="AK1072" si="3297">AK1071</f>
        <v>0</v>
      </c>
      <c r="AL1072" s="410">
        <f t="shared" ref="AL1072" si="3298">AL1071</f>
        <v>0</v>
      </c>
      <c r="AM1072" s="305"/>
    </row>
    <row r="1073" spans="1:39" ht="15"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769"/>
      <c r="Z1073" s="424"/>
      <c r="AA1073" s="424"/>
      <c r="AB1073" s="424"/>
      <c r="AC1073" s="424"/>
      <c r="AD1073" s="424"/>
      <c r="AE1073" s="424"/>
      <c r="AF1073" s="424"/>
      <c r="AG1073" s="424"/>
      <c r="AH1073" s="424"/>
      <c r="AI1073" s="424"/>
      <c r="AJ1073" s="424"/>
      <c r="AK1073" s="424"/>
      <c r="AL1073" s="424"/>
      <c r="AM1073" s="305"/>
    </row>
    <row r="1074" spans="1:39" ht="15"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774"/>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768">
        <f>Y1074</f>
        <v>0</v>
      </c>
      <c r="Z1075" s="410">
        <f t="shared" ref="Z1075" si="3299">Z1074</f>
        <v>0</v>
      </c>
      <c r="AA1075" s="410">
        <f t="shared" ref="AA1075" si="3300">AA1074</f>
        <v>0</v>
      </c>
      <c r="AB1075" s="410">
        <f t="shared" ref="AB1075" si="3301">AB1074</f>
        <v>0</v>
      </c>
      <c r="AC1075" s="410">
        <f t="shared" ref="AC1075" si="3302">AC1074</f>
        <v>0</v>
      </c>
      <c r="AD1075" s="410">
        <f t="shared" ref="AD1075" si="3303">AD1074</f>
        <v>0</v>
      </c>
      <c r="AE1075" s="410">
        <f t="shared" ref="AE1075" si="3304">AE1074</f>
        <v>0</v>
      </c>
      <c r="AF1075" s="410">
        <f t="shared" ref="AF1075" si="3305">AF1074</f>
        <v>0</v>
      </c>
      <c r="AG1075" s="410">
        <f t="shared" ref="AG1075" si="3306">AG1074</f>
        <v>0</v>
      </c>
      <c r="AH1075" s="410">
        <f t="shared" ref="AH1075" si="3307">AH1074</f>
        <v>0</v>
      </c>
      <c r="AI1075" s="410">
        <f t="shared" ref="AI1075" si="3308">AI1074</f>
        <v>0</v>
      </c>
      <c r="AJ1075" s="410">
        <f t="shared" ref="AJ1075" si="3309">AJ1074</f>
        <v>0</v>
      </c>
      <c r="AK1075" s="410">
        <f t="shared" ref="AK1075" si="3310">AK1074</f>
        <v>0</v>
      </c>
      <c r="AL1075" s="410">
        <f t="shared" ref="AL1075" si="3311">AL1074</f>
        <v>0</v>
      </c>
      <c r="AM1075" s="305"/>
    </row>
    <row r="1076" spans="1:39" ht="15"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769"/>
      <c r="Z1076" s="424"/>
      <c r="AA1076" s="424"/>
      <c r="AB1076" s="424"/>
      <c r="AC1076" s="424"/>
      <c r="AD1076" s="424"/>
      <c r="AE1076" s="424"/>
      <c r="AF1076" s="424"/>
      <c r="AG1076" s="424"/>
      <c r="AH1076" s="424"/>
      <c r="AI1076" s="424"/>
      <c r="AJ1076" s="424"/>
      <c r="AK1076" s="424"/>
      <c r="AL1076" s="424"/>
      <c r="AM1076" s="305"/>
    </row>
    <row r="1077" spans="1:39" ht="15"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774"/>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768">
        <f>Y1077</f>
        <v>0</v>
      </c>
      <c r="Z1078" s="410">
        <f t="shared" ref="Z1078" si="3312">Z1077</f>
        <v>0</v>
      </c>
      <c r="AA1078" s="410">
        <f t="shared" ref="AA1078" si="3313">AA1077</f>
        <v>0</v>
      </c>
      <c r="AB1078" s="410">
        <f t="shared" ref="AB1078" si="3314">AB1077</f>
        <v>0</v>
      </c>
      <c r="AC1078" s="410">
        <f t="shared" ref="AC1078" si="3315">AC1077</f>
        <v>0</v>
      </c>
      <c r="AD1078" s="410">
        <f t="shared" ref="AD1078" si="3316">AD1077</f>
        <v>0</v>
      </c>
      <c r="AE1078" s="410">
        <f t="shared" ref="AE1078" si="3317">AE1077</f>
        <v>0</v>
      </c>
      <c r="AF1078" s="410">
        <f t="shared" ref="AF1078" si="3318">AF1077</f>
        <v>0</v>
      </c>
      <c r="AG1078" s="410">
        <f t="shared" ref="AG1078" si="3319">AG1077</f>
        <v>0</v>
      </c>
      <c r="AH1078" s="410">
        <f t="shared" ref="AH1078" si="3320">AH1077</f>
        <v>0</v>
      </c>
      <c r="AI1078" s="410">
        <f t="shared" ref="AI1078" si="3321">AI1077</f>
        <v>0</v>
      </c>
      <c r="AJ1078" s="410">
        <f t="shared" ref="AJ1078" si="3322">AJ1077</f>
        <v>0</v>
      </c>
      <c r="AK1078" s="410">
        <f t="shared" ref="AK1078" si="3323">AK1077</f>
        <v>0</v>
      </c>
      <c r="AL1078" s="410">
        <f t="shared" ref="AL1078" si="3324">AL1077</f>
        <v>0</v>
      </c>
      <c r="AM1078" s="305"/>
    </row>
    <row r="1079" spans="1:39" ht="15"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769"/>
      <c r="Z1079" s="424"/>
      <c r="AA1079" s="424"/>
      <c r="AB1079" s="424"/>
      <c r="AC1079" s="424"/>
      <c r="AD1079" s="424"/>
      <c r="AE1079" s="424"/>
      <c r="AF1079" s="424"/>
      <c r="AG1079" s="424"/>
      <c r="AH1079" s="424"/>
      <c r="AI1079" s="424"/>
      <c r="AJ1079" s="424"/>
      <c r="AK1079" s="424"/>
      <c r="AL1079" s="424"/>
      <c r="AM1079" s="305"/>
    </row>
    <row r="1080" spans="1:39" ht="15"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774"/>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768">
        <f>Y1080</f>
        <v>0</v>
      </c>
      <c r="Z1081" s="410">
        <f t="shared" ref="Z1081" si="3325">Z1080</f>
        <v>0</v>
      </c>
      <c r="AA1081" s="410">
        <f t="shared" ref="AA1081" si="3326">AA1080</f>
        <v>0</v>
      </c>
      <c r="AB1081" s="410">
        <f t="shared" ref="AB1081" si="3327">AB1080</f>
        <v>0</v>
      </c>
      <c r="AC1081" s="410">
        <f t="shared" ref="AC1081" si="3328">AC1080</f>
        <v>0</v>
      </c>
      <c r="AD1081" s="410">
        <f t="shared" ref="AD1081" si="3329">AD1080</f>
        <v>0</v>
      </c>
      <c r="AE1081" s="410">
        <f t="shared" ref="AE1081" si="3330">AE1080</f>
        <v>0</v>
      </c>
      <c r="AF1081" s="410">
        <f t="shared" ref="AF1081" si="3331">AF1080</f>
        <v>0</v>
      </c>
      <c r="AG1081" s="410">
        <f t="shared" ref="AG1081" si="3332">AG1080</f>
        <v>0</v>
      </c>
      <c r="AH1081" s="410">
        <f t="shared" ref="AH1081" si="3333">AH1080</f>
        <v>0</v>
      </c>
      <c r="AI1081" s="410">
        <f t="shared" ref="AI1081" si="3334">AI1080</f>
        <v>0</v>
      </c>
      <c r="AJ1081" s="410">
        <f t="shared" ref="AJ1081" si="3335">AJ1080</f>
        <v>0</v>
      </c>
      <c r="AK1081" s="410">
        <f t="shared" ref="AK1081" si="3336">AK1080</f>
        <v>0</v>
      </c>
      <c r="AL1081" s="410">
        <f t="shared" ref="AL1081" si="3337">AL1080</f>
        <v>0</v>
      </c>
      <c r="AM1081" s="305"/>
    </row>
    <row r="1082" spans="1:39" ht="15"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769"/>
      <c r="Z1082" s="424"/>
      <c r="AA1082" s="424"/>
      <c r="AB1082" s="424"/>
      <c r="AC1082" s="424"/>
      <c r="AD1082" s="424"/>
      <c r="AE1082" s="424"/>
      <c r="AF1082" s="424"/>
      <c r="AG1082" s="424"/>
      <c r="AH1082" s="424"/>
      <c r="AI1082" s="424"/>
      <c r="AJ1082" s="424"/>
      <c r="AK1082" s="424"/>
      <c r="AL1082" s="424"/>
      <c r="AM1082" s="305"/>
    </row>
    <row r="1083" spans="1:39" ht="28.5"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774"/>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768">
        <f>Y1083</f>
        <v>0</v>
      </c>
      <c r="Z1084" s="410">
        <f t="shared" ref="Z1084" si="3338">Z1083</f>
        <v>0</v>
      </c>
      <c r="AA1084" s="410">
        <f t="shared" ref="AA1084" si="3339">AA1083</f>
        <v>0</v>
      </c>
      <c r="AB1084" s="410">
        <f t="shared" ref="AB1084" si="3340">AB1083</f>
        <v>0</v>
      </c>
      <c r="AC1084" s="410">
        <f t="shared" ref="AC1084" si="3341">AC1083</f>
        <v>0</v>
      </c>
      <c r="AD1084" s="410">
        <f t="shared" ref="AD1084" si="3342">AD1083</f>
        <v>0</v>
      </c>
      <c r="AE1084" s="410">
        <f t="shared" ref="AE1084" si="3343">AE1083</f>
        <v>0</v>
      </c>
      <c r="AF1084" s="410">
        <f t="shared" ref="AF1084" si="3344">AF1083</f>
        <v>0</v>
      </c>
      <c r="AG1084" s="410">
        <f t="shared" ref="AG1084" si="3345">AG1083</f>
        <v>0</v>
      </c>
      <c r="AH1084" s="410">
        <f t="shared" ref="AH1084" si="3346">AH1083</f>
        <v>0</v>
      </c>
      <c r="AI1084" s="410">
        <f t="shared" ref="AI1084" si="3347">AI1083</f>
        <v>0</v>
      </c>
      <c r="AJ1084" s="410">
        <f t="shared" ref="AJ1084" si="3348">AJ1083</f>
        <v>0</v>
      </c>
      <c r="AK1084" s="410">
        <f t="shared" ref="AK1084" si="3349">AK1083</f>
        <v>0</v>
      </c>
      <c r="AL1084" s="410">
        <f t="shared" ref="AL1084" si="3350">AL1083</f>
        <v>0</v>
      </c>
      <c r="AM1084" s="305"/>
    </row>
    <row r="1085" spans="1:39" ht="15"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769"/>
      <c r="Z1085" s="424"/>
      <c r="AA1085" s="424"/>
      <c r="AB1085" s="424"/>
      <c r="AC1085" s="424"/>
      <c r="AD1085" s="424"/>
      <c r="AE1085" s="424"/>
      <c r="AF1085" s="424"/>
      <c r="AG1085" s="424"/>
      <c r="AH1085" s="424"/>
      <c r="AI1085" s="424"/>
      <c r="AJ1085" s="424"/>
      <c r="AK1085" s="424"/>
      <c r="AL1085" s="424"/>
      <c r="AM1085" s="305"/>
    </row>
    <row r="1086" spans="1:39" ht="28.5"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774"/>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768">
        <f>Y1086</f>
        <v>0</v>
      </c>
      <c r="Z1087" s="410">
        <f t="shared" ref="Z1087" si="3351">Z1086</f>
        <v>0</v>
      </c>
      <c r="AA1087" s="410">
        <f t="shared" ref="AA1087" si="3352">AA1086</f>
        <v>0</v>
      </c>
      <c r="AB1087" s="410">
        <f t="shared" ref="AB1087" si="3353">AB1086</f>
        <v>0</v>
      </c>
      <c r="AC1087" s="410">
        <f t="shared" ref="AC1087" si="3354">AC1086</f>
        <v>0</v>
      </c>
      <c r="AD1087" s="410">
        <f t="shared" ref="AD1087" si="3355">AD1086</f>
        <v>0</v>
      </c>
      <c r="AE1087" s="410">
        <f t="shared" ref="AE1087" si="3356">AE1086</f>
        <v>0</v>
      </c>
      <c r="AF1087" s="410">
        <f t="shared" ref="AF1087" si="3357">AF1086</f>
        <v>0</v>
      </c>
      <c r="AG1087" s="410">
        <f t="shared" ref="AG1087" si="3358">AG1086</f>
        <v>0</v>
      </c>
      <c r="AH1087" s="410">
        <f t="shared" ref="AH1087" si="3359">AH1086</f>
        <v>0</v>
      </c>
      <c r="AI1087" s="410">
        <f t="shared" ref="AI1087" si="3360">AI1086</f>
        <v>0</v>
      </c>
      <c r="AJ1087" s="410">
        <f t="shared" ref="AJ1087" si="3361">AJ1086</f>
        <v>0</v>
      </c>
      <c r="AK1087" s="410">
        <f t="shared" ref="AK1087" si="3362">AK1086</f>
        <v>0</v>
      </c>
      <c r="AL1087" s="410">
        <f t="shared" ref="AL1087" si="3363">AL1086</f>
        <v>0</v>
      </c>
      <c r="AM1087" s="305"/>
    </row>
    <row r="1088" spans="1:39" ht="15"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769"/>
      <c r="Z1088" s="424"/>
      <c r="AA1088" s="424"/>
      <c r="AB1088" s="424"/>
      <c r="AC1088" s="424"/>
      <c r="AD1088" s="424"/>
      <c r="AE1088" s="424"/>
      <c r="AF1088" s="424"/>
      <c r="AG1088" s="424"/>
      <c r="AH1088" s="424"/>
      <c r="AI1088" s="424"/>
      <c r="AJ1088" s="424"/>
      <c r="AK1088" s="424"/>
      <c r="AL1088" s="424"/>
      <c r="AM1088" s="305"/>
    </row>
    <row r="1089" spans="1:39" ht="15"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774"/>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768">
        <f>Y1089</f>
        <v>0</v>
      </c>
      <c r="Z1090" s="410">
        <f t="shared" ref="Z1090" si="3364">Z1089</f>
        <v>0</v>
      </c>
      <c r="AA1090" s="410">
        <f t="shared" ref="AA1090" si="3365">AA1089</f>
        <v>0</v>
      </c>
      <c r="AB1090" s="410">
        <f t="shared" ref="AB1090" si="3366">AB1089</f>
        <v>0</v>
      </c>
      <c r="AC1090" s="410">
        <f t="shared" ref="AC1090" si="3367">AC1089</f>
        <v>0</v>
      </c>
      <c r="AD1090" s="410">
        <f t="shared" ref="AD1090" si="3368">AD1089</f>
        <v>0</v>
      </c>
      <c r="AE1090" s="410">
        <f t="shared" ref="AE1090" si="3369">AE1089</f>
        <v>0</v>
      </c>
      <c r="AF1090" s="410">
        <f t="shared" ref="AF1090" si="3370">AF1089</f>
        <v>0</v>
      </c>
      <c r="AG1090" s="410">
        <f t="shared" ref="AG1090" si="3371">AG1089</f>
        <v>0</v>
      </c>
      <c r="AH1090" s="410">
        <f t="shared" ref="AH1090" si="3372">AH1089</f>
        <v>0</v>
      </c>
      <c r="AI1090" s="410">
        <f t="shared" ref="AI1090" si="3373">AI1089</f>
        <v>0</v>
      </c>
      <c r="AJ1090" s="410">
        <f t="shared" ref="AJ1090" si="3374">AJ1089</f>
        <v>0</v>
      </c>
      <c r="AK1090" s="410">
        <f t="shared" ref="AK1090" si="3375">AK1089</f>
        <v>0</v>
      </c>
      <c r="AL1090" s="410">
        <f t="shared" ref="AL1090" si="3376">AL1089</f>
        <v>0</v>
      </c>
      <c r="AM1090" s="305"/>
    </row>
    <row r="1091" spans="1:39" ht="15"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769"/>
      <c r="Z1091" s="424"/>
      <c r="AA1091" s="424"/>
      <c r="AB1091" s="424"/>
      <c r="AC1091" s="424"/>
      <c r="AD1091" s="424"/>
      <c r="AE1091" s="424"/>
      <c r="AF1091" s="424"/>
      <c r="AG1091" s="424"/>
      <c r="AH1091" s="424"/>
      <c r="AI1091" s="424"/>
      <c r="AJ1091" s="424"/>
      <c r="AK1091" s="424"/>
      <c r="AL1091" s="424"/>
      <c r="AM1091" s="305"/>
    </row>
    <row r="1092" spans="1:39" ht="28.5"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774"/>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768">
        <f>Y1092</f>
        <v>0</v>
      </c>
      <c r="Z1093" s="410">
        <f t="shared" ref="Z1093" si="3377">Z1092</f>
        <v>0</v>
      </c>
      <c r="AA1093" s="410">
        <f t="shared" ref="AA1093" si="3378">AA1092</f>
        <v>0</v>
      </c>
      <c r="AB1093" s="410">
        <f t="shared" ref="AB1093" si="3379">AB1092</f>
        <v>0</v>
      </c>
      <c r="AC1093" s="410">
        <f t="shared" ref="AC1093" si="3380">AC1092</f>
        <v>0</v>
      </c>
      <c r="AD1093" s="410">
        <f t="shared" ref="AD1093" si="3381">AD1092</f>
        <v>0</v>
      </c>
      <c r="AE1093" s="410">
        <f t="shared" ref="AE1093" si="3382">AE1092</f>
        <v>0</v>
      </c>
      <c r="AF1093" s="410">
        <f t="shared" ref="AF1093" si="3383">AF1092</f>
        <v>0</v>
      </c>
      <c r="AG1093" s="410">
        <f t="shared" ref="AG1093" si="3384">AG1092</f>
        <v>0</v>
      </c>
      <c r="AH1093" s="410">
        <f t="shared" ref="AH1093" si="3385">AH1092</f>
        <v>0</v>
      </c>
      <c r="AI1093" s="410">
        <f t="shared" ref="AI1093" si="3386">AI1092</f>
        <v>0</v>
      </c>
      <c r="AJ1093" s="410">
        <f t="shared" ref="AJ1093" si="3387">AJ1092</f>
        <v>0</v>
      </c>
      <c r="AK1093" s="410">
        <f t="shared" ref="AK1093" si="3388">AK1092</f>
        <v>0</v>
      </c>
      <c r="AL1093" s="410">
        <f t="shared" ref="AL1093" si="3389">AL1092</f>
        <v>0</v>
      </c>
      <c r="AM1093" s="305"/>
    </row>
    <row r="1094" spans="1:39" ht="15"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769"/>
      <c r="Z1094" s="424"/>
      <c r="AA1094" s="424"/>
      <c r="AB1094" s="424"/>
      <c r="AC1094" s="424"/>
      <c r="AD1094" s="424"/>
      <c r="AE1094" s="424"/>
      <c r="AF1094" s="424"/>
      <c r="AG1094" s="424"/>
      <c r="AH1094" s="424"/>
      <c r="AI1094" s="424"/>
      <c r="AJ1094" s="424"/>
      <c r="AK1094" s="424"/>
      <c r="AL1094" s="424"/>
      <c r="AM1094" s="305"/>
    </row>
    <row r="1095" spans="1:39" ht="32.450000000000003"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774"/>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768">
        <f>Y1095</f>
        <v>0</v>
      </c>
      <c r="Z1096" s="410">
        <f t="shared" ref="Z1096" si="3390">Z1095</f>
        <v>0</v>
      </c>
      <c r="AA1096" s="410">
        <f t="shared" ref="AA1096" si="3391">AA1095</f>
        <v>0</v>
      </c>
      <c r="AB1096" s="410">
        <f t="shared" ref="AB1096" si="3392">AB1095</f>
        <v>0</v>
      </c>
      <c r="AC1096" s="410">
        <f t="shared" ref="AC1096" si="3393">AC1095</f>
        <v>0</v>
      </c>
      <c r="AD1096" s="410">
        <f t="shared" ref="AD1096" si="3394">AD1095</f>
        <v>0</v>
      </c>
      <c r="AE1096" s="410">
        <f t="shared" ref="AE1096" si="3395">AE1095</f>
        <v>0</v>
      </c>
      <c r="AF1096" s="410">
        <f t="shared" ref="AF1096" si="3396">AF1095</f>
        <v>0</v>
      </c>
      <c r="AG1096" s="410">
        <f t="shared" ref="AG1096" si="3397">AG1095</f>
        <v>0</v>
      </c>
      <c r="AH1096" s="410">
        <f t="shared" ref="AH1096" si="3398">AH1095</f>
        <v>0</v>
      </c>
      <c r="AI1096" s="410">
        <f t="shared" ref="AI1096" si="3399">AI1095</f>
        <v>0</v>
      </c>
      <c r="AJ1096" s="410">
        <f t="shared" ref="AJ1096" si="3400">AJ1095</f>
        <v>0</v>
      </c>
      <c r="AK1096" s="410">
        <f t="shared" ref="AK1096" si="3401">AK1095</f>
        <v>0</v>
      </c>
      <c r="AL1096" s="410">
        <f t="shared" ref="AL1096" si="3402">AL1095</f>
        <v>0</v>
      </c>
      <c r="AM1096" s="305"/>
    </row>
    <row r="1097" spans="1:39" ht="15"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769"/>
      <c r="Z1097" s="424"/>
      <c r="AA1097" s="424"/>
      <c r="AB1097" s="424"/>
      <c r="AC1097" s="424"/>
      <c r="AD1097" s="424"/>
      <c r="AE1097" s="424"/>
      <c r="AF1097" s="424"/>
      <c r="AG1097" s="424"/>
      <c r="AH1097" s="424"/>
      <c r="AI1097" s="424"/>
      <c r="AJ1097" s="424"/>
      <c r="AK1097" s="424"/>
      <c r="AL1097" s="424"/>
      <c r="AM1097" s="305"/>
    </row>
    <row r="1098" spans="1:39" ht="32.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774"/>
      <c r="Z1098" s="414"/>
      <c r="AA1098" s="414"/>
      <c r="AB1098" s="414"/>
      <c r="AC1098" s="414"/>
      <c r="AD1098" s="414"/>
      <c r="AE1098" s="414"/>
      <c r="AF1098" s="414"/>
      <c r="AG1098" s="414"/>
      <c r="AH1098" s="414"/>
      <c r="AI1098" s="414"/>
      <c r="AJ1098" s="414"/>
      <c r="AK1098" s="414"/>
      <c r="AL1098" s="414"/>
      <c r="AM1098" s="295">
        <f>SUM(Y1098:AL1098)</f>
        <v>0</v>
      </c>
    </row>
    <row r="1099" spans="1:39" ht="15"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768">
        <f>Y1098</f>
        <v>0</v>
      </c>
      <c r="Z1099" s="410">
        <f t="shared" ref="Z1099" si="3403">Z1098</f>
        <v>0</v>
      </c>
      <c r="AA1099" s="410">
        <f t="shared" ref="AA1099" si="3404">AA1098</f>
        <v>0</v>
      </c>
      <c r="AB1099" s="410">
        <f t="shared" ref="AB1099" si="3405">AB1098</f>
        <v>0</v>
      </c>
      <c r="AC1099" s="410">
        <f t="shared" ref="AC1099" si="3406">AC1098</f>
        <v>0</v>
      </c>
      <c r="AD1099" s="410">
        <f t="shared" ref="AD1099" si="3407">AD1098</f>
        <v>0</v>
      </c>
      <c r="AE1099" s="410">
        <f t="shared" ref="AE1099" si="3408">AE1098</f>
        <v>0</v>
      </c>
      <c r="AF1099" s="410">
        <f t="shared" ref="AF1099" si="3409">AF1098</f>
        <v>0</v>
      </c>
      <c r="AG1099" s="410">
        <f t="shared" ref="AG1099" si="3410">AG1098</f>
        <v>0</v>
      </c>
      <c r="AH1099" s="410">
        <f t="shared" ref="AH1099" si="3411">AH1098</f>
        <v>0</v>
      </c>
      <c r="AI1099" s="410">
        <f t="shared" ref="AI1099" si="3412">AI1098</f>
        <v>0</v>
      </c>
      <c r="AJ1099" s="410">
        <f t="shared" ref="AJ1099" si="3413">AJ1098</f>
        <v>0</v>
      </c>
      <c r="AK1099" s="410">
        <f t="shared" ref="AK1099" si="3414">AK1098</f>
        <v>0</v>
      </c>
      <c r="AL1099" s="410">
        <f t="shared" ref="AL1099" si="3415">AL1098</f>
        <v>0</v>
      </c>
      <c r="AM1099" s="305"/>
    </row>
    <row r="1100" spans="1:39" ht="15"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769"/>
      <c r="Z1100" s="424"/>
      <c r="AA1100" s="424"/>
      <c r="AB1100" s="424"/>
      <c r="AC1100" s="424"/>
      <c r="AD1100" s="424"/>
      <c r="AE1100" s="424"/>
      <c r="AF1100" s="424"/>
      <c r="AG1100" s="424"/>
      <c r="AH1100" s="424"/>
      <c r="AI1100" s="424"/>
      <c r="AJ1100" s="424"/>
      <c r="AK1100" s="424"/>
      <c r="AL1100" s="424"/>
      <c r="AM1100" s="305"/>
    </row>
    <row r="1101" spans="1:39" ht="35.450000000000003"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774"/>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768">
        <f>Y1101</f>
        <v>0</v>
      </c>
      <c r="Z1102" s="410">
        <f t="shared" ref="Z1102" si="3416">Z1101</f>
        <v>0</v>
      </c>
      <c r="AA1102" s="410">
        <f t="shared" ref="AA1102" si="3417">AA1101</f>
        <v>0</v>
      </c>
      <c r="AB1102" s="410">
        <f t="shared" ref="AB1102" si="3418">AB1101</f>
        <v>0</v>
      </c>
      <c r="AC1102" s="410">
        <f t="shared" ref="AC1102" si="3419">AC1101</f>
        <v>0</v>
      </c>
      <c r="AD1102" s="410">
        <f t="shared" ref="AD1102" si="3420">AD1101</f>
        <v>0</v>
      </c>
      <c r="AE1102" s="410">
        <f t="shared" ref="AE1102" si="3421">AE1101</f>
        <v>0</v>
      </c>
      <c r="AF1102" s="410">
        <f t="shared" ref="AF1102" si="3422">AF1101</f>
        <v>0</v>
      </c>
      <c r="AG1102" s="410">
        <f t="shared" ref="AG1102" si="3423">AG1101</f>
        <v>0</v>
      </c>
      <c r="AH1102" s="410">
        <f t="shared" ref="AH1102" si="3424">AH1101</f>
        <v>0</v>
      </c>
      <c r="AI1102" s="410">
        <f t="shared" ref="AI1102" si="3425">AI1101</f>
        <v>0</v>
      </c>
      <c r="AJ1102" s="410">
        <f t="shared" ref="AJ1102" si="3426">AJ1101</f>
        <v>0</v>
      </c>
      <c r="AK1102" s="410">
        <f t="shared" ref="AK1102" si="3427">AK1101</f>
        <v>0</v>
      </c>
      <c r="AL1102" s="410">
        <f t="shared" ref="AL1102" si="3428">AL1101</f>
        <v>0</v>
      </c>
      <c r="AM1102" s="305"/>
    </row>
    <row r="1103" spans="1:39" ht="15"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769"/>
      <c r="Z1103" s="424"/>
      <c r="AA1103" s="424"/>
      <c r="AB1103" s="424"/>
      <c r="AC1103" s="424"/>
      <c r="AD1103" s="424"/>
      <c r="AE1103" s="424"/>
      <c r="AF1103" s="424"/>
      <c r="AG1103" s="424"/>
      <c r="AH1103" s="424"/>
      <c r="AI1103" s="424"/>
      <c r="AJ1103" s="424"/>
      <c r="AK1103" s="424"/>
      <c r="AL1103" s="424"/>
      <c r="AM1103" s="305"/>
    </row>
    <row r="1104" spans="1:39" ht="39.75"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774"/>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768">
        <f>Y1104</f>
        <v>0</v>
      </c>
      <c r="Z1105" s="410">
        <f t="shared" ref="Z1105" si="3429">Z1104</f>
        <v>0</v>
      </c>
      <c r="AA1105" s="410">
        <f t="shared" ref="AA1105" si="3430">AA1104</f>
        <v>0</v>
      </c>
      <c r="AB1105" s="410">
        <f t="shared" ref="AB1105" si="3431">AB1104</f>
        <v>0</v>
      </c>
      <c r="AC1105" s="410">
        <f t="shared" ref="AC1105" si="3432">AC1104</f>
        <v>0</v>
      </c>
      <c r="AD1105" s="410">
        <f t="shared" ref="AD1105" si="3433">AD1104</f>
        <v>0</v>
      </c>
      <c r="AE1105" s="410">
        <f t="shared" ref="AE1105" si="3434">AE1104</f>
        <v>0</v>
      </c>
      <c r="AF1105" s="410">
        <f t="shared" ref="AF1105" si="3435">AF1104</f>
        <v>0</v>
      </c>
      <c r="AG1105" s="410">
        <f t="shared" ref="AG1105" si="3436">AG1104</f>
        <v>0</v>
      </c>
      <c r="AH1105" s="410">
        <f t="shared" ref="AH1105" si="3437">AH1104</f>
        <v>0</v>
      </c>
      <c r="AI1105" s="410">
        <f t="shared" ref="AI1105" si="3438">AI1104</f>
        <v>0</v>
      </c>
      <c r="AJ1105" s="410">
        <f t="shared" ref="AJ1105" si="3439">AJ1104</f>
        <v>0</v>
      </c>
      <c r="AK1105" s="410">
        <f t="shared" ref="AK1105" si="3440">AK1104</f>
        <v>0</v>
      </c>
      <c r="AL1105" s="410">
        <f t="shared" ref="AL1105" si="3441">AL1104</f>
        <v>0</v>
      </c>
      <c r="AM1105" s="305"/>
    </row>
    <row r="1106" spans="1:39" ht="15"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769"/>
      <c r="Z1106" s="424"/>
      <c r="AA1106" s="424"/>
      <c r="AB1106" s="424"/>
      <c r="AC1106" s="424"/>
      <c r="AD1106" s="424"/>
      <c r="AE1106" s="424"/>
      <c r="AF1106" s="424"/>
      <c r="AG1106" s="424"/>
      <c r="AH1106" s="424"/>
      <c r="AI1106" s="424"/>
      <c r="AJ1106" s="424"/>
      <c r="AK1106" s="424"/>
      <c r="AL1106" s="424"/>
      <c r="AM1106" s="305"/>
    </row>
    <row r="1107" spans="1:39" ht="33"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774"/>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768">
        <f>Y1107</f>
        <v>0</v>
      </c>
      <c r="Z1108" s="410">
        <f t="shared" ref="Z1108" si="3442">Z1107</f>
        <v>0</v>
      </c>
      <c r="AA1108" s="410">
        <f t="shared" ref="AA1108" si="3443">AA1107</f>
        <v>0</v>
      </c>
      <c r="AB1108" s="410">
        <f t="shared" ref="AB1108" si="3444">AB1107</f>
        <v>0</v>
      </c>
      <c r="AC1108" s="410">
        <f t="shared" ref="AC1108" si="3445">AC1107</f>
        <v>0</v>
      </c>
      <c r="AD1108" s="410">
        <f t="shared" ref="AD1108" si="3446">AD1107</f>
        <v>0</v>
      </c>
      <c r="AE1108" s="410">
        <f t="shared" ref="AE1108" si="3447">AE1107</f>
        <v>0</v>
      </c>
      <c r="AF1108" s="410">
        <f t="shared" ref="AF1108" si="3448">AF1107</f>
        <v>0</v>
      </c>
      <c r="AG1108" s="410">
        <f t="shared" ref="AG1108" si="3449">AG1107</f>
        <v>0</v>
      </c>
      <c r="AH1108" s="410">
        <f t="shared" ref="AH1108" si="3450">AH1107</f>
        <v>0</v>
      </c>
      <c r="AI1108" s="410">
        <f t="shared" ref="AI1108" si="3451">AI1107</f>
        <v>0</v>
      </c>
      <c r="AJ1108" s="410">
        <f t="shared" ref="AJ1108" si="3452">AJ1107</f>
        <v>0</v>
      </c>
      <c r="AK1108" s="410">
        <f t="shared" ref="AK1108" si="3453">AK1107</f>
        <v>0</v>
      </c>
      <c r="AL1108" s="410">
        <f t="shared" ref="AL1108" si="3454">AL1107</f>
        <v>0</v>
      </c>
      <c r="AM1108" s="305"/>
    </row>
    <row r="1109" spans="1:39" ht="15"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775"/>
      <c r="Z1109" s="300"/>
      <c r="AA1109" s="300"/>
      <c r="AB1109" s="300"/>
      <c r="AC1109" s="300"/>
      <c r="AD1109" s="300"/>
      <c r="AE1109" s="300"/>
      <c r="AF1109" s="300"/>
      <c r="AG1109" s="300"/>
      <c r="AH1109" s="300"/>
      <c r="AI1109" s="300"/>
      <c r="AJ1109" s="300"/>
      <c r="AK1109" s="300"/>
      <c r="AL1109" s="300"/>
      <c r="AM1109" s="305"/>
    </row>
    <row r="1110" spans="1:39" ht="15.75">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776">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777">
        <f>HLOOKUP(Y767,'2. LRAMVA Threshold'!$B$42:$Q$53,12,FALSE)</f>
        <v>1378906</v>
      </c>
      <c r="Z1111" s="391">
        <f>HLOOKUP(Z767,'2. LRAMVA Threshold'!$B$42:$Q$53,12,FALSE)</f>
        <v>614466</v>
      </c>
      <c r="AA1111" s="391">
        <f>HLOOKUP(AA767,'2. LRAMVA Threshold'!$B$42:$Q$53,12,FALSE)</f>
        <v>3777.5747121891995</v>
      </c>
      <c r="AB1111" s="391">
        <f>HLOOKUP(AB767,'2. LRAMVA Threshold'!$B$42:$Q$53,12,FALSE)</f>
        <v>3.4029975684617533</v>
      </c>
      <c r="AC1111" s="391">
        <f>HLOOKUP(AC767,'2. LRAMVA Threshold'!$B$42:$Q$53,12,FALSE)</f>
        <v>0</v>
      </c>
      <c r="AD1111" s="391">
        <f>HLOOKUP(AD767,'2. LRAMVA Threshold'!$B$42:$Q$53,12,FALSE)</f>
        <v>8317</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778"/>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779">
        <f>HLOOKUP(Y$35,'3.  Distribution Rates'!$C$122:$P$133,12,FALSE)</f>
        <v>0</v>
      </c>
      <c r="Z1113" s="340">
        <f>HLOOKUP(Z$35,'3.  Distribution Rates'!$C$122:$P$133,12,FALSE)</f>
        <v>1.32E-2</v>
      </c>
      <c r="AA1113" s="340">
        <f>HLOOKUP(AA$35,'3.  Distribution Rates'!$C$122:$P$133,12,FALSE)</f>
        <v>3.6259999999999999</v>
      </c>
      <c r="AB1113" s="340">
        <f>HLOOKUP(AB$35,'3.  Distribution Rates'!$C$122:$P$133,12,FALSE)</f>
        <v>9.4097000000000008</v>
      </c>
      <c r="AC1113" s="340">
        <f>HLOOKUP(AC$35,'3.  Distribution Rates'!$C$122:$P$133,12,FALSE)</f>
        <v>13.497199999999999</v>
      </c>
      <c r="AD1113" s="340">
        <f>HLOOKUP(AD$35,'3.  Distribution Rates'!$C$122:$P$133,12,FALSE)</f>
        <v>3.5999999999999999E-3</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780">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55">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780">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55"/>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780">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55"/>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780">
        <f>'4.  2011-2014 LRAM'!Y531*Y1113</f>
        <v>0</v>
      </c>
      <c r="Z1117" s="377">
        <f>'4.  2011-2014 LRAM'!Z531*Z1113</f>
        <v>2781.0070140600001</v>
      </c>
      <c r="AA1117" s="377">
        <f>'4.  2011-2014 LRAM'!AA531*AA1113</f>
        <v>1517.64271060752</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55"/>
        <v>4298.6497246675199</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780">
        <f t="shared" ref="Y1118:AL1118" si="3456">Y212*Y1113</f>
        <v>0</v>
      </c>
      <c r="Z1118" s="377">
        <f t="shared" si="3456"/>
        <v>16096.8984</v>
      </c>
      <c r="AA1118" s="377">
        <f t="shared" si="3456"/>
        <v>3676.7639999999997</v>
      </c>
      <c r="AB1118" s="377">
        <f t="shared" si="3456"/>
        <v>0</v>
      </c>
      <c r="AC1118" s="377">
        <f t="shared" si="3456"/>
        <v>0</v>
      </c>
      <c r="AD1118" s="377">
        <f t="shared" si="3456"/>
        <v>0</v>
      </c>
      <c r="AE1118" s="377">
        <f t="shared" si="3456"/>
        <v>0</v>
      </c>
      <c r="AF1118" s="377">
        <f t="shared" si="3456"/>
        <v>0</v>
      </c>
      <c r="AG1118" s="377">
        <f t="shared" si="3456"/>
        <v>0</v>
      </c>
      <c r="AH1118" s="377">
        <f t="shared" si="3456"/>
        <v>0</v>
      </c>
      <c r="AI1118" s="377">
        <f t="shared" si="3456"/>
        <v>0</v>
      </c>
      <c r="AJ1118" s="377">
        <f t="shared" si="3456"/>
        <v>0</v>
      </c>
      <c r="AK1118" s="377">
        <f t="shared" si="3456"/>
        <v>0</v>
      </c>
      <c r="AL1118" s="377">
        <f t="shared" si="3456"/>
        <v>0</v>
      </c>
      <c r="AM1118" s="627">
        <f t="shared" si="3455"/>
        <v>19773.662400000001</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780">
        <f>Y395*Y1113</f>
        <v>0</v>
      </c>
      <c r="Z1119" s="377">
        <f t="shared" ref="Z1119:AL1119" si="3457">Z395*Z1113</f>
        <v>9263.7731999999996</v>
      </c>
      <c r="AA1119" s="377">
        <f t="shared" si="3457"/>
        <v>2425.7939999999999</v>
      </c>
      <c r="AB1119" s="377">
        <f t="shared" si="3457"/>
        <v>0</v>
      </c>
      <c r="AC1119" s="377">
        <f t="shared" si="3457"/>
        <v>0</v>
      </c>
      <c r="AD1119" s="377">
        <f t="shared" si="3457"/>
        <v>0</v>
      </c>
      <c r="AE1119" s="377">
        <f t="shared" si="3457"/>
        <v>0</v>
      </c>
      <c r="AF1119" s="377">
        <f t="shared" si="3457"/>
        <v>0</v>
      </c>
      <c r="AG1119" s="377">
        <f t="shared" si="3457"/>
        <v>0</v>
      </c>
      <c r="AH1119" s="377">
        <f t="shared" si="3457"/>
        <v>0</v>
      </c>
      <c r="AI1119" s="377">
        <f t="shared" si="3457"/>
        <v>0</v>
      </c>
      <c r="AJ1119" s="377">
        <f t="shared" si="3457"/>
        <v>0</v>
      </c>
      <c r="AK1119" s="377">
        <f t="shared" si="3457"/>
        <v>0</v>
      </c>
      <c r="AL1119" s="377">
        <f t="shared" si="3457"/>
        <v>0</v>
      </c>
      <c r="AM1119" s="627">
        <f t="shared" si="3455"/>
        <v>11689.5672</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780">
        <f t="shared" ref="Y1120:AL1120" si="3458">Y578*Y1113</f>
        <v>0</v>
      </c>
      <c r="Z1120" s="377">
        <f t="shared" si="3458"/>
        <v>7984.5150000000003</v>
      </c>
      <c r="AA1120" s="377">
        <f t="shared" si="3458"/>
        <v>7114.2119999999995</v>
      </c>
      <c r="AB1120" s="377">
        <f t="shared" si="3458"/>
        <v>0</v>
      </c>
      <c r="AC1120" s="377">
        <f t="shared" si="3458"/>
        <v>0</v>
      </c>
      <c r="AD1120" s="377">
        <f t="shared" si="3458"/>
        <v>0</v>
      </c>
      <c r="AE1120" s="377">
        <f t="shared" si="3458"/>
        <v>0</v>
      </c>
      <c r="AF1120" s="377">
        <f t="shared" si="3458"/>
        <v>0</v>
      </c>
      <c r="AG1120" s="377">
        <f t="shared" si="3458"/>
        <v>0</v>
      </c>
      <c r="AH1120" s="377">
        <f t="shared" si="3458"/>
        <v>0</v>
      </c>
      <c r="AI1120" s="377">
        <f t="shared" si="3458"/>
        <v>0</v>
      </c>
      <c r="AJ1120" s="377">
        <f t="shared" si="3458"/>
        <v>0</v>
      </c>
      <c r="AK1120" s="377">
        <f t="shared" si="3458"/>
        <v>0</v>
      </c>
      <c r="AL1120" s="377">
        <f t="shared" si="3458"/>
        <v>0</v>
      </c>
      <c r="AM1120" s="627">
        <f t="shared" si="3455"/>
        <v>15098.726999999999</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780">
        <f t="shared" ref="Y1121:AL1121" si="3459">Y761*Y1113</f>
        <v>0</v>
      </c>
      <c r="Z1121" s="377">
        <f t="shared" si="3459"/>
        <v>7463.6516913490559</v>
      </c>
      <c r="AA1121" s="377">
        <f t="shared" si="3459"/>
        <v>6692.9793151691583</v>
      </c>
      <c r="AB1121" s="377">
        <f t="shared" si="3459"/>
        <v>0</v>
      </c>
      <c r="AC1121" s="377">
        <f t="shared" si="3459"/>
        <v>0</v>
      </c>
      <c r="AD1121" s="377">
        <f t="shared" si="3459"/>
        <v>0</v>
      </c>
      <c r="AE1121" s="377">
        <f t="shared" si="3459"/>
        <v>0</v>
      </c>
      <c r="AF1121" s="377">
        <f t="shared" si="3459"/>
        <v>0</v>
      </c>
      <c r="AG1121" s="377">
        <f t="shared" si="3459"/>
        <v>0</v>
      </c>
      <c r="AH1121" s="377">
        <f t="shared" si="3459"/>
        <v>0</v>
      </c>
      <c r="AI1121" s="377">
        <f t="shared" si="3459"/>
        <v>0</v>
      </c>
      <c r="AJ1121" s="377">
        <f t="shared" si="3459"/>
        <v>0</v>
      </c>
      <c r="AK1121" s="377">
        <f t="shared" si="3459"/>
        <v>0</v>
      </c>
      <c r="AL1121" s="377">
        <f t="shared" si="3459"/>
        <v>0</v>
      </c>
      <c r="AM1121" s="627">
        <f t="shared" si="3455"/>
        <v>14156.631006518215</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780">
        <f t="shared" ref="Y1122:AL1122" si="3460">Y944*Y1113</f>
        <v>0</v>
      </c>
      <c r="Z1122" s="377">
        <f t="shared" si="3460"/>
        <v>50.143500000000003</v>
      </c>
      <c r="AA1122" s="377">
        <f t="shared" si="3460"/>
        <v>10.381769771892618</v>
      </c>
      <c r="AB1122" s="377">
        <f t="shared" si="3460"/>
        <v>0</v>
      </c>
      <c r="AC1122" s="377">
        <f t="shared" si="3460"/>
        <v>0</v>
      </c>
      <c r="AD1122" s="377">
        <f t="shared" si="3460"/>
        <v>0</v>
      </c>
      <c r="AE1122" s="377">
        <f t="shared" si="3460"/>
        <v>0</v>
      </c>
      <c r="AF1122" s="377">
        <f t="shared" si="3460"/>
        <v>0</v>
      </c>
      <c r="AG1122" s="377">
        <f t="shared" si="3460"/>
        <v>0</v>
      </c>
      <c r="AH1122" s="377">
        <f t="shared" si="3460"/>
        <v>0</v>
      </c>
      <c r="AI1122" s="377">
        <f t="shared" si="3460"/>
        <v>0</v>
      </c>
      <c r="AJ1122" s="377">
        <f t="shared" si="3460"/>
        <v>0</v>
      </c>
      <c r="AK1122" s="377">
        <f t="shared" si="3460"/>
        <v>0</v>
      </c>
      <c r="AL1122" s="377">
        <f t="shared" si="3460"/>
        <v>0</v>
      </c>
      <c r="AM1122" s="627">
        <f t="shared" si="3455"/>
        <v>60.525269771892624</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780">
        <f>Y1110*Y1113</f>
        <v>0</v>
      </c>
      <c r="Z1123" s="377">
        <f>Z1110*Z1113</f>
        <v>0</v>
      </c>
      <c r="AA1123" s="377">
        <f t="shared" ref="AA1123:AL1123" si="3461">AA1110*AA1113</f>
        <v>0</v>
      </c>
      <c r="AB1123" s="377">
        <f t="shared" si="3461"/>
        <v>0</v>
      </c>
      <c r="AC1123" s="377">
        <f t="shared" si="3461"/>
        <v>0</v>
      </c>
      <c r="AD1123" s="377">
        <f t="shared" si="3461"/>
        <v>0</v>
      </c>
      <c r="AE1123" s="377">
        <f t="shared" si="3461"/>
        <v>0</v>
      </c>
      <c r="AF1123" s="377">
        <f t="shared" si="3461"/>
        <v>0</v>
      </c>
      <c r="AG1123" s="377">
        <f t="shared" si="3461"/>
        <v>0</v>
      </c>
      <c r="AH1123" s="377">
        <f t="shared" si="3461"/>
        <v>0</v>
      </c>
      <c r="AI1123" s="377">
        <f t="shared" si="3461"/>
        <v>0</v>
      </c>
      <c r="AJ1123" s="377">
        <f t="shared" si="3461"/>
        <v>0</v>
      </c>
      <c r="AK1123" s="377">
        <f t="shared" si="3461"/>
        <v>0</v>
      </c>
      <c r="AL1123" s="377">
        <f t="shared" si="3461"/>
        <v>0</v>
      </c>
      <c r="AM1123" s="627">
        <f t="shared" si="3455"/>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781">
        <f>SUM(Y1114:Y1123)</f>
        <v>0</v>
      </c>
      <c r="Z1124" s="345">
        <f t="shared" ref="Z1124:AE1124" si="3462">SUM(Z1114:Z1123)</f>
        <v>43639.988805409055</v>
      </c>
      <c r="AA1124" s="345">
        <f t="shared" si="3462"/>
        <v>21437.773795548568</v>
      </c>
      <c r="AB1124" s="345">
        <f t="shared" si="3462"/>
        <v>0</v>
      </c>
      <c r="AC1124" s="345">
        <f t="shared" si="3462"/>
        <v>0</v>
      </c>
      <c r="AD1124" s="345">
        <f t="shared" si="3462"/>
        <v>0</v>
      </c>
      <c r="AE1124" s="345">
        <f t="shared" si="3462"/>
        <v>0</v>
      </c>
      <c r="AF1124" s="345">
        <f>SUM(AF1114:AF1123)</f>
        <v>0</v>
      </c>
      <c r="AG1124" s="345">
        <f t="shared" ref="AG1124:AL1124" si="3463">SUM(AG1114:AG1123)</f>
        <v>0</v>
      </c>
      <c r="AH1124" s="345">
        <f t="shared" si="3463"/>
        <v>0</v>
      </c>
      <c r="AI1124" s="345">
        <f t="shared" si="3463"/>
        <v>0</v>
      </c>
      <c r="AJ1124" s="345">
        <f t="shared" si="3463"/>
        <v>0</v>
      </c>
      <c r="AK1124" s="345">
        <f t="shared" si="3463"/>
        <v>0</v>
      </c>
      <c r="AL1124" s="345">
        <f t="shared" si="3463"/>
        <v>0</v>
      </c>
      <c r="AM1124" s="406">
        <f>SUM(AM1114:AM1123)</f>
        <v>65077.762600957627</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782">
        <f>Y1111*Y1113</f>
        <v>0</v>
      </c>
      <c r="Z1125" s="346">
        <f t="shared" ref="Z1125:AE1125" si="3464">Z1111*Z1113</f>
        <v>8110.9511999999995</v>
      </c>
      <c r="AA1125" s="346">
        <f>AA1111*AA1113</f>
        <v>13697.485906398037</v>
      </c>
      <c r="AB1125" s="346">
        <f t="shared" si="3464"/>
        <v>32.021186219954565</v>
      </c>
      <c r="AC1125" s="346">
        <f t="shared" si="3464"/>
        <v>0</v>
      </c>
      <c r="AD1125" s="346">
        <f t="shared" si="3464"/>
        <v>29.941199999999998</v>
      </c>
      <c r="AE1125" s="346">
        <f t="shared" si="3464"/>
        <v>0</v>
      </c>
      <c r="AF1125" s="346">
        <f t="shared" ref="AF1125:AL1125" si="3465">AF1111*AF1113</f>
        <v>0</v>
      </c>
      <c r="AG1125" s="346">
        <f t="shared" si="3465"/>
        <v>0</v>
      </c>
      <c r="AH1125" s="346">
        <f t="shared" si="3465"/>
        <v>0</v>
      </c>
      <c r="AI1125" s="346">
        <f t="shared" si="3465"/>
        <v>0</v>
      </c>
      <c r="AJ1125" s="346">
        <f t="shared" si="3465"/>
        <v>0</v>
      </c>
      <c r="AK1125" s="346">
        <f t="shared" si="3465"/>
        <v>0</v>
      </c>
      <c r="AL1125" s="346">
        <f t="shared" si="3465"/>
        <v>0</v>
      </c>
      <c r="AM1125" s="406">
        <f>SUM(Y1125:AL1125)</f>
        <v>21870.399492617991</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783"/>
      <c r="Z1126" s="350"/>
      <c r="AA1126" s="350"/>
      <c r="AB1126" s="350"/>
      <c r="AC1126" s="350"/>
      <c r="AD1126" s="350"/>
      <c r="AE1126" s="350"/>
      <c r="AF1126" s="350"/>
      <c r="AG1126" s="350"/>
      <c r="AH1126" s="350"/>
      <c r="AI1126" s="350"/>
      <c r="AJ1126" s="350"/>
      <c r="AK1126" s="350"/>
      <c r="AL1126" s="350"/>
      <c r="AM1126" s="406">
        <f>AM1124-AM1125</f>
        <v>43207.363108339632</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787"/>
      <c r="Z1127" s="448"/>
      <c r="AA1127" s="448"/>
      <c r="AB1127" s="448"/>
      <c r="AC1127" s="448"/>
      <c r="AD1127" s="448"/>
      <c r="AE1127" s="448"/>
      <c r="AF1127" s="448"/>
      <c r="AG1127" s="448"/>
      <c r="AH1127" s="448"/>
      <c r="AI1127" s="448"/>
      <c r="AJ1127" s="448"/>
      <c r="AK1127" s="448"/>
      <c r="AL1127" s="448"/>
      <c r="AM1127" s="385"/>
    </row>
    <row r="1128" spans="2:39" ht="19.5" customHeight="1">
      <c r="B1128" s="367" t="s">
        <v>586</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786"/>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58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399" location="'5.  2015-2020 LRAM'!A1" display="Return to top" xr:uid="{00000000-0004-0000-0900-000008000000}"/>
    <hyperlink ref="D765" location="'5.  2015-2020 LRAM'!A1" display="Return to top" xr:uid="{00000000-0004-0000-0900-000009000000}"/>
    <hyperlink ref="D948" location="'5.  2015-2020 LRAM'!A1" display="Return to top" xr:uid="{00000000-0004-0000-0900-00000A000000}"/>
    <hyperlink ref="B1130" location="'5.  2015-2020 LRAM'!A1" display="Return to top" xr:uid="{00000000-0004-0000-09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238"/>
  <sheetViews>
    <sheetView topLeftCell="B163" zoomScaleNormal="100" workbookViewId="0">
      <selection activeCell="H176" sqref="H169:H17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505</v>
      </c>
      <c r="C8" s="859" t="s">
        <v>657</v>
      </c>
      <c r="D8" s="859"/>
      <c r="E8" s="859"/>
      <c r="F8" s="859"/>
      <c r="G8" s="859"/>
      <c r="H8" s="859"/>
      <c r="I8" s="859"/>
      <c r="J8" s="859"/>
      <c r="K8" s="859"/>
      <c r="L8" s="859"/>
      <c r="M8" s="859"/>
      <c r="N8" s="859"/>
      <c r="O8" s="859"/>
      <c r="P8" s="859"/>
      <c r="Q8" s="859"/>
      <c r="R8" s="859"/>
      <c r="S8" s="859"/>
      <c r="T8" s="104"/>
      <c r="U8" s="104"/>
      <c r="V8" s="104"/>
      <c r="W8" s="104"/>
    </row>
    <row r="9" spans="1:28" s="9" customFormat="1" ht="47.1" customHeight="1">
      <c r="B9" s="55"/>
      <c r="C9" s="819" t="s">
        <v>668</v>
      </c>
      <c r="D9" s="819"/>
      <c r="E9" s="819"/>
      <c r="F9" s="819"/>
      <c r="G9" s="819"/>
      <c r="H9" s="819"/>
      <c r="I9" s="819"/>
      <c r="J9" s="819"/>
      <c r="K9" s="819"/>
      <c r="L9" s="819"/>
      <c r="M9" s="819"/>
      <c r="N9" s="819"/>
      <c r="O9" s="819"/>
      <c r="P9" s="819"/>
      <c r="Q9" s="819"/>
      <c r="R9" s="819"/>
      <c r="S9" s="819"/>
      <c r="T9" s="104"/>
      <c r="U9" s="104"/>
      <c r="V9" s="104"/>
      <c r="W9" s="104"/>
    </row>
    <row r="10" spans="1:28" s="9" customFormat="1" ht="38.1" customHeight="1">
      <c r="B10" s="87"/>
      <c r="C10" s="835" t="s">
        <v>669</v>
      </c>
      <c r="D10" s="819"/>
      <c r="E10" s="819"/>
      <c r="F10" s="819"/>
      <c r="G10" s="819"/>
      <c r="H10" s="819"/>
      <c r="I10" s="819"/>
      <c r="J10" s="819"/>
      <c r="K10" s="819"/>
      <c r="L10" s="819"/>
      <c r="M10" s="819"/>
      <c r="N10" s="819"/>
      <c r="O10" s="819"/>
      <c r="P10" s="819"/>
      <c r="Q10" s="819"/>
      <c r="R10" s="819"/>
      <c r="S10" s="819"/>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8" t="s">
        <v>235</v>
      </c>
      <c r="C12" s="858"/>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GS 50-4999</v>
      </c>
      <c r="L14" s="203" t="str">
        <f>'1.  LRAMVA Summary'!G52</f>
        <v>Sentinel Lights</v>
      </c>
      <c r="M14" s="203" t="str">
        <f>'1.  LRAMVA Summary'!H52</f>
        <v>Street Lighting</v>
      </c>
      <c r="N14" s="203" t="str">
        <f>'1.  LRAMVA Summary'!I52</f>
        <v>USL</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5">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45">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45">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45">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45">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745">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745">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712</v>
      </c>
      <c r="C55" s="745">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713</v>
      </c>
      <c r="C56" s="745">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714</v>
      </c>
      <c r="C57" s="232">
        <v>5.7000000000000002E-3</v>
      </c>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B58" s="234" t="s">
        <v>715</v>
      </c>
      <c r="C58" s="235">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716</v>
      </c>
      <c r="C59" s="232"/>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717</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718</v>
      </c>
      <c r="C61" s="232"/>
      <c r="E61" s="213">
        <v>41671</v>
      </c>
      <c r="F61" s="213" t="s">
        <v>180</v>
      </c>
      <c r="G61" s="214" t="s">
        <v>65</v>
      </c>
      <c r="H61" s="228">
        <f>C$27/12</f>
        <v>1.225E-3</v>
      </c>
      <c r="I61" s="229">
        <f>(SUM('1.  LRAMVA Summary'!D$54:D$62)+SUM('1.  LRAMVA Summary'!D$63:D$64)*(MONTH($E61)-1)/12)*$H61</f>
        <v>0.46690774676175006</v>
      </c>
      <c r="J61" s="229">
        <f>(SUM('1.  LRAMVA Summary'!E$54:E$62)+SUM('1.  LRAMVA Summary'!E$63:E$64)*(MONTH($E61)-1)/12)*$H61</f>
        <v>0.2049096064071875</v>
      </c>
      <c r="K61" s="229">
        <f>(SUM('1.  LRAMVA Summary'!F$54:F$62)+SUM('1.  LRAMVA Summary'!F$63:F$64)*(MONTH($E61)-1)/12)*$H61</f>
        <v>2.9745854960487747E-2</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0.7015632081294253</v>
      </c>
    </row>
    <row r="62" spans="1:23" s="9" customFormat="1">
      <c r="B62" s="234" t="s">
        <v>719</v>
      </c>
      <c r="C62" s="235"/>
      <c r="E62" s="213">
        <v>41699</v>
      </c>
      <c r="F62" s="213" t="s">
        <v>180</v>
      </c>
      <c r="G62" s="214" t="s">
        <v>65</v>
      </c>
      <c r="H62" s="228">
        <f>C$27/12</f>
        <v>1.225E-3</v>
      </c>
      <c r="I62" s="229">
        <f>(SUM('1.  LRAMVA Summary'!D$54:D$62)+SUM('1.  LRAMVA Summary'!D$63:D$64)*(MONTH($E62)-1)/12)*$H62</f>
        <v>0.93381549352350013</v>
      </c>
      <c r="J62" s="229">
        <f>(SUM('1.  LRAMVA Summary'!E$54:E$62)+SUM('1.  LRAMVA Summary'!E$63:E$64)*(MONTH($E62)-1)/12)*$H62</f>
        <v>0.409819212814375</v>
      </c>
      <c r="K62" s="229">
        <f>(SUM('1.  LRAMVA Summary'!F$54:F$62)+SUM('1.  LRAMVA Summary'!F$63:F$64)*(MONTH($E62)-1)/12)*$H62</f>
        <v>5.9491709920975494E-2</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1.4031264162588506</v>
      </c>
    </row>
    <row r="63" spans="1:23" s="9" customFormat="1">
      <c r="B63" s="212" t="s">
        <v>730</v>
      </c>
      <c r="C63" s="232"/>
      <c r="E63" s="213">
        <v>41730</v>
      </c>
      <c r="F63" s="213" t="s">
        <v>180</v>
      </c>
      <c r="G63" s="214" t="s">
        <v>66</v>
      </c>
      <c r="H63" s="231">
        <f>C$28/12</f>
        <v>1.225E-3</v>
      </c>
      <c r="I63" s="229">
        <f>(SUM('1.  LRAMVA Summary'!D$54:D$62)+SUM('1.  LRAMVA Summary'!D$63:D$64)*(MONTH($E63)-1)/12)*$H63</f>
        <v>1.4007232402852501</v>
      </c>
      <c r="J63" s="229">
        <f>(SUM('1.  LRAMVA Summary'!E$54:E$62)+SUM('1.  LRAMVA Summary'!E$63:E$64)*(MONTH($E63)-1)/12)*$H63</f>
        <v>0.61472881922156242</v>
      </c>
      <c r="K63" s="229">
        <f>(SUM('1.  LRAMVA Summary'!F$54:F$62)+SUM('1.  LRAMVA Summary'!F$63:F$64)*(MONTH($E63)-1)/12)*$H63</f>
        <v>8.9237564881463241E-2</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2.1046896243882758</v>
      </c>
    </row>
    <row r="64" spans="1:23" s="9" customFormat="1">
      <c r="B64" s="212" t="s">
        <v>731</v>
      </c>
      <c r="C64" s="232"/>
      <c r="E64" s="213">
        <v>41760</v>
      </c>
      <c r="F64" s="213" t="s">
        <v>180</v>
      </c>
      <c r="G64" s="214" t="s">
        <v>66</v>
      </c>
      <c r="H64" s="228">
        <f>C$28/12</f>
        <v>1.225E-3</v>
      </c>
      <c r="I64" s="229">
        <f>(SUM('1.  LRAMVA Summary'!D$54:D$62)+SUM('1.  LRAMVA Summary'!D$63:D$64)*(MONTH($E64)-1)/12)*$H64</f>
        <v>1.8676309870470003</v>
      </c>
      <c r="J64" s="229">
        <f>(SUM('1.  LRAMVA Summary'!E$54:E$62)+SUM('1.  LRAMVA Summary'!E$63:E$64)*(MONTH($E64)-1)/12)*$H64</f>
        <v>0.81963842562875</v>
      </c>
      <c r="K64" s="229">
        <f>(SUM('1.  LRAMVA Summary'!F$54:F$62)+SUM('1.  LRAMVA Summary'!F$63:F$64)*(MONTH($E64)-1)/12)*$H64</f>
        <v>0.11898341984195099</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2.8062528325177012</v>
      </c>
    </row>
    <row r="65" spans="2:23" s="9" customFormat="1">
      <c r="B65" s="212" t="s">
        <v>732</v>
      </c>
      <c r="C65" s="232"/>
      <c r="E65" s="213">
        <v>41791</v>
      </c>
      <c r="F65" s="213" t="s">
        <v>180</v>
      </c>
      <c r="G65" s="214" t="s">
        <v>66</v>
      </c>
      <c r="H65" s="228">
        <f>C$28/12</f>
        <v>1.225E-3</v>
      </c>
      <c r="I65" s="229">
        <f>(SUM('1.  LRAMVA Summary'!D$54:D$62)+SUM('1.  LRAMVA Summary'!D$63:D$64)*(MONTH($E65)-1)/12)*$H65</f>
        <v>2.33453873380875</v>
      </c>
      <c r="J65" s="229">
        <f>(SUM('1.  LRAMVA Summary'!E$54:E$62)+SUM('1.  LRAMVA Summary'!E$63:E$64)*(MONTH($E65)-1)/12)*$H65</f>
        <v>1.0245480320359375</v>
      </c>
      <c r="K65" s="229">
        <f>(SUM('1.  LRAMVA Summary'!F$54:F$62)+SUM('1.  LRAMVA Summary'!F$63:F$64)*(MONTH($E65)-1)/12)*$H65</f>
        <v>0.14872927480243875</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3.5078160406471266</v>
      </c>
    </row>
    <row r="66" spans="2:23" s="9" customFormat="1">
      <c r="B66" s="234" t="s">
        <v>733</v>
      </c>
      <c r="C66" s="235"/>
      <c r="E66" s="213">
        <v>41821</v>
      </c>
      <c r="F66" s="213" t="s">
        <v>180</v>
      </c>
      <c r="G66" s="214" t="s">
        <v>68</v>
      </c>
      <c r="H66" s="231">
        <f>C$29/12</f>
        <v>1.225E-3</v>
      </c>
      <c r="I66" s="229">
        <f>(SUM('1.  LRAMVA Summary'!D$54:D$62)+SUM('1.  LRAMVA Summary'!D$63:D$64)*(MONTH($E66)-1)/12)*$H66</f>
        <v>2.8014464805705002</v>
      </c>
      <c r="J66" s="229">
        <f>(SUM('1.  LRAMVA Summary'!E$54:E$62)+SUM('1.  LRAMVA Summary'!E$63:E$64)*(MONTH($E66)-1)/12)*$H66</f>
        <v>1.2294576384431248</v>
      </c>
      <c r="K66" s="229">
        <f>(SUM('1.  LRAMVA Summary'!F$54:F$62)+SUM('1.  LRAMVA Summary'!F$63:F$64)*(MONTH($E66)-1)/12)*$H66</f>
        <v>0.17847512976292648</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4.2093792487765516</v>
      </c>
    </row>
    <row r="67" spans="2:23" s="9" customFormat="1">
      <c r="B67" s="212" t="s">
        <v>735</v>
      </c>
      <c r="C67" s="232"/>
      <c r="E67" s="213">
        <v>41852</v>
      </c>
      <c r="F67" s="213" t="s">
        <v>180</v>
      </c>
      <c r="G67" s="214" t="s">
        <v>68</v>
      </c>
      <c r="H67" s="228">
        <f>C$29/12</f>
        <v>1.225E-3</v>
      </c>
      <c r="I67" s="229">
        <f>(SUM('1.  LRAMVA Summary'!D$54:D$62)+SUM('1.  LRAMVA Summary'!D$63:D$64)*(MONTH($E67)-1)/12)*$H67</f>
        <v>3.2683542273322503</v>
      </c>
      <c r="J67" s="229">
        <f>(SUM('1.  LRAMVA Summary'!E$54:E$62)+SUM('1.  LRAMVA Summary'!E$63:E$64)*(MONTH($E67)-1)/12)*$H67</f>
        <v>1.4343672448503124</v>
      </c>
      <c r="K67" s="229">
        <f>(SUM('1.  LRAMVA Summary'!F$54:F$62)+SUM('1.  LRAMVA Summary'!F$63:F$64)*(MONTH($E67)-1)/12)*$H67</f>
        <v>0.20822098472341424</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4.9109424569059774</v>
      </c>
    </row>
    <row r="68" spans="2:23" s="9" customFormat="1">
      <c r="B68" s="212" t="s">
        <v>736</v>
      </c>
      <c r="C68" s="232"/>
      <c r="E68" s="213">
        <v>41883</v>
      </c>
      <c r="F68" s="213" t="s">
        <v>180</v>
      </c>
      <c r="G68" s="214" t="s">
        <v>68</v>
      </c>
      <c r="H68" s="228">
        <f>C$29/12</f>
        <v>1.225E-3</v>
      </c>
      <c r="I68" s="229">
        <f>(SUM('1.  LRAMVA Summary'!D$54:D$62)+SUM('1.  LRAMVA Summary'!D$63:D$64)*(MONTH($E68)-1)/12)*$H68</f>
        <v>3.7352619740940005</v>
      </c>
      <c r="J68" s="229">
        <f>(SUM('1.  LRAMVA Summary'!E$54:E$62)+SUM('1.  LRAMVA Summary'!E$63:E$64)*(MONTH($E68)-1)/12)*$H68</f>
        <v>1.6392768512575</v>
      </c>
      <c r="K68" s="229">
        <f>(SUM('1.  LRAMVA Summary'!F$54:F$62)+SUM('1.  LRAMVA Summary'!F$63:F$64)*(MONTH($E68)-1)/12)*$H68</f>
        <v>0.23796683968390198</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5.6125056650354024</v>
      </c>
    </row>
    <row r="69" spans="2:23" s="9" customFormat="1">
      <c r="B69" s="212" t="s">
        <v>737</v>
      </c>
      <c r="C69" s="232"/>
      <c r="E69" s="213">
        <v>41913</v>
      </c>
      <c r="F69" s="213" t="s">
        <v>180</v>
      </c>
      <c r="G69" s="214" t="s">
        <v>69</v>
      </c>
      <c r="H69" s="231">
        <f>C$30/12</f>
        <v>1.225E-3</v>
      </c>
      <c r="I69" s="229">
        <f>(SUM('1.  LRAMVA Summary'!D$54:D$62)+SUM('1.  LRAMVA Summary'!D$63:D$64)*(MONTH($E69)-1)/12)*$H69</f>
        <v>4.2021697208557507</v>
      </c>
      <c r="J69" s="229">
        <f>(SUM('1.  LRAMVA Summary'!E$54:E$62)+SUM('1.  LRAMVA Summary'!E$63:E$64)*(MONTH($E69)-1)/12)*$H69</f>
        <v>1.8441864576646874</v>
      </c>
      <c r="K69" s="229">
        <f>(SUM('1.  LRAMVA Summary'!F$54:F$62)+SUM('1.  LRAMVA Summary'!F$63:F$64)*(MONTH($E69)-1)/12)*$H69</f>
        <v>0.26771269464438974</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6.3140688731648273</v>
      </c>
    </row>
    <row r="70" spans="2:23" s="9" customFormat="1">
      <c r="B70" s="234" t="s">
        <v>738</v>
      </c>
      <c r="C70" s="235"/>
      <c r="E70" s="213">
        <v>41944</v>
      </c>
      <c r="F70" s="213" t="s">
        <v>180</v>
      </c>
      <c r="G70" s="214" t="s">
        <v>69</v>
      </c>
      <c r="H70" s="228">
        <f>C$30/12</f>
        <v>1.225E-3</v>
      </c>
      <c r="I70" s="229">
        <f>(SUM('1.  LRAMVA Summary'!D$54:D$62)+SUM('1.  LRAMVA Summary'!D$63:D$64)*(MONTH($E70)-1)/12)*$H70</f>
        <v>4.6690774676175</v>
      </c>
      <c r="J70" s="229">
        <f>(SUM('1.  LRAMVA Summary'!E$54:E$62)+SUM('1.  LRAMVA Summary'!E$63:E$64)*(MONTH($E70)-1)/12)*$H70</f>
        <v>2.0490960640718749</v>
      </c>
      <c r="K70" s="229">
        <f>(SUM('1.  LRAMVA Summary'!F$54:F$62)+SUM('1.  LRAMVA Summary'!F$63:F$64)*(MONTH($E70)-1)/12)*$H70</f>
        <v>0.2974585496048775</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7.0156320812942532</v>
      </c>
    </row>
    <row r="71" spans="2:23" s="9" customFormat="1">
      <c r="B71" s="212" t="s">
        <v>739</v>
      </c>
      <c r="C71" s="232"/>
      <c r="E71" s="213">
        <v>41974</v>
      </c>
      <c r="F71" s="213" t="s">
        <v>180</v>
      </c>
      <c r="G71" s="214" t="s">
        <v>69</v>
      </c>
      <c r="H71" s="228">
        <f>C$30/12</f>
        <v>1.225E-3</v>
      </c>
      <c r="I71" s="229">
        <f>(SUM('1.  LRAMVA Summary'!D$54:D$62)+SUM('1.  LRAMVA Summary'!D$63:D$64)*(MONTH($E71)-1)/12)*$H71</f>
        <v>5.1359852143792502</v>
      </c>
      <c r="J71" s="229">
        <f>(SUM('1.  LRAMVA Summary'!E$54:E$62)+SUM('1.  LRAMVA Summary'!E$63:E$64)*(MONTH($E71)-1)/12)*$H71</f>
        <v>2.2540056704790623</v>
      </c>
      <c r="K71" s="229">
        <f>(SUM('1.  LRAMVA Summary'!F$54:F$62)+SUM('1.  LRAMVA Summary'!F$63:F$64)*(MONTH($E71)-1)/12)*$H71</f>
        <v>0.3272044045653652</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7.7171952894236773</v>
      </c>
    </row>
    <row r="72" spans="2:23" s="9" customFormat="1" ht="15.75" thickBot="1">
      <c r="B72" s="212" t="s">
        <v>740</v>
      </c>
      <c r="C72" s="232"/>
      <c r="E72" s="215" t="s">
        <v>464</v>
      </c>
      <c r="F72" s="215"/>
      <c r="G72" s="216"/>
      <c r="H72" s="217"/>
      <c r="I72" s="218">
        <f>SUM(I59:I71)</f>
        <v>30.815911286275504</v>
      </c>
      <c r="J72" s="218">
        <f t="shared" ref="J72:V72" si="16">SUM(J59:J71)</f>
        <v>13.524034022874375</v>
      </c>
      <c r="K72" s="218">
        <f t="shared" si="16"/>
        <v>1.9632264273921916</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46.303171736542076</v>
      </c>
    </row>
    <row r="73" spans="2:23" s="9" customFormat="1" ht="15.75" thickTop="1">
      <c r="B73" s="212" t="s">
        <v>741</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742</v>
      </c>
      <c r="C74" s="235"/>
      <c r="E74" s="224" t="s">
        <v>428</v>
      </c>
      <c r="F74" s="224"/>
      <c r="G74" s="225"/>
      <c r="H74" s="226"/>
      <c r="I74" s="227">
        <f t="shared" ref="I74:O74" si="17">I72+I73</f>
        <v>30.815911286275504</v>
      </c>
      <c r="J74" s="227">
        <f t="shared" si="17"/>
        <v>13.524034022874375</v>
      </c>
      <c r="K74" s="227">
        <f t="shared" si="17"/>
        <v>1.9632264273921916</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46.303171736542076</v>
      </c>
    </row>
    <row r="75" spans="2:23" s="9" customFormat="1">
      <c r="B75" s="66"/>
      <c r="E75" s="213">
        <v>42005</v>
      </c>
      <c r="F75" s="213" t="s">
        <v>181</v>
      </c>
      <c r="G75" s="214" t="s">
        <v>65</v>
      </c>
      <c r="H75" s="228">
        <f>C$31/12</f>
        <v>1.225E-3</v>
      </c>
      <c r="I75" s="229">
        <f>(SUM('1.  LRAMVA Summary'!D$54:D$65)+SUM('1.  LRAMVA Summary'!D$66:D$67)*(MONTH($E75)-1)/12)*$H75</f>
        <v>5.6028929611410003</v>
      </c>
      <c r="J75" s="229">
        <f>(SUM('1.  LRAMVA Summary'!E$54:E$65)+SUM('1.  LRAMVA Summary'!E$66:E$67)*(MONTH($E75)-1)/12)*$H75</f>
        <v>2.4589152768862497</v>
      </c>
      <c r="K75" s="229">
        <f>(SUM('1.  LRAMVA Summary'!F$54:F$65)+SUM('1.  LRAMVA Summary'!F$66:F$67)*(MONTH($E75)-1)/12)*$H75</f>
        <v>0.35695025952585296</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8.4187584975531031</v>
      </c>
    </row>
    <row r="76" spans="2:23" s="237" customFormat="1">
      <c r="B76" s="236"/>
      <c r="E76" s="213">
        <v>42036</v>
      </c>
      <c r="F76" s="213" t="s">
        <v>181</v>
      </c>
      <c r="G76" s="214" t="s">
        <v>65</v>
      </c>
      <c r="H76" s="228">
        <f t="shared" ref="H76:H77" si="19">C$31/12</f>
        <v>1.225E-3</v>
      </c>
      <c r="I76" s="229">
        <f>(SUM('1.  LRAMVA Summary'!D$54:D$65)+SUM('1.  LRAMVA Summary'!D$66:D$67)*(MONTH($E76)-1)/12)*$H76</f>
        <v>7.1151288931205006</v>
      </c>
      <c r="J76" s="229">
        <f>(SUM('1.  LRAMVA Summary'!E$54:E$65)+SUM('1.  LRAMVA Summary'!E$66:E$67)*(MONTH($E76)-1)/12)*$H76</f>
        <v>4.0647281599345311</v>
      </c>
      <c r="K76" s="229">
        <f>(SUM('1.  LRAMVA Summary'!F$54:F$65)+SUM('1.  LRAMVA Summary'!F$66:F$67)*(MONTH($E76)-1)/12)*$H76</f>
        <v>0.46714849821658455</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11.647005551271615</v>
      </c>
    </row>
    <row r="77" spans="2:23" s="9" customFormat="1" ht="15.75">
      <c r="B77" s="182" t="s">
        <v>182</v>
      </c>
      <c r="E77" s="213">
        <v>42064</v>
      </c>
      <c r="F77" s="213" t="s">
        <v>181</v>
      </c>
      <c r="G77" s="214" t="s">
        <v>65</v>
      </c>
      <c r="H77" s="228">
        <f t="shared" si="19"/>
        <v>1.225E-3</v>
      </c>
      <c r="I77" s="229">
        <f>(SUM('1.  LRAMVA Summary'!D$54:D$65)+SUM('1.  LRAMVA Summary'!D$66:D$67)*(MONTH($E77)-1)/12)*$H77</f>
        <v>8.6273648251000008</v>
      </c>
      <c r="J77" s="229">
        <f>(SUM('1.  LRAMVA Summary'!E$54:E$65)+SUM('1.  LRAMVA Summary'!E$66:E$67)*(MONTH($E77)-1)/12)*$H77</f>
        <v>5.6705410429828129</v>
      </c>
      <c r="K77" s="229">
        <f>(SUM('1.  LRAMVA Summary'!F$54:F$65)+SUM('1.  LRAMVA Summary'!F$66:F$67)*(MONTH($E77)-1)/12)*$H77</f>
        <v>0.57734673690731619</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14.875252604990131</v>
      </c>
    </row>
    <row r="78" spans="2:23" s="9" customFormat="1">
      <c r="B78" s="66"/>
      <c r="E78" s="213">
        <v>42095</v>
      </c>
      <c r="F78" s="213" t="s">
        <v>181</v>
      </c>
      <c r="G78" s="214" t="s">
        <v>66</v>
      </c>
      <c r="H78" s="228">
        <f>C$32/12</f>
        <v>9.1666666666666665E-4</v>
      </c>
      <c r="I78" s="229">
        <f>(SUM('1.  LRAMVA Summary'!D$54:D$65)+SUM('1.  LRAMVA Summary'!D$66:D$67)*(MONTH($E78)-1)/12)*$H78</f>
        <v>7.5874563488350004</v>
      </c>
      <c r="J78" s="229">
        <f>(SUM('1.  LRAMVA Summary'!E$54:E$65)+SUM('1.  LRAMVA Summary'!E$66:E$67)*(MONTH($E78)-1)/12)*$H78</f>
        <v>5.4448906929484373</v>
      </c>
      <c r="K78" s="229">
        <f>(SUM('1.  LRAMVA Summary'!F$54:F$65)+SUM('1.  LRAMVA Summary'!F$66:F$67)*(MONTH($E78)-1)/12)*$H78</f>
        <v>0.51448943752234866</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13.546836479305787</v>
      </c>
    </row>
    <row r="79" spans="2:23" s="9" customFormat="1">
      <c r="B79" s="66"/>
      <c r="E79" s="213">
        <v>42125</v>
      </c>
      <c r="F79" s="213" t="s">
        <v>181</v>
      </c>
      <c r="G79" s="214" t="s">
        <v>66</v>
      </c>
      <c r="H79" s="228">
        <f t="shared" ref="H79:H80" si="21">C$32/12</f>
        <v>9.1666666666666665E-4</v>
      </c>
      <c r="I79" s="229">
        <f>(SUM('1.  LRAMVA Summary'!D$54:D$65)+SUM('1.  LRAMVA Summary'!D$66:D$67)*(MONTH($E79)-1)/12)*$H79</f>
        <v>8.7190614680033356</v>
      </c>
      <c r="J79" s="229">
        <f>(SUM('1.  LRAMVA Summary'!E$54:E$65)+SUM('1.  LRAMVA Summary'!E$66:E$67)*(MONTH($E79)-1)/12)*$H79</f>
        <v>6.6465193809437499</v>
      </c>
      <c r="K79" s="229">
        <f>(SUM('1.  LRAMVA Summary'!F$54:F$65)+SUM('1.  LRAMVA Summary'!F$66:F$67)*(MONTH($E79)-1)/12)*$H79</f>
        <v>0.59695070456983501</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15.962531553516921</v>
      </c>
    </row>
    <row r="80" spans="2:23" s="9" customFormat="1">
      <c r="B80" s="66"/>
      <c r="E80" s="213">
        <v>42156</v>
      </c>
      <c r="F80" s="213" t="s">
        <v>181</v>
      </c>
      <c r="G80" s="214" t="s">
        <v>66</v>
      </c>
      <c r="H80" s="228">
        <f t="shared" si="21"/>
        <v>9.1666666666666665E-4</v>
      </c>
      <c r="I80" s="229">
        <f>(SUM('1.  LRAMVA Summary'!D$54:D$65)+SUM('1.  LRAMVA Summary'!D$66:D$67)*(MONTH($E80)-1)/12)*$H80</f>
        <v>9.8506665871716681</v>
      </c>
      <c r="J80" s="229">
        <f>(SUM('1.  LRAMVA Summary'!E$54:E$65)+SUM('1.  LRAMVA Summary'!E$66:E$67)*(MONTH($E80)-1)/12)*$H80</f>
        <v>7.8481480689390617</v>
      </c>
      <c r="K80" s="229">
        <f>(SUM('1.  LRAMVA Summary'!F$54:F$65)+SUM('1.  LRAMVA Summary'!F$66:F$67)*(MONTH($E80)-1)/12)*$H80</f>
        <v>0.67941197161732125</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18.378226627728051</v>
      </c>
    </row>
    <row r="81" spans="2:23" s="9" customFormat="1">
      <c r="B81" s="66"/>
      <c r="E81" s="213">
        <v>42186</v>
      </c>
      <c r="F81" s="213" t="s">
        <v>181</v>
      </c>
      <c r="G81" s="214" t="s">
        <v>68</v>
      </c>
      <c r="H81" s="228">
        <f>C$33/12</f>
        <v>9.1666666666666665E-4</v>
      </c>
      <c r="I81" s="229">
        <f>(SUM('1.  LRAMVA Summary'!D$54:D$65)+SUM('1.  LRAMVA Summary'!D$66:D$67)*(MONTH($E81)-1)/12)*$H81</f>
        <v>10.982271706340001</v>
      </c>
      <c r="J81" s="229">
        <f>(SUM('1.  LRAMVA Summary'!E$54:E$65)+SUM('1.  LRAMVA Summary'!E$66:E$67)*(MONTH($E81)-1)/12)*$H81</f>
        <v>9.0497767569343743</v>
      </c>
      <c r="K81" s="229">
        <f>(SUM('1.  LRAMVA Summary'!F$54:F$65)+SUM('1.  LRAMVA Summary'!F$66:F$67)*(MONTH($E81)-1)/12)*$H81</f>
        <v>0.76187323866480761</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20.793921701939183</v>
      </c>
    </row>
    <row r="82" spans="2:23" s="9" customFormat="1">
      <c r="B82" s="66"/>
      <c r="E82" s="213">
        <v>42217</v>
      </c>
      <c r="F82" s="213" t="s">
        <v>181</v>
      </c>
      <c r="G82" s="214" t="s">
        <v>68</v>
      </c>
      <c r="H82" s="228">
        <f t="shared" ref="H82:H83" si="22">C$33/12</f>
        <v>9.1666666666666665E-4</v>
      </c>
      <c r="I82" s="229">
        <f>(SUM('1.  LRAMVA Summary'!D$54:D$65)+SUM('1.  LRAMVA Summary'!D$66:D$67)*(MONTH($E82)-1)/12)*$H82</f>
        <v>12.113876825508335</v>
      </c>
      <c r="J82" s="229">
        <f>(SUM('1.  LRAMVA Summary'!E$54:E$65)+SUM('1.  LRAMVA Summary'!E$66:E$67)*(MONTH($E82)-1)/12)*$H82</f>
        <v>10.251405444929686</v>
      </c>
      <c r="K82" s="229">
        <f>(SUM('1.  LRAMVA Summary'!F$54:F$65)+SUM('1.  LRAMVA Summary'!F$66:F$67)*(MONTH($E82)-1)/12)*$H82</f>
        <v>0.84433450571229363</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23.209616776150316</v>
      </c>
    </row>
    <row r="83" spans="2:23" s="9" customFormat="1">
      <c r="B83" s="66"/>
      <c r="E83" s="213">
        <v>42248</v>
      </c>
      <c r="F83" s="213" t="s">
        <v>181</v>
      </c>
      <c r="G83" s="214" t="s">
        <v>68</v>
      </c>
      <c r="H83" s="228">
        <f t="shared" si="22"/>
        <v>9.1666666666666665E-4</v>
      </c>
      <c r="I83" s="229">
        <f>(SUM('1.  LRAMVA Summary'!D$54:D$65)+SUM('1.  LRAMVA Summary'!D$66:D$67)*(MONTH($E83)-1)/12)*$H83</f>
        <v>13.245481944676667</v>
      </c>
      <c r="J83" s="229">
        <f>(SUM('1.  LRAMVA Summary'!E$54:E$65)+SUM('1.  LRAMVA Summary'!E$66:E$67)*(MONTH($E83)-1)/12)*$H83</f>
        <v>11.453034132925</v>
      </c>
      <c r="K83" s="229">
        <f>(SUM('1.  LRAMVA Summary'!F$54:F$65)+SUM('1.  LRAMVA Summary'!F$66:F$67)*(MONTH($E83)-1)/12)*$H83</f>
        <v>0.92679577275977998</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25.625311850361449</v>
      </c>
    </row>
    <row r="84" spans="2:23" s="9" customFormat="1">
      <c r="B84" s="66"/>
      <c r="E84" s="213">
        <v>42278</v>
      </c>
      <c r="F84" s="213" t="s">
        <v>181</v>
      </c>
      <c r="G84" s="214" t="s">
        <v>69</v>
      </c>
      <c r="H84" s="228">
        <f>C$34/12</f>
        <v>9.1666666666666665E-4</v>
      </c>
      <c r="I84" s="229">
        <f>(SUM('1.  LRAMVA Summary'!D$54:D$65)+SUM('1.  LRAMVA Summary'!D$66:D$67)*(MONTH($E84)-1)/12)*$H84</f>
        <v>14.377087063845</v>
      </c>
      <c r="J84" s="229">
        <f>(SUM('1.  LRAMVA Summary'!E$54:E$65)+SUM('1.  LRAMVA Summary'!E$66:E$67)*(MONTH($E84)-1)/12)*$H84</f>
        <v>12.654662820920311</v>
      </c>
      <c r="K84" s="229">
        <f>(SUM('1.  LRAMVA Summary'!F$54:F$65)+SUM('1.  LRAMVA Summary'!F$66:F$67)*(MONTH($E84)-1)/12)*$H84</f>
        <v>1.0092570398072662</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28.041006924572578</v>
      </c>
    </row>
    <row r="85" spans="2:23" s="9" customFormat="1">
      <c r="B85" s="66"/>
      <c r="E85" s="213">
        <v>42309</v>
      </c>
      <c r="F85" s="213" t="s">
        <v>181</v>
      </c>
      <c r="G85" s="214" t="s">
        <v>69</v>
      </c>
      <c r="H85" s="228">
        <f t="shared" ref="H85:H86" si="23">C$34/12</f>
        <v>9.1666666666666665E-4</v>
      </c>
      <c r="I85" s="229">
        <f>(SUM('1.  LRAMVA Summary'!D$54:D$65)+SUM('1.  LRAMVA Summary'!D$66:D$67)*(MONTH($E85)-1)/12)*$H85</f>
        <v>15.508692183013334</v>
      </c>
      <c r="J85" s="229">
        <f>(SUM('1.  LRAMVA Summary'!E$54:E$65)+SUM('1.  LRAMVA Summary'!E$66:E$67)*(MONTH($E85)-1)/12)*$H85</f>
        <v>13.856291508915625</v>
      </c>
      <c r="K85" s="229">
        <f>(SUM('1.  LRAMVA Summary'!F$54:F$65)+SUM('1.  LRAMVA Summary'!F$66:F$67)*(MONTH($E85)-1)/12)*$H85</f>
        <v>1.0917183068547525</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30.456701998783711</v>
      </c>
    </row>
    <row r="86" spans="2:23" s="9" customFormat="1">
      <c r="B86" s="66"/>
      <c r="E86" s="213">
        <v>42339</v>
      </c>
      <c r="F86" s="213" t="s">
        <v>181</v>
      </c>
      <c r="G86" s="214" t="s">
        <v>69</v>
      </c>
      <c r="H86" s="228">
        <f t="shared" si="23"/>
        <v>9.1666666666666665E-4</v>
      </c>
      <c r="I86" s="229">
        <f>(SUM('1.  LRAMVA Summary'!D$54:D$65)+SUM('1.  LRAMVA Summary'!D$66:D$67)*(MONTH($E86)-1)/12)*$H86</f>
        <v>16.640297302181668</v>
      </c>
      <c r="J86" s="229">
        <f>(SUM('1.  LRAMVA Summary'!E$54:E$65)+SUM('1.  LRAMVA Summary'!E$66:E$67)*(MONTH($E86)-1)/12)*$H86</f>
        <v>15.057920196910937</v>
      </c>
      <c r="K86" s="229">
        <f>(SUM('1.  LRAMVA Summary'!F$54:F$65)+SUM('1.  LRAMVA Summary'!F$66:F$67)*(MONTH($E86)-1)/12)*$H86</f>
        <v>1.1741795739022387</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32.872397072994843</v>
      </c>
    </row>
    <row r="87" spans="2:23" s="9" customFormat="1" ht="15.75" thickBot="1">
      <c r="B87" s="66"/>
      <c r="E87" s="215" t="s">
        <v>465</v>
      </c>
      <c r="F87" s="215"/>
      <c r="G87" s="216"/>
      <c r="H87" s="217"/>
      <c r="I87" s="218">
        <f>SUM(I74:I86)</f>
        <v>161.18618939521201</v>
      </c>
      <c r="J87" s="218">
        <f>SUM(J74:J86)</f>
        <v>117.98086750704516</v>
      </c>
      <c r="K87" s="218">
        <f t="shared" ref="K87:O87" si="24">SUM(K74:K86)</f>
        <v>10.963682473452588</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290.13073937570971</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161.18618939521201</v>
      </c>
      <c r="J89" s="227">
        <f t="shared" ref="J89" si="26">J87+J88</f>
        <v>117.98086750704516</v>
      </c>
      <c r="K89" s="227">
        <f t="shared" ref="K89" si="27">K87+K88</f>
        <v>10.963682473452588</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290.13073937570971</v>
      </c>
    </row>
    <row r="90" spans="2:23" s="9" customFormat="1">
      <c r="B90" s="66"/>
      <c r="E90" s="213">
        <v>42370</v>
      </c>
      <c r="F90" s="213" t="s">
        <v>183</v>
      </c>
      <c r="G90" s="214" t="s">
        <v>65</v>
      </c>
      <c r="H90" s="228">
        <f>$C$35/12</f>
        <v>9.1666666666666665E-4</v>
      </c>
      <c r="I90" s="229">
        <f>(SUM('1.  LRAMVA Summary'!D$54:D$68)+SUM('1.  LRAMVA Summary'!D$69:D$70)*(MONTH($E90)-1)/12)*$H90</f>
        <v>17.771902421349999</v>
      </c>
      <c r="J90" s="229">
        <f>(SUM('1.  LRAMVA Summary'!E$54:E$68)+SUM('1.  LRAMVA Summary'!E$69:E$70)*(MONTH($E90)-1)/12)*$H90</f>
        <v>16.259548884906252</v>
      </c>
      <c r="K90" s="229">
        <f>(SUM('1.  LRAMVA Summary'!F$54:F$68)+SUM('1.  LRAMVA Summary'!F$69:F$70)*(MONTH($E90)-1)/12)*$H90</f>
        <v>1.2566408409497252</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35.28809214720598</v>
      </c>
    </row>
    <row r="91" spans="2:23" s="9" customFormat="1">
      <c r="B91" s="66"/>
      <c r="E91" s="213">
        <v>42401</v>
      </c>
      <c r="F91" s="213" t="s">
        <v>183</v>
      </c>
      <c r="G91" s="214" t="s">
        <v>65</v>
      </c>
      <c r="H91" s="228">
        <f t="shared" ref="H91:H92" si="34">$C$35/12</f>
        <v>9.1666666666666665E-4</v>
      </c>
      <c r="I91" s="229">
        <f>(SUM('1.  LRAMVA Summary'!D$54:D$68)+SUM('1.  LRAMVA Summary'!D$69:D$70)*(MONTH($E91)-1)/12)*$H91</f>
        <v>18.139873080897946</v>
      </c>
      <c r="J91" s="229">
        <f>(SUM('1.  LRAMVA Summary'!E$54:E$68)+SUM('1.  LRAMVA Summary'!E$69:E$70)*(MONTH($E91)-1)/12)*$H91</f>
        <v>17.674144770121355</v>
      </c>
      <c r="K91" s="229">
        <f>(SUM('1.  LRAMVA Summary'!F$54:F$68)+SUM('1.  LRAMVA Summary'!F$69:F$70)*(MONTH($E91)-1)/12)*$H91</f>
        <v>1.0323635338017159</v>
      </c>
      <c r="L91" s="229">
        <f>(SUM('1.  LRAMVA Summary'!G$54:G$68)+SUM('1.  LRAMVA Summary'!G$69:G$70)*(MONTH($E91)-1)/12)*$H91</f>
        <v>-2.181900423609173E-3</v>
      </c>
      <c r="M91" s="229">
        <f>(SUM('1.  LRAMVA Summary'!H$54:H$68)+SUM('1.  LRAMVA Summary'!H$69:H$70)*(MONTH($E91)-1)/12)*$H91</f>
        <v>0</v>
      </c>
      <c r="N91" s="229">
        <f>(SUM('1.  LRAMVA Summary'!I$54:I$68)+SUM('1.  LRAMVA Summary'!I$69:I$70)*(MONTH($E91)-1)/12)*$H91</f>
        <v>-1.7153812499999998E-3</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36.842484103147406</v>
      </c>
    </row>
    <row r="92" spans="2:23" s="9" customFormat="1" ht="14.25" customHeight="1">
      <c r="B92" s="66"/>
      <c r="E92" s="213">
        <v>42430</v>
      </c>
      <c r="F92" s="213" t="s">
        <v>183</v>
      </c>
      <c r="G92" s="214" t="s">
        <v>65</v>
      </c>
      <c r="H92" s="228">
        <f t="shared" si="34"/>
        <v>9.1666666666666665E-4</v>
      </c>
      <c r="I92" s="229">
        <f>(SUM('1.  LRAMVA Summary'!D$54:D$68)+SUM('1.  LRAMVA Summary'!D$69:D$70)*(MONTH($E92)-1)/12)*$H92</f>
        <v>18.507843740445889</v>
      </c>
      <c r="J92" s="229">
        <f>(SUM('1.  LRAMVA Summary'!E$54:E$68)+SUM('1.  LRAMVA Summary'!E$69:E$70)*(MONTH($E92)-1)/12)*$H92</f>
        <v>19.088740655336458</v>
      </c>
      <c r="K92" s="229">
        <f>(SUM('1.  LRAMVA Summary'!F$54:F$68)+SUM('1.  LRAMVA Summary'!F$69:F$70)*(MONTH($E92)-1)/12)*$H92</f>
        <v>0.80808622665370677</v>
      </c>
      <c r="L92" s="229">
        <f>(SUM('1.  LRAMVA Summary'!G$54:G$68)+SUM('1.  LRAMVA Summary'!G$69:G$70)*(MONTH($E92)-1)/12)*$H92</f>
        <v>-4.363800847218346E-3</v>
      </c>
      <c r="M92" s="229">
        <f>(SUM('1.  LRAMVA Summary'!H$54:H$68)+SUM('1.  LRAMVA Summary'!H$69:H$70)*(MONTH($E92)-1)/12)*$H92</f>
        <v>0</v>
      </c>
      <c r="N92" s="229">
        <f>(SUM('1.  LRAMVA Summary'!I$54:I$68)+SUM('1.  LRAMVA Summary'!I$69:I$70)*(MONTH($E92)-1)/12)*$H92</f>
        <v>-3.4307624999999997E-3</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38.396876059088832</v>
      </c>
    </row>
    <row r="93" spans="2:23" s="8" customFormat="1">
      <c r="B93" s="238"/>
      <c r="D93" s="9"/>
      <c r="E93" s="213">
        <v>42461</v>
      </c>
      <c r="F93" s="213" t="s">
        <v>183</v>
      </c>
      <c r="G93" s="214" t="s">
        <v>66</v>
      </c>
      <c r="H93" s="228">
        <f>$C$36/12</f>
        <v>9.1666666666666665E-4</v>
      </c>
      <c r="I93" s="229">
        <f>(SUM('1.  LRAMVA Summary'!D$54:D$68)+SUM('1.  LRAMVA Summary'!D$69:D$70)*(MONTH($E93)-1)/12)*$H93</f>
        <v>18.875814399993832</v>
      </c>
      <c r="J93" s="229">
        <f>(SUM('1.  LRAMVA Summary'!E$54:E$68)+SUM('1.  LRAMVA Summary'!E$69:E$70)*(MONTH($E93)-1)/12)*$H93</f>
        <v>20.503336540551565</v>
      </c>
      <c r="K93" s="229">
        <f>(SUM('1.  LRAMVA Summary'!F$54:F$68)+SUM('1.  LRAMVA Summary'!F$69:F$70)*(MONTH($E93)-1)/12)*$H93</f>
        <v>0.58380891950569747</v>
      </c>
      <c r="L93" s="229">
        <f>(SUM('1.  LRAMVA Summary'!G$54:G$68)+SUM('1.  LRAMVA Summary'!G$69:G$70)*(MONTH($E93)-1)/12)*$H93</f>
        <v>-6.5457012708275203E-3</v>
      </c>
      <c r="M93" s="229">
        <f>(SUM('1.  LRAMVA Summary'!H$54:H$68)+SUM('1.  LRAMVA Summary'!H$69:H$70)*(MONTH($E93)-1)/12)*$H93</f>
        <v>0</v>
      </c>
      <c r="N93" s="229">
        <f>(SUM('1.  LRAMVA Summary'!I$54:I$68)+SUM('1.  LRAMVA Summary'!I$69:I$70)*(MONTH($E93)-1)/12)*$H93</f>
        <v>-5.1461437500000002E-3</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39.951268015030273</v>
      </c>
    </row>
    <row r="94" spans="2:23" s="9" customFormat="1">
      <c r="B94" s="66"/>
      <c r="E94" s="213">
        <v>42491</v>
      </c>
      <c r="F94" s="213" t="s">
        <v>183</v>
      </c>
      <c r="G94" s="214" t="s">
        <v>66</v>
      </c>
      <c r="H94" s="228">
        <f t="shared" ref="H94:H95" si="36">$C$36/12</f>
        <v>9.1666666666666665E-4</v>
      </c>
      <c r="I94" s="229">
        <f>(SUM('1.  LRAMVA Summary'!D$54:D$68)+SUM('1.  LRAMVA Summary'!D$69:D$70)*(MONTH($E94)-1)/12)*$H94</f>
        <v>19.243785059541779</v>
      </c>
      <c r="J94" s="229">
        <f>(SUM('1.  LRAMVA Summary'!E$54:E$68)+SUM('1.  LRAMVA Summary'!E$69:E$70)*(MONTH($E94)-1)/12)*$H94</f>
        <v>21.917932425766669</v>
      </c>
      <c r="K94" s="229">
        <f>(SUM('1.  LRAMVA Summary'!F$54:F$68)+SUM('1.  LRAMVA Summary'!F$69:F$70)*(MONTH($E94)-1)/12)*$H94</f>
        <v>0.35953161235768832</v>
      </c>
      <c r="L94" s="229">
        <f>(SUM('1.  LRAMVA Summary'!G$54:G$68)+SUM('1.  LRAMVA Summary'!G$69:G$70)*(MONTH($E94)-1)/12)*$H94</f>
        <v>-8.7276016944366919E-3</v>
      </c>
      <c r="M94" s="229">
        <f>(SUM('1.  LRAMVA Summary'!H$54:H$68)+SUM('1.  LRAMVA Summary'!H$69:H$70)*(MONTH($E94)-1)/12)*$H94</f>
        <v>0</v>
      </c>
      <c r="N94" s="229">
        <f>(SUM('1.  LRAMVA Summary'!I$54:I$68)+SUM('1.  LRAMVA Summary'!I$69:I$70)*(MONTH($E94)-1)/12)*$H94</f>
        <v>-6.8615249999999994E-3</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41.505659970971692</v>
      </c>
    </row>
    <row r="95" spans="2:23" s="237" customFormat="1">
      <c r="B95" s="236"/>
      <c r="D95" s="9"/>
      <c r="E95" s="213">
        <v>42522</v>
      </c>
      <c r="F95" s="213" t="s">
        <v>183</v>
      </c>
      <c r="G95" s="214" t="s">
        <v>66</v>
      </c>
      <c r="H95" s="228">
        <f t="shared" si="36"/>
        <v>9.1666666666666665E-4</v>
      </c>
      <c r="I95" s="229">
        <f>(SUM('1.  LRAMVA Summary'!D$54:D$68)+SUM('1.  LRAMVA Summary'!D$69:D$70)*(MONTH($E95)-1)/12)*$H95</f>
        <v>19.611755719089722</v>
      </c>
      <c r="J95" s="229">
        <f>(SUM('1.  LRAMVA Summary'!E$54:E$68)+SUM('1.  LRAMVA Summary'!E$69:E$70)*(MONTH($E95)-1)/12)*$H95</f>
        <v>23.332528310981772</v>
      </c>
      <c r="K95" s="229">
        <f>(SUM('1.  LRAMVA Summary'!F$54:F$68)+SUM('1.  LRAMVA Summary'!F$69:F$70)*(MONTH($E95)-1)/12)*$H95</f>
        <v>0.13525430520967913</v>
      </c>
      <c r="L95" s="229">
        <f>(SUM('1.  LRAMVA Summary'!G$54:G$68)+SUM('1.  LRAMVA Summary'!G$69:G$70)*(MONTH($E95)-1)/12)*$H95</f>
        <v>-1.0909502118045866E-2</v>
      </c>
      <c r="M95" s="229">
        <f>(SUM('1.  LRAMVA Summary'!H$54:H$68)+SUM('1.  LRAMVA Summary'!H$69:H$70)*(MONTH($E95)-1)/12)*$H95</f>
        <v>0</v>
      </c>
      <c r="N95" s="229">
        <f>(SUM('1.  LRAMVA Summary'!I$54:I$68)+SUM('1.  LRAMVA Summary'!I$69:I$70)*(MONTH($E95)-1)/12)*$H95</f>
        <v>-8.5769062499999986E-3</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43.060051926913125</v>
      </c>
    </row>
    <row r="96" spans="2:23" s="9" customFormat="1">
      <c r="B96" s="66"/>
      <c r="E96" s="213">
        <v>42552</v>
      </c>
      <c r="F96" s="213" t="s">
        <v>183</v>
      </c>
      <c r="G96" s="214" t="s">
        <v>68</v>
      </c>
      <c r="H96" s="228">
        <f>$C$37/12</f>
        <v>9.1666666666666665E-4</v>
      </c>
      <c r="I96" s="229">
        <f>(SUM('1.  LRAMVA Summary'!D$54:D$68)+SUM('1.  LRAMVA Summary'!D$69:D$70)*(MONTH($E96)-1)/12)*$H96</f>
        <v>19.979726378637668</v>
      </c>
      <c r="J96" s="229">
        <f>(SUM('1.  LRAMVA Summary'!E$54:E$68)+SUM('1.  LRAMVA Summary'!E$69:E$70)*(MONTH($E96)-1)/12)*$H96</f>
        <v>24.747124196196875</v>
      </c>
      <c r="K96" s="229">
        <f>(SUM('1.  LRAMVA Summary'!F$54:F$68)+SUM('1.  LRAMVA Summary'!F$69:F$70)*(MONTH($E96)-1)/12)*$H96</f>
        <v>-8.902300193833014E-2</v>
      </c>
      <c r="L96" s="229">
        <f>(SUM('1.  LRAMVA Summary'!G$54:G$68)+SUM('1.  LRAMVA Summary'!G$69:G$70)*(MONTH($E96)-1)/12)*$H96</f>
        <v>-1.3091402541655041E-2</v>
      </c>
      <c r="M96" s="229">
        <f>(SUM('1.  LRAMVA Summary'!H$54:H$68)+SUM('1.  LRAMVA Summary'!H$69:H$70)*(MONTH($E96)-1)/12)*$H96</f>
        <v>0</v>
      </c>
      <c r="N96" s="229">
        <f>(SUM('1.  LRAMVA Summary'!I$54:I$68)+SUM('1.  LRAMVA Summary'!I$69:I$70)*(MONTH($E96)-1)/12)*$H96</f>
        <v>-1.02922875E-2</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44.614443882854559</v>
      </c>
    </row>
    <row r="97" spans="2:23" s="9" customFormat="1">
      <c r="B97" s="66"/>
      <c r="E97" s="213">
        <v>42583</v>
      </c>
      <c r="F97" s="213" t="s">
        <v>183</v>
      </c>
      <c r="G97" s="214" t="s">
        <v>68</v>
      </c>
      <c r="H97" s="228">
        <f t="shared" ref="H97:H98" si="37">$C$37/12</f>
        <v>9.1666666666666665E-4</v>
      </c>
      <c r="I97" s="229">
        <f>(SUM('1.  LRAMVA Summary'!D$54:D$68)+SUM('1.  LRAMVA Summary'!D$69:D$70)*(MONTH($E97)-1)/12)*$H97</f>
        <v>20.347697038185611</v>
      </c>
      <c r="J97" s="229">
        <f>(SUM('1.  LRAMVA Summary'!E$54:E$68)+SUM('1.  LRAMVA Summary'!E$69:E$70)*(MONTH($E97)-1)/12)*$H97</f>
        <v>26.161720081411978</v>
      </c>
      <c r="K97" s="229">
        <f>(SUM('1.  LRAMVA Summary'!F$54:F$68)+SUM('1.  LRAMVA Summary'!F$69:F$70)*(MONTH($E97)-1)/12)*$H97</f>
        <v>-0.31330030908633943</v>
      </c>
      <c r="L97" s="229">
        <f>(SUM('1.  LRAMVA Summary'!G$54:G$68)+SUM('1.  LRAMVA Summary'!G$69:G$70)*(MONTH($E97)-1)/12)*$H97</f>
        <v>-1.5273302965264215E-2</v>
      </c>
      <c r="M97" s="229">
        <f>(SUM('1.  LRAMVA Summary'!H$54:H$68)+SUM('1.  LRAMVA Summary'!H$69:H$70)*(MONTH($E97)-1)/12)*$H97</f>
        <v>0</v>
      </c>
      <c r="N97" s="229">
        <f>(SUM('1.  LRAMVA Summary'!I$54:I$68)+SUM('1.  LRAMVA Summary'!I$69:I$70)*(MONTH($E97)-1)/12)*$H97</f>
        <v>-1.200766875E-2</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46.168835838795985</v>
      </c>
    </row>
    <row r="98" spans="2:23" s="9" customFormat="1">
      <c r="B98" s="66"/>
      <c r="E98" s="213">
        <v>42614</v>
      </c>
      <c r="F98" s="213" t="s">
        <v>183</v>
      </c>
      <c r="G98" s="214" t="s">
        <v>68</v>
      </c>
      <c r="H98" s="228">
        <f t="shared" si="37"/>
        <v>9.1666666666666665E-4</v>
      </c>
      <c r="I98" s="229">
        <f>(SUM('1.  LRAMVA Summary'!D$54:D$68)+SUM('1.  LRAMVA Summary'!D$69:D$70)*(MONTH($E98)-1)/12)*$H98</f>
        <v>20.715667697733554</v>
      </c>
      <c r="J98" s="229">
        <f>(SUM('1.  LRAMVA Summary'!E$54:E$68)+SUM('1.  LRAMVA Summary'!E$69:E$70)*(MONTH($E98)-1)/12)*$H98</f>
        <v>27.576315966627082</v>
      </c>
      <c r="K98" s="229">
        <f>(SUM('1.  LRAMVA Summary'!F$54:F$68)+SUM('1.  LRAMVA Summary'!F$69:F$70)*(MONTH($E98)-1)/12)*$H98</f>
        <v>-0.53757761623434852</v>
      </c>
      <c r="L98" s="229">
        <f>(SUM('1.  LRAMVA Summary'!G$54:G$68)+SUM('1.  LRAMVA Summary'!G$69:G$70)*(MONTH($E98)-1)/12)*$H98</f>
        <v>-1.7455203388873384E-2</v>
      </c>
      <c r="M98" s="229">
        <f>(SUM('1.  LRAMVA Summary'!H$54:H$68)+SUM('1.  LRAMVA Summary'!H$69:H$70)*(MONTH($E98)-1)/12)*$H98</f>
        <v>0</v>
      </c>
      <c r="N98" s="229">
        <f>(SUM('1.  LRAMVA Summary'!I$54:I$68)+SUM('1.  LRAMVA Summary'!I$69:I$70)*(MONTH($E98)-1)/12)*$H98</f>
        <v>-1.3723049999999999E-2</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47.723227794737412</v>
      </c>
    </row>
    <row r="99" spans="2:23" s="9" customFormat="1">
      <c r="B99" s="66"/>
      <c r="E99" s="213">
        <v>42644</v>
      </c>
      <c r="F99" s="213" t="s">
        <v>183</v>
      </c>
      <c r="G99" s="214" t="s">
        <v>69</v>
      </c>
      <c r="H99" s="209">
        <f>$C$38/12</f>
        <v>9.1666666666666665E-4</v>
      </c>
      <c r="I99" s="229">
        <f>(SUM('1.  LRAMVA Summary'!D$54:D$68)+SUM('1.  LRAMVA Summary'!D$69:D$70)*(MONTH($E99)-1)/12)*$H99</f>
        <v>21.083638357281501</v>
      </c>
      <c r="J99" s="229">
        <f>(SUM('1.  LRAMVA Summary'!E$54:E$68)+SUM('1.  LRAMVA Summary'!E$69:E$70)*(MONTH($E99)-1)/12)*$H99</f>
        <v>28.990911851842185</v>
      </c>
      <c r="K99" s="229">
        <f>(SUM('1.  LRAMVA Summary'!F$54:F$68)+SUM('1.  LRAMVA Summary'!F$69:F$70)*(MONTH($E99)-1)/12)*$H99</f>
        <v>-0.76185492338235772</v>
      </c>
      <c r="L99" s="229">
        <f>(SUM('1.  LRAMVA Summary'!G$54:G$68)+SUM('1.  LRAMVA Summary'!G$69:G$70)*(MONTH($E99)-1)/12)*$H99</f>
        <v>-1.963710381248256E-2</v>
      </c>
      <c r="M99" s="229">
        <f>(SUM('1.  LRAMVA Summary'!H$54:H$68)+SUM('1.  LRAMVA Summary'!H$69:H$70)*(MONTH($E99)-1)/12)*$H99</f>
        <v>0</v>
      </c>
      <c r="N99" s="229">
        <f>(SUM('1.  LRAMVA Summary'!I$54:I$68)+SUM('1.  LRAMVA Summary'!I$69:I$70)*(MONTH($E99)-1)/12)*$H99</f>
        <v>-1.5438431249999999E-2</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49.277619750678845</v>
      </c>
    </row>
    <row r="100" spans="2:23" s="9" customFormat="1">
      <c r="B100" s="66"/>
      <c r="E100" s="213">
        <v>42675</v>
      </c>
      <c r="F100" s="213" t="s">
        <v>183</v>
      </c>
      <c r="G100" s="214" t="s">
        <v>69</v>
      </c>
      <c r="H100" s="209">
        <f t="shared" ref="H100:H101" si="38">$C$38/12</f>
        <v>9.1666666666666665E-4</v>
      </c>
      <c r="I100" s="229">
        <f>(SUM('1.  LRAMVA Summary'!D$54:D$68)+SUM('1.  LRAMVA Summary'!D$69:D$70)*(MONTH($E100)-1)/12)*$H100</f>
        <v>21.451609016829448</v>
      </c>
      <c r="J100" s="229">
        <f>(SUM('1.  LRAMVA Summary'!E$54:E$68)+SUM('1.  LRAMVA Summary'!E$69:E$70)*(MONTH($E100)-1)/12)*$H100</f>
        <v>30.405507737057288</v>
      </c>
      <c r="K100" s="229">
        <f>(SUM('1.  LRAMVA Summary'!F$54:F$68)+SUM('1.  LRAMVA Summary'!F$69:F$70)*(MONTH($E100)-1)/12)*$H100</f>
        <v>-0.9861322305303668</v>
      </c>
      <c r="L100" s="229">
        <f>(SUM('1.  LRAMVA Summary'!G$54:G$68)+SUM('1.  LRAMVA Summary'!G$69:G$70)*(MONTH($E100)-1)/12)*$H100</f>
        <v>-2.1819004236091732E-2</v>
      </c>
      <c r="M100" s="229">
        <f>(SUM('1.  LRAMVA Summary'!H$54:H$68)+SUM('1.  LRAMVA Summary'!H$69:H$70)*(MONTH($E100)-1)/12)*$H100</f>
        <v>0</v>
      </c>
      <c r="N100" s="229">
        <f>(SUM('1.  LRAMVA Summary'!I$54:I$68)+SUM('1.  LRAMVA Summary'!I$69:I$70)*(MONTH($E100)-1)/12)*$H100</f>
        <v>-1.7153812499999997E-2</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50.832011706620278</v>
      </c>
    </row>
    <row r="101" spans="2:23" s="9" customFormat="1">
      <c r="B101" s="66"/>
      <c r="E101" s="213">
        <v>42705</v>
      </c>
      <c r="F101" s="213" t="s">
        <v>183</v>
      </c>
      <c r="G101" s="214" t="s">
        <v>69</v>
      </c>
      <c r="H101" s="209">
        <f t="shared" si="38"/>
        <v>9.1666666666666665E-4</v>
      </c>
      <c r="I101" s="229">
        <f>(SUM('1.  LRAMVA Summary'!D$54:D$68)+SUM('1.  LRAMVA Summary'!D$69:D$70)*(MONTH($E101)-1)/12)*$H101</f>
        <v>21.819579676377387</v>
      </c>
      <c r="J101" s="229">
        <f>(SUM('1.  LRAMVA Summary'!E$54:E$68)+SUM('1.  LRAMVA Summary'!E$69:E$70)*(MONTH($E101)-1)/12)*$H101</f>
        <v>31.820103622272399</v>
      </c>
      <c r="K101" s="229">
        <f>(SUM('1.  LRAMVA Summary'!F$54:F$68)+SUM('1.  LRAMVA Summary'!F$69:F$70)*(MONTH($E101)-1)/12)*$H101</f>
        <v>-1.2104095376783763</v>
      </c>
      <c r="L101" s="229">
        <f>(SUM('1.  LRAMVA Summary'!G$54:G$68)+SUM('1.  LRAMVA Summary'!G$69:G$70)*(MONTH($E101)-1)/12)*$H101</f>
        <v>-2.4000904659700908E-2</v>
      </c>
      <c r="M101" s="229">
        <f>(SUM('1.  LRAMVA Summary'!H$54:H$68)+SUM('1.  LRAMVA Summary'!H$69:H$70)*(MONTH($E101)-1)/12)*$H101</f>
        <v>0</v>
      </c>
      <c r="N101" s="229">
        <f>(SUM('1.  LRAMVA Summary'!I$54:I$68)+SUM('1.  LRAMVA Summary'!I$69:I$70)*(MONTH($E101)-1)/12)*$H101</f>
        <v>-1.8869193749999999E-2</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52.386403662561712</v>
      </c>
    </row>
    <row r="102" spans="2:23" s="9" customFormat="1" ht="15.75" thickBot="1">
      <c r="B102" s="66"/>
      <c r="E102" s="215" t="s">
        <v>466</v>
      </c>
      <c r="F102" s="215"/>
      <c r="G102" s="216"/>
      <c r="H102" s="217"/>
      <c r="I102" s="218">
        <f>SUM(I89:I101)</f>
        <v>398.7350819815764</v>
      </c>
      <c r="J102" s="218">
        <f>SUM(J89:J101)</f>
        <v>406.45878255011712</v>
      </c>
      <c r="K102" s="218">
        <f t="shared" ref="K102:O102" si="39">SUM(K89:K101)</f>
        <v>11.241070293080686</v>
      </c>
      <c r="L102" s="218">
        <f t="shared" si="39"/>
        <v>-0.14400542795820542</v>
      </c>
      <c r="M102" s="218">
        <f t="shared" si="39"/>
        <v>0</v>
      </c>
      <c r="N102" s="218">
        <f t="shared" si="39"/>
        <v>-0.11321516250000001</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816.17771423431577</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398.7350819815764</v>
      </c>
      <c r="J104" s="227">
        <f t="shared" ref="J104" si="41">J102+J103</f>
        <v>406.45878255011712</v>
      </c>
      <c r="K104" s="227">
        <f t="shared" ref="K104" si="42">K102+K103</f>
        <v>11.241070293080686</v>
      </c>
      <c r="L104" s="227">
        <f t="shared" ref="L104" si="43">L102+L103</f>
        <v>-0.14400542795820542</v>
      </c>
      <c r="M104" s="227">
        <f t="shared" ref="M104" si="44">M102+M103</f>
        <v>0</v>
      </c>
      <c r="N104" s="227">
        <f t="shared" ref="N104" si="45">N102+N103</f>
        <v>-0.11321516250000001</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816.17771423431577</v>
      </c>
    </row>
    <row r="105" spans="2:23" s="9" customFormat="1">
      <c r="B105" s="66"/>
      <c r="E105" s="213">
        <v>42736</v>
      </c>
      <c r="F105" s="213" t="s">
        <v>184</v>
      </c>
      <c r="G105" s="214" t="s">
        <v>65</v>
      </c>
      <c r="H105" s="239">
        <f>$C$39/12</f>
        <v>9.1666666666666665E-4</v>
      </c>
      <c r="I105" s="229">
        <f>(SUM('1.  LRAMVA Summary'!D$54:D$71)+SUM('1.  LRAMVA Summary'!D$72:D$73)*(MONTH($E105)-1)/12)*$H105</f>
        <v>22.187550335925334</v>
      </c>
      <c r="J105" s="229">
        <f>(SUM('1.  LRAMVA Summary'!E$54:E$71)+SUM('1.  LRAMVA Summary'!E$72:E$73)*(MONTH($E105)-1)/12)*$H105</f>
        <v>33.234699507487498</v>
      </c>
      <c r="K105" s="229">
        <f>(SUM('1.  LRAMVA Summary'!F$54:F$71)+SUM('1.  LRAMVA Summary'!F$72:F$73)*(MONTH($E105)-1)/12)*$H105</f>
        <v>-1.4346868448263859</v>
      </c>
      <c r="L105" s="229">
        <f>(SUM('1.  LRAMVA Summary'!G$54:G$71)+SUM('1.  LRAMVA Summary'!G$72:G$73)*(MONTH($E105)-1)/12)*$H105</f>
        <v>-2.6182805083310081E-2</v>
      </c>
      <c r="M105" s="229">
        <f>(SUM('1.  LRAMVA Summary'!H$54:H$71)+SUM('1.  LRAMVA Summary'!H$72:H$73)*(MONTH($E105)-1)/12)*$H105</f>
        <v>0</v>
      </c>
      <c r="N105" s="229">
        <f>(SUM('1.  LRAMVA Summary'!I$54:I$71)+SUM('1.  LRAMVA Summary'!I$72:I$73)*(MONTH($E105)-1)/12)*$H105</f>
        <v>-2.0584575000000001E-2</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53.940795618503131</v>
      </c>
    </row>
    <row r="106" spans="2:23" s="9" customFormat="1">
      <c r="B106" s="66"/>
      <c r="E106" s="213">
        <v>42767</v>
      </c>
      <c r="F106" s="213" t="s">
        <v>184</v>
      </c>
      <c r="G106" s="214" t="s">
        <v>65</v>
      </c>
      <c r="H106" s="239">
        <f t="shared" ref="H106:H107" si="48">$C$39/12</f>
        <v>9.1666666666666665E-4</v>
      </c>
      <c r="I106" s="229">
        <f>(SUM('1.  LRAMVA Summary'!D$54:D$71)+SUM('1.  LRAMVA Summary'!D$72:D$73)*(MONTH($E106)-1)/12)*$H106</f>
        <v>23.470026125721191</v>
      </c>
      <c r="J106" s="229">
        <f>(SUM('1.  LRAMVA Summary'!E$54:E$71)+SUM('1.  LRAMVA Summary'!E$72:E$73)*(MONTH($E106)-1)/12)*$H106</f>
        <v>35.365509472954379</v>
      </c>
      <c r="K106" s="229">
        <f>(SUM('1.  LRAMVA Summary'!F$54:F$71)+SUM('1.  LRAMVA Summary'!F$72:F$73)*(MONTH($E106)-1)/12)*$H106</f>
        <v>-1.32468087316272</v>
      </c>
      <c r="L106" s="229">
        <f>(SUM('1.  LRAMVA Summary'!G$54:G$71)+SUM('1.  LRAMVA Summary'!G$72:G$73)*(MONTH($E106)-1)/12)*$H106</f>
        <v>-2.8522443896988478E-2</v>
      </c>
      <c r="M106" s="229">
        <f>(SUM('1.  LRAMVA Summary'!H$54:H$71)+SUM('1.  LRAMVA Summary'!H$72:H$73)*(MONTH($E106)-1)/12)*$H106</f>
        <v>0</v>
      </c>
      <c r="N106" s="229">
        <f>(SUM('1.  LRAMVA Summary'!I$54:I$71)+SUM('1.  LRAMVA Summary'!I$72:I$73)*(MONTH($E106)-1)/12)*$H106</f>
        <v>-2.2808217361111108E-2</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57.459524064254751</v>
      </c>
    </row>
    <row r="107" spans="2:23" s="9" customFormat="1">
      <c r="B107" s="66"/>
      <c r="E107" s="213">
        <v>42795</v>
      </c>
      <c r="F107" s="213" t="s">
        <v>184</v>
      </c>
      <c r="G107" s="214" t="s">
        <v>65</v>
      </c>
      <c r="H107" s="239">
        <f t="shared" si="48"/>
        <v>9.1666666666666665E-4</v>
      </c>
      <c r="I107" s="229">
        <f>(SUM('1.  LRAMVA Summary'!D$54:D$71)+SUM('1.  LRAMVA Summary'!D$72:D$73)*(MONTH($E107)-1)/12)*$H107</f>
        <v>24.752501915517048</v>
      </c>
      <c r="J107" s="229">
        <f>(SUM('1.  LRAMVA Summary'!E$54:E$71)+SUM('1.  LRAMVA Summary'!E$72:E$73)*(MONTH($E107)-1)/12)*$H107</f>
        <v>37.496319438421253</v>
      </c>
      <c r="K107" s="229">
        <f>(SUM('1.  LRAMVA Summary'!F$54:F$71)+SUM('1.  LRAMVA Summary'!F$72:F$73)*(MONTH($E107)-1)/12)*$H107</f>
        <v>-1.2146749014990541</v>
      </c>
      <c r="L107" s="229">
        <f>(SUM('1.  LRAMVA Summary'!G$54:G$71)+SUM('1.  LRAMVA Summary'!G$72:G$73)*(MONTH($E107)-1)/12)*$H107</f>
        <v>-3.0862082710666875E-2</v>
      </c>
      <c r="M107" s="229">
        <f>(SUM('1.  LRAMVA Summary'!H$54:H$71)+SUM('1.  LRAMVA Summary'!H$72:H$73)*(MONTH($E107)-1)/12)*$H107</f>
        <v>0</v>
      </c>
      <c r="N107" s="229">
        <f>(SUM('1.  LRAMVA Summary'!I$54:I$71)+SUM('1.  LRAMVA Summary'!I$72:I$73)*(MONTH($E107)-1)/12)*$H107</f>
        <v>-2.5031859722222223E-2</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60.978252510006357</v>
      </c>
    </row>
    <row r="108" spans="2:23" s="8" customFormat="1">
      <c r="B108" s="238"/>
      <c r="E108" s="213">
        <v>42826</v>
      </c>
      <c r="F108" s="213" t="s">
        <v>184</v>
      </c>
      <c r="G108" s="214" t="s">
        <v>66</v>
      </c>
      <c r="H108" s="239">
        <f>$C$40/12</f>
        <v>9.1666666666666665E-4</v>
      </c>
      <c r="I108" s="229">
        <f>(SUM('1.  LRAMVA Summary'!D$54:D$71)+SUM('1.  LRAMVA Summary'!D$72:D$73)*(MONTH($E108)-1)/12)*$H108</f>
        <v>26.034977705312905</v>
      </c>
      <c r="J108" s="229">
        <f>(SUM('1.  LRAMVA Summary'!E$54:E$71)+SUM('1.  LRAMVA Summary'!E$72:E$73)*(MONTH($E108)-1)/12)*$H108</f>
        <v>39.627129403888127</v>
      </c>
      <c r="K108" s="229">
        <f>(SUM('1.  LRAMVA Summary'!F$54:F$71)+SUM('1.  LRAMVA Summary'!F$72:F$73)*(MONTH($E108)-1)/12)*$H108</f>
        <v>-1.1046689298353884</v>
      </c>
      <c r="L108" s="229">
        <f>(SUM('1.  LRAMVA Summary'!G$54:G$71)+SUM('1.  LRAMVA Summary'!G$72:G$73)*(MONTH($E108)-1)/12)*$H108</f>
        <v>-3.3201721524345279E-2</v>
      </c>
      <c r="M108" s="229">
        <f>(SUM('1.  LRAMVA Summary'!H$54:H$71)+SUM('1.  LRAMVA Summary'!H$72:H$73)*(MONTH($E108)-1)/12)*$H108</f>
        <v>0</v>
      </c>
      <c r="N108" s="229">
        <f>(SUM('1.  LRAMVA Summary'!I$54:I$71)+SUM('1.  LRAMVA Summary'!I$72:I$73)*(MONTH($E108)-1)/12)*$H108</f>
        <v>-2.7255502083333331E-2</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64.496980955757962</v>
      </c>
    </row>
    <row r="109" spans="2:23" s="9" customFormat="1">
      <c r="B109" s="66"/>
      <c r="E109" s="213">
        <v>42856</v>
      </c>
      <c r="F109" s="213" t="s">
        <v>184</v>
      </c>
      <c r="G109" s="214" t="s">
        <v>66</v>
      </c>
      <c r="H109" s="239">
        <f t="shared" ref="H109:H110" si="50">$C$40/12</f>
        <v>9.1666666666666665E-4</v>
      </c>
      <c r="I109" s="229">
        <f>(SUM('1.  LRAMVA Summary'!D$54:D$71)+SUM('1.  LRAMVA Summary'!D$72:D$73)*(MONTH($E109)-1)/12)*$H109</f>
        <v>27.317453495108762</v>
      </c>
      <c r="J109" s="229">
        <f>(SUM('1.  LRAMVA Summary'!E$54:E$71)+SUM('1.  LRAMVA Summary'!E$72:E$73)*(MONTH($E109)-1)/12)*$H109</f>
        <v>41.757939369355</v>
      </c>
      <c r="K109" s="229">
        <f>(SUM('1.  LRAMVA Summary'!F$54:F$71)+SUM('1.  LRAMVA Summary'!F$72:F$73)*(MONTH($E109)-1)/12)*$H109</f>
        <v>-0.99466295817172268</v>
      </c>
      <c r="L109" s="229">
        <f>(SUM('1.  LRAMVA Summary'!G$54:G$71)+SUM('1.  LRAMVA Summary'!G$72:G$73)*(MONTH($E109)-1)/12)*$H109</f>
        <v>-3.5541360338023679E-2</v>
      </c>
      <c r="M109" s="229">
        <f>(SUM('1.  LRAMVA Summary'!H$54:H$71)+SUM('1.  LRAMVA Summary'!H$72:H$73)*(MONTH($E109)-1)/12)*$H109</f>
        <v>0</v>
      </c>
      <c r="N109" s="229">
        <f>(SUM('1.  LRAMVA Summary'!I$54:I$71)+SUM('1.  LRAMVA Summary'!I$72:I$73)*(MONTH($E109)-1)/12)*$H109</f>
        <v>-2.9479144444444445E-2</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68.015709401509568</v>
      </c>
    </row>
    <row r="110" spans="2:23" s="237" customFormat="1">
      <c r="B110" s="236"/>
      <c r="E110" s="213">
        <v>42887</v>
      </c>
      <c r="F110" s="213" t="s">
        <v>184</v>
      </c>
      <c r="G110" s="214" t="s">
        <v>66</v>
      </c>
      <c r="H110" s="239">
        <f t="shared" si="50"/>
        <v>9.1666666666666665E-4</v>
      </c>
      <c r="I110" s="229">
        <f>(SUM('1.  LRAMVA Summary'!D$54:D$71)+SUM('1.  LRAMVA Summary'!D$72:D$73)*(MONTH($E110)-1)/12)*$H110</f>
        <v>28.599929284904618</v>
      </c>
      <c r="J110" s="229">
        <f>(SUM('1.  LRAMVA Summary'!E$54:E$71)+SUM('1.  LRAMVA Summary'!E$72:E$73)*(MONTH($E110)-1)/12)*$H110</f>
        <v>43.888749334821881</v>
      </c>
      <c r="K110" s="229">
        <f>(SUM('1.  LRAMVA Summary'!F$54:F$71)+SUM('1.  LRAMVA Summary'!F$72:F$73)*(MONTH($E110)-1)/12)*$H110</f>
        <v>-0.8846569865080568</v>
      </c>
      <c r="L110" s="229">
        <f>(SUM('1.  LRAMVA Summary'!G$54:G$71)+SUM('1.  LRAMVA Summary'!G$72:G$73)*(MONTH($E110)-1)/12)*$H110</f>
        <v>-3.7880999151702073E-2</v>
      </c>
      <c r="M110" s="229">
        <f>(SUM('1.  LRAMVA Summary'!H$54:H$71)+SUM('1.  LRAMVA Summary'!H$72:H$73)*(MONTH($E110)-1)/12)*$H110</f>
        <v>0</v>
      </c>
      <c r="N110" s="229">
        <f>(SUM('1.  LRAMVA Summary'!I$54:I$71)+SUM('1.  LRAMVA Summary'!I$72:I$73)*(MONTH($E110)-1)/12)*$H110</f>
        <v>-3.1702786805555556E-2</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71.534437847261188</v>
      </c>
    </row>
    <row r="111" spans="2:23" s="9" customFormat="1">
      <c r="B111" s="66"/>
      <c r="E111" s="213">
        <v>42917</v>
      </c>
      <c r="F111" s="213" t="s">
        <v>184</v>
      </c>
      <c r="G111" s="214" t="s">
        <v>68</v>
      </c>
      <c r="H111" s="239">
        <f>$C$41/12</f>
        <v>9.1666666666666665E-4</v>
      </c>
      <c r="I111" s="229">
        <f>(SUM('1.  LRAMVA Summary'!D$54:D$71)+SUM('1.  LRAMVA Summary'!D$72:D$73)*(MONTH($E111)-1)/12)*$H111</f>
        <v>29.882405074700475</v>
      </c>
      <c r="J111" s="229">
        <f>(SUM('1.  LRAMVA Summary'!E$54:E$71)+SUM('1.  LRAMVA Summary'!E$72:E$73)*(MONTH($E111)-1)/12)*$H111</f>
        <v>46.019559300288755</v>
      </c>
      <c r="K111" s="229">
        <f>(SUM('1.  LRAMVA Summary'!F$54:F$71)+SUM('1.  LRAMVA Summary'!F$72:F$73)*(MONTH($E111)-1)/12)*$H111</f>
        <v>-0.77465101484439103</v>
      </c>
      <c r="L111" s="229">
        <f>(SUM('1.  LRAMVA Summary'!G$54:G$71)+SUM('1.  LRAMVA Summary'!G$72:G$73)*(MONTH($E111)-1)/12)*$H111</f>
        <v>-4.0220637965380474E-2</v>
      </c>
      <c r="M111" s="229">
        <f>(SUM('1.  LRAMVA Summary'!H$54:H$71)+SUM('1.  LRAMVA Summary'!H$72:H$73)*(MONTH($E111)-1)/12)*$H111</f>
        <v>0</v>
      </c>
      <c r="N111" s="229">
        <f>(SUM('1.  LRAMVA Summary'!I$54:I$71)+SUM('1.  LRAMVA Summary'!I$72:I$73)*(MONTH($E111)-1)/12)*$H111</f>
        <v>-3.3926429166666668E-2</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75.053166293012794</v>
      </c>
    </row>
    <row r="112" spans="2:23" s="9" customFormat="1">
      <c r="B112" s="66"/>
      <c r="E112" s="213">
        <v>42948</v>
      </c>
      <c r="F112" s="213" t="s">
        <v>184</v>
      </c>
      <c r="G112" s="214" t="s">
        <v>68</v>
      </c>
      <c r="H112" s="239">
        <f t="shared" ref="H112:H113" si="51">$C$41/12</f>
        <v>9.1666666666666665E-4</v>
      </c>
      <c r="I112" s="229">
        <f>(SUM('1.  LRAMVA Summary'!D$54:D$71)+SUM('1.  LRAMVA Summary'!D$72:D$73)*(MONTH($E112)-1)/12)*$H112</f>
        <v>31.164880864496336</v>
      </c>
      <c r="J112" s="229">
        <f>(SUM('1.  LRAMVA Summary'!E$54:E$71)+SUM('1.  LRAMVA Summary'!E$72:E$73)*(MONTH($E112)-1)/12)*$H112</f>
        <v>48.150369265755621</v>
      </c>
      <c r="K112" s="229">
        <f>(SUM('1.  LRAMVA Summary'!F$54:F$71)+SUM('1.  LRAMVA Summary'!F$72:F$73)*(MONTH($E112)-1)/12)*$H112</f>
        <v>-0.66464504318072526</v>
      </c>
      <c r="L112" s="229">
        <f>(SUM('1.  LRAMVA Summary'!G$54:G$71)+SUM('1.  LRAMVA Summary'!G$72:G$73)*(MONTH($E112)-1)/12)*$H112</f>
        <v>-4.2560276779058867E-2</v>
      </c>
      <c r="M112" s="229">
        <f>(SUM('1.  LRAMVA Summary'!H$54:H$71)+SUM('1.  LRAMVA Summary'!H$72:H$73)*(MONTH($E112)-1)/12)*$H112</f>
        <v>0</v>
      </c>
      <c r="N112" s="229">
        <f>(SUM('1.  LRAMVA Summary'!I$54:I$71)+SUM('1.  LRAMVA Summary'!I$72:I$73)*(MONTH($E112)-1)/12)*$H112</f>
        <v>-3.6150071527777779E-2</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78.571894738764399</v>
      </c>
    </row>
    <row r="113" spans="2:23" s="9" customFormat="1">
      <c r="B113" s="66"/>
      <c r="E113" s="213">
        <v>42979</v>
      </c>
      <c r="F113" s="213" t="s">
        <v>184</v>
      </c>
      <c r="G113" s="214" t="s">
        <v>68</v>
      </c>
      <c r="H113" s="239">
        <f t="shared" si="51"/>
        <v>9.1666666666666665E-4</v>
      </c>
      <c r="I113" s="229">
        <f>(SUM('1.  LRAMVA Summary'!D$54:D$71)+SUM('1.  LRAMVA Summary'!D$72:D$73)*(MONTH($E113)-1)/12)*$H113</f>
        <v>32.447356654292193</v>
      </c>
      <c r="J113" s="229">
        <f>(SUM('1.  LRAMVA Summary'!E$54:E$71)+SUM('1.  LRAMVA Summary'!E$72:E$73)*(MONTH($E113)-1)/12)*$H113</f>
        <v>50.281179231222502</v>
      </c>
      <c r="K113" s="229">
        <f>(SUM('1.  LRAMVA Summary'!F$54:F$71)+SUM('1.  LRAMVA Summary'!F$72:F$73)*(MONTH($E113)-1)/12)*$H113</f>
        <v>-0.55463907151705949</v>
      </c>
      <c r="L113" s="229">
        <f>(SUM('1.  LRAMVA Summary'!G$54:G$71)+SUM('1.  LRAMVA Summary'!G$72:G$73)*(MONTH($E113)-1)/12)*$H113</f>
        <v>-4.4899915592737275E-2</v>
      </c>
      <c r="M113" s="229">
        <f>(SUM('1.  LRAMVA Summary'!H$54:H$71)+SUM('1.  LRAMVA Summary'!H$72:H$73)*(MONTH($E113)-1)/12)*$H113</f>
        <v>0</v>
      </c>
      <c r="N113" s="229">
        <f>(SUM('1.  LRAMVA Summary'!I$54:I$71)+SUM('1.  LRAMVA Summary'!I$72:I$73)*(MONTH($E113)-1)/12)*$H113</f>
        <v>-3.837371388888889E-2</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82.090623184516019</v>
      </c>
    </row>
    <row r="114" spans="2:23" s="9" customFormat="1">
      <c r="B114" s="66"/>
      <c r="E114" s="213">
        <v>43009</v>
      </c>
      <c r="F114" s="213" t="s">
        <v>184</v>
      </c>
      <c r="G114" s="214" t="s">
        <v>69</v>
      </c>
      <c r="H114" s="239">
        <f>$C$42/12</f>
        <v>1.25E-3</v>
      </c>
      <c r="I114" s="229">
        <f>(SUM('1.  LRAMVA Summary'!D$54:D$71)+SUM('1.  LRAMVA Summary'!D$72:D$73)*(MONTH($E114)-1)/12)*$H114</f>
        <v>45.995226060120068</v>
      </c>
      <c r="J114" s="229">
        <f>(SUM('1.  LRAMVA Summary'!E$54:E$71)+SUM('1.  LRAMVA Summary'!E$72:E$73)*(MONTH($E114)-1)/12)*$H114</f>
        <v>71.470894359121885</v>
      </c>
      <c r="K114" s="229">
        <f>(SUM('1.  LRAMVA Summary'!F$54:F$71)+SUM('1.  LRAMVA Summary'!F$72:F$73)*(MONTH($E114)-1)/12)*$H114</f>
        <v>-0.60631786343644589</v>
      </c>
      <c r="L114" s="229">
        <f>(SUM('1.  LRAMVA Summary'!G$54:G$71)+SUM('1.  LRAMVA Summary'!G$72:G$73)*(MONTH($E114)-1)/12)*$H114</f>
        <v>-6.4417574190566818E-2</v>
      </c>
      <c r="M114" s="229">
        <f>(SUM('1.  LRAMVA Summary'!H$54:H$71)+SUM('1.  LRAMVA Summary'!H$72:H$73)*(MONTH($E114)-1)/12)*$H114</f>
        <v>0</v>
      </c>
      <c r="N114" s="229">
        <f>(SUM('1.  LRAMVA Summary'!I$54:I$71)+SUM('1.  LRAMVA Summary'!I$72:I$73)*(MONTH($E114)-1)/12)*$H114</f>
        <v>-5.5360031250000004E-2</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116.74002495036493</v>
      </c>
    </row>
    <row r="115" spans="2:23" s="9" customFormat="1">
      <c r="B115" s="66"/>
      <c r="E115" s="213">
        <v>43040</v>
      </c>
      <c r="F115" s="213" t="s">
        <v>184</v>
      </c>
      <c r="G115" s="214" t="s">
        <v>69</v>
      </c>
      <c r="H115" s="239">
        <f t="shared" ref="H115:H116" si="52">$C$42/12</f>
        <v>1.25E-3</v>
      </c>
      <c r="I115" s="229">
        <f>(SUM('1.  LRAMVA Summary'!D$54:D$71)+SUM('1.  LRAMVA Summary'!D$72:D$73)*(MONTH($E115)-1)/12)*$H115</f>
        <v>47.74405668256896</v>
      </c>
      <c r="J115" s="229">
        <f>(SUM('1.  LRAMVA Summary'!E$54:E$71)+SUM('1.  LRAMVA Summary'!E$72:E$73)*(MONTH($E115)-1)/12)*$H115</f>
        <v>74.376544312031257</v>
      </c>
      <c r="K115" s="229">
        <f>(SUM('1.  LRAMVA Summary'!F$54:F$71)+SUM('1.  LRAMVA Summary'!F$72:F$73)*(MONTH($E115)-1)/12)*$H115</f>
        <v>-0.45630972025871985</v>
      </c>
      <c r="L115" s="229">
        <f>(SUM('1.  LRAMVA Summary'!G$54:G$71)+SUM('1.  LRAMVA Summary'!G$72:G$73)*(MONTH($E115)-1)/12)*$H115</f>
        <v>-6.7607990754673733E-2</v>
      </c>
      <c r="M115" s="229">
        <f>(SUM('1.  LRAMVA Summary'!H$54:H$71)+SUM('1.  LRAMVA Summary'!H$72:H$73)*(MONTH($E115)-1)/12)*$H115</f>
        <v>0</v>
      </c>
      <c r="N115" s="229">
        <f>(SUM('1.  LRAMVA Summary'!I$54:I$71)+SUM('1.  LRAMVA Summary'!I$72:I$73)*(MONTH($E115)-1)/12)*$H115</f>
        <v>-5.8392270833333343E-2</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121.53829101275348</v>
      </c>
    </row>
    <row r="116" spans="2:23" s="9" customFormat="1">
      <c r="B116" s="66"/>
      <c r="E116" s="213">
        <v>43070</v>
      </c>
      <c r="F116" s="213" t="s">
        <v>184</v>
      </c>
      <c r="G116" s="214" t="s">
        <v>69</v>
      </c>
      <c r="H116" s="239">
        <f t="shared" si="52"/>
        <v>1.25E-3</v>
      </c>
      <c r="I116" s="229">
        <f>(SUM('1.  LRAMVA Summary'!D$54:D$71)+SUM('1.  LRAMVA Summary'!D$72:D$73)*(MONTH($E116)-1)/12)*$H116</f>
        <v>49.492887305017859</v>
      </c>
      <c r="J116" s="229">
        <f>(SUM('1.  LRAMVA Summary'!E$54:E$71)+SUM('1.  LRAMVA Summary'!E$72:E$73)*(MONTH($E116)-1)/12)*$H116</f>
        <v>77.282194264940628</v>
      </c>
      <c r="K116" s="229">
        <f>(SUM('1.  LRAMVA Summary'!F$54:F$71)+SUM('1.  LRAMVA Summary'!F$72:F$73)*(MONTH($E116)-1)/12)*$H116</f>
        <v>-0.30630157708099376</v>
      </c>
      <c r="L116" s="229">
        <f>(SUM('1.  LRAMVA Summary'!G$54:G$71)+SUM('1.  LRAMVA Summary'!G$72:G$73)*(MONTH($E116)-1)/12)*$H116</f>
        <v>-7.0798407318780648E-2</v>
      </c>
      <c r="M116" s="229">
        <f>(SUM('1.  LRAMVA Summary'!H$54:H$71)+SUM('1.  LRAMVA Summary'!H$72:H$73)*(MONTH($E116)-1)/12)*$H116</f>
        <v>0</v>
      </c>
      <c r="N116" s="229">
        <f>(SUM('1.  LRAMVA Summary'!I$54:I$71)+SUM('1.  LRAMVA Summary'!I$72:I$73)*(MONTH($E116)-1)/12)*$H116</f>
        <v>-6.1424510416666661E-2</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126.33655707514205</v>
      </c>
    </row>
    <row r="117" spans="2:23" s="9" customFormat="1" ht="15.75" thickBot="1">
      <c r="B117" s="66"/>
      <c r="E117" s="215" t="s">
        <v>467</v>
      </c>
      <c r="F117" s="215"/>
      <c r="G117" s="216"/>
      <c r="H117" s="217"/>
      <c r="I117" s="218">
        <f>SUM(I104:I116)</f>
        <v>787.82433348526229</v>
      </c>
      <c r="J117" s="218">
        <f>SUM(J104:J116)</f>
        <v>1005.4098698104059</v>
      </c>
      <c r="K117" s="218">
        <f t="shared" ref="K117:O117" si="53">SUM(K104:K116)</f>
        <v>0.92017450875902318</v>
      </c>
      <c r="L117" s="218">
        <f t="shared" si="53"/>
        <v>-0.66670164326443959</v>
      </c>
      <c r="M117" s="218">
        <f t="shared" si="53"/>
        <v>0</v>
      </c>
      <c r="N117" s="218">
        <f t="shared" si="53"/>
        <v>-0.55370427499999997</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1792.9339718861622</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787.82433348526229</v>
      </c>
      <c r="J119" s="227">
        <f t="shared" ref="J119" si="55">J117+J118</f>
        <v>1005.4098698104059</v>
      </c>
      <c r="K119" s="227">
        <f t="shared" ref="K119" si="56">K117+K118</f>
        <v>0.92017450875902318</v>
      </c>
      <c r="L119" s="227">
        <f t="shared" ref="L119" si="57">L117+L118</f>
        <v>-0.66670164326443959</v>
      </c>
      <c r="M119" s="227">
        <f t="shared" ref="M119" si="58">M117+M118</f>
        <v>0</v>
      </c>
      <c r="N119" s="227">
        <f t="shared" ref="N119" si="59">N117+N118</f>
        <v>-0.55370427499999997</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1792.9339718861622</v>
      </c>
    </row>
    <row r="120" spans="2:23" s="9" customFormat="1">
      <c r="B120" s="66"/>
      <c r="E120" s="213">
        <v>43101</v>
      </c>
      <c r="F120" s="213" t="s">
        <v>185</v>
      </c>
      <c r="G120" s="214" t="s">
        <v>65</v>
      </c>
      <c r="H120" s="239">
        <f>$C$43/12</f>
        <v>1.25E-3</v>
      </c>
      <c r="I120" s="229">
        <f>(SUM('1.  LRAMVA Summary'!D$54:D$74)+SUM('1.  LRAMVA Summary'!D$75:D$76)*(MONTH($E120)-1)/12)*$H120</f>
        <v>51.241717927466745</v>
      </c>
      <c r="J120" s="229">
        <f>(SUM('1.  LRAMVA Summary'!E$54:E$74)+SUM('1.  LRAMVA Summary'!E$75:E$76)*(MONTH($E120)-1)/12)*$H120</f>
        <v>80.187844217850014</v>
      </c>
      <c r="K120" s="229">
        <f>(SUM('1.  LRAMVA Summary'!F$54:F$74)+SUM('1.  LRAMVA Summary'!F$75:F$76)*(MONTH($E120)-1)/12)*$H120</f>
        <v>-0.15629343390326766</v>
      </c>
      <c r="L120" s="229">
        <f>(SUM('1.  LRAMVA Summary'!G$54:G$74)+SUM('1.  LRAMVA Summary'!G$75:G$76)*(MONTH($E120)-1)/12)*$H120</f>
        <v>-7.398882388288755E-2</v>
      </c>
      <c r="M120" s="229">
        <f>(SUM('1.  LRAMVA Summary'!H$54:H$74)+SUM('1.  LRAMVA Summary'!H$75:H$76)*(MONTH($E120)-1)/12)*$H120</f>
        <v>0</v>
      </c>
      <c r="N120" s="229">
        <f>(SUM('1.  LRAMVA Summary'!I$54:I$74)+SUM('1.  LRAMVA Summary'!I$75:I$76)*(MONTH($E120)-1)/12)*$H120</f>
        <v>-6.4456749999999993E-2</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131.13482313753059</v>
      </c>
    </row>
    <row r="121" spans="2:23" s="9" customFormat="1">
      <c r="B121" s="66"/>
      <c r="E121" s="213">
        <v>43132</v>
      </c>
      <c r="F121" s="213" t="s">
        <v>185</v>
      </c>
      <c r="G121" s="214" t="s">
        <v>65</v>
      </c>
      <c r="H121" s="239">
        <f t="shared" ref="H121:H122" si="62">$C$43/12</f>
        <v>1.25E-3</v>
      </c>
      <c r="I121" s="229">
        <f>(SUM('1.  LRAMVA Summary'!D$54:D$74)+SUM('1.  LRAMVA Summary'!D$75:D$76)*(MONTH($E121)-1)/12)*$H121</f>
        <v>52.497537467484307</v>
      </c>
      <c r="J121" s="229">
        <f>(SUM('1.  LRAMVA Summary'!E$54:E$74)+SUM('1.  LRAMVA Summary'!E$75:E$76)*(MONTH($E121)-1)/12)*$H121</f>
        <v>83.910130081953398</v>
      </c>
      <c r="K121" s="229">
        <f>(SUM('1.  LRAMVA Summary'!F$54:F$74)+SUM('1.  LRAMVA Summary'!F$75:F$76)*(MONTH($E121)-1)/12)*$H121</f>
        <v>0.67744046467106689</v>
      </c>
      <c r="L121" s="229">
        <f>(SUM('1.  LRAMVA Summary'!G$54:G$74)+SUM('1.  LRAMVA Summary'!G$75:G$76)*(MONTH($E121)-1)/12)*$H121</f>
        <v>-7.7215326400376677E-2</v>
      </c>
      <c r="M121" s="229">
        <f>(SUM('1.  LRAMVA Summary'!H$54:H$74)+SUM('1.  LRAMVA Summary'!H$75:H$76)*(MONTH($E121)-1)/12)*$H121</f>
        <v>0</v>
      </c>
      <c r="N121" s="229">
        <f>(SUM('1.  LRAMVA Summary'!I$54:I$74)+SUM('1.  LRAMVA Summary'!I$75:I$76)*(MONTH($E121)-1)/12)*$H121</f>
        <v>-6.7488989583333339E-2</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136.94040369812507</v>
      </c>
    </row>
    <row r="122" spans="2:23" s="9" customFormat="1">
      <c r="B122" s="66"/>
      <c r="E122" s="213">
        <v>43160</v>
      </c>
      <c r="F122" s="213" t="s">
        <v>185</v>
      </c>
      <c r="G122" s="214" t="s">
        <v>65</v>
      </c>
      <c r="H122" s="239">
        <f t="shared" si="62"/>
        <v>1.25E-3</v>
      </c>
      <c r="I122" s="229">
        <f>(SUM('1.  LRAMVA Summary'!D$54:D$74)+SUM('1.  LRAMVA Summary'!D$75:D$76)*(MONTH($E122)-1)/12)*$H122</f>
        <v>53.753357007501883</v>
      </c>
      <c r="J122" s="229">
        <f>(SUM('1.  LRAMVA Summary'!E$54:E$74)+SUM('1.  LRAMVA Summary'!E$75:E$76)*(MONTH($E122)-1)/12)*$H122</f>
        <v>87.632415946056767</v>
      </c>
      <c r="K122" s="229">
        <f>(SUM('1.  LRAMVA Summary'!F$54:F$74)+SUM('1.  LRAMVA Summary'!F$75:F$76)*(MONTH($E122)-1)/12)*$H122</f>
        <v>1.5111743632454013</v>
      </c>
      <c r="L122" s="229">
        <f>(SUM('1.  LRAMVA Summary'!G$54:G$74)+SUM('1.  LRAMVA Summary'!G$75:G$76)*(MONTH($E122)-1)/12)*$H122</f>
        <v>-8.0441828917865818E-2</v>
      </c>
      <c r="M122" s="229">
        <f>(SUM('1.  LRAMVA Summary'!H$54:H$74)+SUM('1.  LRAMVA Summary'!H$75:H$76)*(MONTH($E122)-1)/12)*$H122</f>
        <v>0</v>
      </c>
      <c r="N122" s="229">
        <f>(SUM('1.  LRAMVA Summary'!I$54:I$74)+SUM('1.  LRAMVA Summary'!I$75:I$76)*(MONTH($E122)-1)/12)*$H122</f>
        <v>-7.0521229166666657E-2</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142.74598425871952</v>
      </c>
    </row>
    <row r="123" spans="2:23" s="8" customFormat="1">
      <c r="B123" s="238"/>
      <c r="E123" s="213">
        <v>43191</v>
      </c>
      <c r="F123" s="213" t="s">
        <v>185</v>
      </c>
      <c r="G123" s="214" t="s">
        <v>66</v>
      </c>
      <c r="H123" s="239">
        <f>$C$44/12</f>
        <v>1.575E-3</v>
      </c>
      <c r="I123" s="229">
        <f>(SUM('1.  LRAMVA Summary'!D$54:D$74)+SUM('1.  LRAMVA Summary'!D$75:D$76)*(MONTH($E123)-1)/12)*$H123</f>
        <v>69.311562449874501</v>
      </c>
      <c r="J123" s="229">
        <f>(SUM('1.  LRAMVA Summary'!E$54:E$74)+SUM('1.  LRAMVA Summary'!E$75:E$76)*(MONTH($E123)-1)/12)*$H123</f>
        <v>115.10692428080181</v>
      </c>
      <c r="K123" s="229">
        <f>(SUM('1.  LRAMVA Summary'!F$54:F$74)+SUM('1.  LRAMVA Summary'!F$75:F$76)*(MONTH($E123)-1)/12)*$H123</f>
        <v>2.9545844098928673</v>
      </c>
      <c r="L123" s="229">
        <f>(SUM('1.  LRAMVA Summary'!G$54:G$74)+SUM('1.  LRAMVA Summary'!G$75:G$76)*(MONTH($E123)-1)/12)*$H123</f>
        <v>-0.10542209760854725</v>
      </c>
      <c r="M123" s="229">
        <f>(SUM('1.  LRAMVA Summary'!H$54:H$74)+SUM('1.  LRAMVA Summary'!H$75:H$76)*(MONTH($E123)-1)/12)*$H123</f>
        <v>0</v>
      </c>
      <c r="N123" s="229">
        <f>(SUM('1.  LRAMVA Summary'!I$54:I$74)+SUM('1.  LRAMVA Summary'!I$75:I$76)*(MONTH($E123)-1)/12)*$H123</f>
        <v>-9.2677370624999991E-2</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187.17497167233563</v>
      </c>
    </row>
    <row r="124" spans="2:23" s="9" customFormat="1">
      <c r="B124" s="66"/>
      <c r="E124" s="213">
        <v>43221</v>
      </c>
      <c r="F124" s="213" t="s">
        <v>185</v>
      </c>
      <c r="G124" s="214" t="s">
        <v>66</v>
      </c>
      <c r="H124" s="239">
        <f t="shared" ref="H124:H125" si="64">$C$44/12</f>
        <v>1.575E-3</v>
      </c>
      <c r="I124" s="229">
        <f>(SUM('1.  LRAMVA Summary'!D$54:D$74)+SUM('1.  LRAMVA Summary'!D$75:D$76)*(MONTH($E124)-1)/12)*$H124</f>
        <v>70.893895070296637</v>
      </c>
      <c r="J124" s="229">
        <f>(SUM('1.  LRAMVA Summary'!E$54:E$74)+SUM('1.  LRAMVA Summary'!E$75:E$76)*(MONTH($E124)-1)/12)*$H124</f>
        <v>119.79700446957207</v>
      </c>
      <c r="K124" s="229">
        <f>(SUM('1.  LRAMVA Summary'!F$54:F$74)+SUM('1.  LRAMVA Summary'!F$75:F$76)*(MONTH($E124)-1)/12)*$H124</f>
        <v>4.0050891220965283</v>
      </c>
      <c r="L124" s="229">
        <f>(SUM('1.  LRAMVA Summary'!G$54:G$74)+SUM('1.  LRAMVA Summary'!G$75:G$76)*(MONTH($E124)-1)/12)*$H124</f>
        <v>-0.10948749078058355</v>
      </c>
      <c r="M124" s="229">
        <f>(SUM('1.  LRAMVA Summary'!H$54:H$74)+SUM('1.  LRAMVA Summary'!H$75:H$76)*(MONTH($E124)-1)/12)*$H124</f>
        <v>0</v>
      </c>
      <c r="N124" s="229">
        <f>(SUM('1.  LRAMVA Summary'!I$54:I$74)+SUM('1.  LRAMVA Summary'!I$75:I$76)*(MONTH($E124)-1)/12)*$H124</f>
        <v>-9.6497992500000004E-2</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194.49000317868467</v>
      </c>
    </row>
    <row r="125" spans="2:23" s="237" customFormat="1">
      <c r="B125" s="236"/>
      <c r="E125" s="213">
        <v>43252</v>
      </c>
      <c r="F125" s="213" t="s">
        <v>185</v>
      </c>
      <c r="G125" s="214" t="s">
        <v>66</v>
      </c>
      <c r="H125" s="239">
        <f t="shared" si="64"/>
        <v>1.575E-3</v>
      </c>
      <c r="I125" s="229">
        <f>(SUM('1.  LRAMVA Summary'!D$54:D$74)+SUM('1.  LRAMVA Summary'!D$75:D$76)*(MONTH($E125)-1)/12)*$H125</f>
        <v>72.476227690718773</v>
      </c>
      <c r="J125" s="229">
        <f>(SUM('1.  LRAMVA Summary'!E$54:E$74)+SUM('1.  LRAMVA Summary'!E$75:E$76)*(MONTH($E125)-1)/12)*$H125</f>
        <v>124.48708465834235</v>
      </c>
      <c r="K125" s="229">
        <f>(SUM('1.  LRAMVA Summary'!F$54:F$74)+SUM('1.  LRAMVA Summary'!F$75:F$76)*(MONTH($E125)-1)/12)*$H125</f>
        <v>5.0555938343001898</v>
      </c>
      <c r="L125" s="229">
        <f>(SUM('1.  LRAMVA Summary'!G$54:G$74)+SUM('1.  LRAMVA Summary'!G$75:G$76)*(MONTH($E125)-1)/12)*$H125</f>
        <v>-0.11355288395261988</v>
      </c>
      <c r="M125" s="229">
        <f>(SUM('1.  LRAMVA Summary'!H$54:H$74)+SUM('1.  LRAMVA Summary'!H$75:H$76)*(MONTH($E125)-1)/12)*$H125</f>
        <v>0</v>
      </c>
      <c r="N125" s="229">
        <f>(SUM('1.  LRAMVA Summary'!I$54:I$74)+SUM('1.  LRAMVA Summary'!I$75:I$76)*(MONTH($E125)-1)/12)*$H125</f>
        <v>-0.100318614375</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201.80503468503372</v>
      </c>
    </row>
    <row r="126" spans="2:23" s="9" customFormat="1">
      <c r="B126" s="66"/>
      <c r="E126" s="213">
        <v>43282</v>
      </c>
      <c r="F126" s="213" t="s">
        <v>185</v>
      </c>
      <c r="G126" s="214" t="s">
        <v>68</v>
      </c>
      <c r="H126" s="239">
        <f>$C$45/12</f>
        <v>1.575E-3</v>
      </c>
      <c r="I126" s="229">
        <f>(SUM('1.  LRAMVA Summary'!D$54:D$74)+SUM('1.  LRAMVA Summary'!D$75:D$76)*(MONTH($E126)-1)/12)*$H126</f>
        <v>74.058560311140909</v>
      </c>
      <c r="J126" s="229">
        <f>(SUM('1.  LRAMVA Summary'!E$54:E$74)+SUM('1.  LRAMVA Summary'!E$75:E$76)*(MONTH($E126)-1)/12)*$H126</f>
        <v>129.17716484711261</v>
      </c>
      <c r="K126" s="229">
        <f>(SUM('1.  LRAMVA Summary'!F$54:F$74)+SUM('1.  LRAMVA Summary'!F$75:F$76)*(MONTH($E126)-1)/12)*$H126</f>
        <v>6.1060985465038522</v>
      </c>
      <c r="L126" s="229">
        <f>(SUM('1.  LRAMVA Summary'!G$54:G$74)+SUM('1.  LRAMVA Summary'!G$75:G$76)*(MONTH($E126)-1)/12)*$H126</f>
        <v>-0.1176182771246562</v>
      </c>
      <c r="M126" s="229">
        <f>(SUM('1.  LRAMVA Summary'!H$54:H$74)+SUM('1.  LRAMVA Summary'!H$75:H$76)*(MONTH($E126)-1)/12)*$H126</f>
        <v>0</v>
      </c>
      <c r="N126" s="229">
        <f>(SUM('1.  LRAMVA Summary'!I$54:I$74)+SUM('1.  LRAMVA Summary'!I$75:I$76)*(MONTH($E126)-1)/12)*$H126</f>
        <v>-0.10413923624999999</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209.1200661913827</v>
      </c>
    </row>
    <row r="127" spans="2:23" s="9" customFormat="1">
      <c r="B127" s="66"/>
      <c r="E127" s="213">
        <v>43313</v>
      </c>
      <c r="F127" s="213" t="s">
        <v>185</v>
      </c>
      <c r="G127" s="214" t="s">
        <v>68</v>
      </c>
      <c r="H127" s="239">
        <f t="shared" ref="H127:H128" si="65">$C$45/12</f>
        <v>1.575E-3</v>
      </c>
      <c r="I127" s="229">
        <f>(SUM('1.  LRAMVA Summary'!D$54:D$74)+SUM('1.  LRAMVA Summary'!D$75:D$76)*(MONTH($E127)-1)/12)*$H127</f>
        <v>75.640892931563044</v>
      </c>
      <c r="J127" s="229">
        <f>(SUM('1.  LRAMVA Summary'!E$54:E$74)+SUM('1.  LRAMVA Summary'!E$75:E$76)*(MONTH($E127)-1)/12)*$H127</f>
        <v>133.86724503588286</v>
      </c>
      <c r="K127" s="229">
        <f>(SUM('1.  LRAMVA Summary'!F$54:F$74)+SUM('1.  LRAMVA Summary'!F$75:F$76)*(MONTH($E127)-1)/12)*$H127</f>
        <v>7.1566032587075146</v>
      </c>
      <c r="L127" s="229">
        <f>(SUM('1.  LRAMVA Summary'!G$54:G$74)+SUM('1.  LRAMVA Summary'!G$75:G$76)*(MONTH($E127)-1)/12)*$H127</f>
        <v>-0.1216836702966925</v>
      </c>
      <c r="M127" s="229">
        <f>(SUM('1.  LRAMVA Summary'!H$54:H$74)+SUM('1.  LRAMVA Summary'!H$75:H$76)*(MONTH($E127)-1)/12)*$H127</f>
        <v>0</v>
      </c>
      <c r="N127" s="229">
        <f>(SUM('1.  LRAMVA Summary'!I$54:I$74)+SUM('1.  LRAMVA Summary'!I$75:I$76)*(MONTH($E127)-1)/12)*$H127</f>
        <v>-0.107959858125</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216.43509769773172</v>
      </c>
    </row>
    <row r="128" spans="2:23" s="9" customFormat="1">
      <c r="B128" s="66"/>
      <c r="E128" s="213">
        <v>43344</v>
      </c>
      <c r="F128" s="213" t="s">
        <v>185</v>
      </c>
      <c r="G128" s="214" t="s">
        <v>68</v>
      </c>
      <c r="H128" s="239">
        <f t="shared" si="65"/>
        <v>1.575E-3</v>
      </c>
      <c r="I128" s="229">
        <f>(SUM('1.  LRAMVA Summary'!D$54:D$74)+SUM('1.  LRAMVA Summary'!D$75:D$76)*(MONTH($E128)-1)/12)*$H128</f>
        <v>77.223225551985166</v>
      </c>
      <c r="J128" s="229">
        <f>(SUM('1.  LRAMVA Summary'!E$54:E$74)+SUM('1.  LRAMVA Summary'!E$75:E$76)*(MONTH($E128)-1)/12)*$H128</f>
        <v>138.55732522465314</v>
      </c>
      <c r="K128" s="229">
        <f>(SUM('1.  LRAMVA Summary'!F$54:F$74)+SUM('1.  LRAMVA Summary'!F$75:F$76)*(MONTH($E128)-1)/12)*$H128</f>
        <v>8.2071079709111743</v>
      </c>
      <c r="L128" s="229">
        <f>(SUM('1.  LRAMVA Summary'!G$54:G$74)+SUM('1.  LRAMVA Summary'!G$75:G$76)*(MONTH($E128)-1)/12)*$H128</f>
        <v>-0.12574906346872883</v>
      </c>
      <c r="M128" s="229">
        <f>(SUM('1.  LRAMVA Summary'!H$54:H$74)+SUM('1.  LRAMVA Summary'!H$75:H$76)*(MONTH($E128)-1)/12)*$H128</f>
        <v>0</v>
      </c>
      <c r="N128" s="229">
        <f>(SUM('1.  LRAMVA Summary'!I$54:I$74)+SUM('1.  LRAMVA Summary'!I$75:I$76)*(MONTH($E128)-1)/12)*$H128</f>
        <v>-0.11178048</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223.75012920408076</v>
      </c>
    </row>
    <row r="129" spans="2:23" s="9" customFormat="1">
      <c r="B129" s="66"/>
      <c r="E129" s="213">
        <v>43374</v>
      </c>
      <c r="F129" s="213" t="s">
        <v>185</v>
      </c>
      <c r="G129" s="214" t="s">
        <v>69</v>
      </c>
      <c r="H129" s="239">
        <f>$C$46/12</f>
        <v>1.8083333333333335E-3</v>
      </c>
      <c r="I129" s="229">
        <f>(SUM('1.  LRAMVA Summary'!D$54:D$74)+SUM('1.  LRAMVA Summary'!D$75:D$76)*(MONTH($E129)-1)/12)*$H129</f>
        <v>90.480455679430619</v>
      </c>
      <c r="J129" s="229">
        <f>(SUM('1.  LRAMVA Summary'!E$54:E$74)+SUM('1.  LRAMVA Summary'!E$75:E$76)*(MONTH($E129)-1)/12)*$H129</f>
        <v>164.4692432524491</v>
      </c>
      <c r="K129" s="229">
        <f>(SUM('1.  LRAMVA Summary'!F$54:F$74)+SUM('1.  LRAMVA Summary'!F$75:F$76)*(MONTH($E129)-1)/12)*$H129</f>
        <v>10.62911085839111</v>
      </c>
      <c r="L129" s="229">
        <f>(SUM('1.  LRAMVA Summary'!G$54:G$74)+SUM('1.  LRAMVA Summary'!G$75:G$76)*(MONTH($E129)-1)/12)*$H129</f>
        <v>-0.14904622799495254</v>
      </c>
      <c r="M129" s="229">
        <f>(SUM('1.  LRAMVA Summary'!H$54:H$74)+SUM('1.  LRAMVA Summary'!H$75:H$76)*(MONTH($E129)-1)/12)*$H129</f>
        <v>0</v>
      </c>
      <c r="N129" s="229">
        <f>(SUM('1.  LRAMVA Summary'!I$54:I$74)+SUM('1.  LRAMVA Summary'!I$75:I$76)*(MONTH($E129)-1)/12)*$H129</f>
        <v>-0.13272719104166666</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265.29703637123419</v>
      </c>
    </row>
    <row r="130" spans="2:23" s="9" customFormat="1">
      <c r="B130" s="66"/>
      <c r="E130" s="213">
        <v>43405</v>
      </c>
      <c r="F130" s="213" t="s">
        <v>185</v>
      </c>
      <c r="G130" s="214" t="s">
        <v>69</v>
      </c>
      <c r="H130" s="239">
        <f t="shared" ref="H130:H131" si="66">$C$46/12</f>
        <v>1.8083333333333335E-3</v>
      </c>
      <c r="I130" s="229">
        <f>(SUM('1.  LRAMVA Summary'!D$54:D$74)+SUM('1.  LRAMVA Summary'!D$75:D$76)*(MONTH($E130)-1)/12)*$H130</f>
        <v>92.297207947322704</v>
      </c>
      <c r="J130" s="229">
        <f>(SUM('1.  LRAMVA Summary'!E$54:E$74)+SUM('1.  LRAMVA Summary'!E$75:E$76)*(MONTH($E130)-1)/12)*$H130</f>
        <v>169.854150135852</v>
      </c>
      <c r="K130" s="229">
        <f>(SUM('1.  LRAMVA Summary'!F$54:F$74)+SUM('1.  LRAMVA Summary'!F$75:F$76)*(MONTH($E130)-1)/12)*$H130</f>
        <v>11.835245898328646</v>
      </c>
      <c r="L130" s="229">
        <f>(SUM('1.  LRAMVA Summary'!G$54:G$74)+SUM('1.  LRAMVA Summary'!G$75:G$76)*(MONTH($E130)-1)/12)*$H130</f>
        <v>-0.1537139016369202</v>
      </c>
      <c r="M130" s="229">
        <f>(SUM('1.  LRAMVA Summary'!H$54:H$74)+SUM('1.  LRAMVA Summary'!H$75:H$76)*(MONTH($E130)-1)/12)*$H130</f>
        <v>0</v>
      </c>
      <c r="N130" s="229">
        <f>(SUM('1.  LRAMVA Summary'!I$54:I$74)+SUM('1.  LRAMVA Summary'!I$75:I$76)*(MONTH($E130)-1)/12)*$H130</f>
        <v>-0.13711383097222224</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273.69577624889422</v>
      </c>
    </row>
    <row r="131" spans="2:23" s="9" customFormat="1">
      <c r="B131" s="66"/>
      <c r="E131" s="213">
        <v>43435</v>
      </c>
      <c r="F131" s="213" t="s">
        <v>185</v>
      </c>
      <c r="G131" s="214" t="s">
        <v>69</v>
      </c>
      <c r="H131" s="239">
        <f t="shared" si="66"/>
        <v>1.8083333333333335E-3</v>
      </c>
      <c r="I131" s="229">
        <f>(SUM('1.  LRAMVA Summary'!D$54:D$74)+SUM('1.  LRAMVA Summary'!D$75:D$76)*(MONTH($E131)-1)/12)*$H131</f>
        <v>94.113960215214775</v>
      </c>
      <c r="J131" s="229">
        <f>(SUM('1.  LRAMVA Summary'!E$54:E$74)+SUM('1.  LRAMVA Summary'!E$75:E$76)*(MONTH($E131)-1)/12)*$H131</f>
        <v>175.23905701925489</v>
      </c>
      <c r="K131" s="229">
        <f>(SUM('1.  LRAMVA Summary'!F$54:F$74)+SUM('1.  LRAMVA Summary'!F$75:F$76)*(MONTH($E131)-1)/12)*$H131</f>
        <v>13.041380938266185</v>
      </c>
      <c r="L131" s="229">
        <f>(SUM('1.  LRAMVA Summary'!G$54:G$74)+SUM('1.  LRAMVA Summary'!G$75:G$76)*(MONTH($E131)-1)/12)*$H131</f>
        <v>-0.15838157527888783</v>
      </c>
      <c r="M131" s="229">
        <f>(SUM('1.  LRAMVA Summary'!H$54:H$74)+SUM('1.  LRAMVA Summary'!H$75:H$76)*(MONTH($E131)-1)/12)*$H131</f>
        <v>0</v>
      </c>
      <c r="N131" s="229">
        <f>(SUM('1.  LRAMVA Summary'!I$54:I$74)+SUM('1.  LRAMVA Summary'!I$75:I$76)*(MONTH($E131)-1)/12)*$H131</f>
        <v>-0.14150047090277776</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282.0945161265542</v>
      </c>
    </row>
    <row r="132" spans="2:23" s="9" customFormat="1" ht="15.75" thickBot="1">
      <c r="B132" s="66"/>
      <c r="E132" s="215" t="s">
        <v>468</v>
      </c>
      <c r="F132" s="215"/>
      <c r="G132" s="216"/>
      <c r="H132" s="217"/>
      <c r="I132" s="218">
        <f>SUM(I119:I131)</f>
        <v>1661.8129337352625</v>
      </c>
      <c r="J132" s="218">
        <f>SUM(J119:J131)</f>
        <v>2527.6954589801867</v>
      </c>
      <c r="K132" s="218">
        <f t="shared" ref="K132:O132" si="67">SUM(K119:K131)</f>
        <v>71.94331074017029</v>
      </c>
      <c r="L132" s="218">
        <f t="shared" si="67"/>
        <v>-2.0530028106081581</v>
      </c>
      <c r="M132" s="218">
        <f t="shared" si="67"/>
        <v>0</v>
      </c>
      <c r="N132" s="218">
        <f t="shared" si="67"/>
        <v>-1.780886288541667</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4257.6178143564694</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1661.8129337352625</v>
      </c>
      <c r="J134" s="227">
        <f t="shared" ref="J134" si="69">J132+J133</f>
        <v>2527.6954589801867</v>
      </c>
      <c r="K134" s="227">
        <f t="shared" ref="K134" si="70">K132+K133</f>
        <v>71.94331074017029</v>
      </c>
      <c r="L134" s="227">
        <f t="shared" ref="L134" si="71">L132+L133</f>
        <v>-2.0530028106081581</v>
      </c>
      <c r="M134" s="227">
        <f t="shared" ref="M134" si="72">M132+M133</f>
        <v>0</v>
      </c>
      <c r="N134" s="227">
        <f t="shared" ref="N134" si="73">N132+N133</f>
        <v>-1.780886288541667</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4257.6178143564694</v>
      </c>
    </row>
    <row r="135" spans="2:23" s="9" customFormat="1">
      <c r="B135" s="66"/>
      <c r="E135" s="213">
        <v>43466</v>
      </c>
      <c r="F135" s="213" t="s">
        <v>186</v>
      </c>
      <c r="G135" s="214" t="s">
        <v>65</v>
      </c>
      <c r="H135" s="239">
        <f>$C$47/12</f>
        <v>2.0416666666666669E-3</v>
      </c>
      <c r="I135" s="229">
        <f>(SUM('1.  LRAMVA Summary'!D$54:D$77)+SUM('1.  LRAMVA Summary'!D$78:D$79)*(MONTH($E135)-1)/12)*$H135</f>
        <v>108.30886893254001</v>
      </c>
      <c r="J135" s="229">
        <f>(SUM('1.  LRAMVA Summary'!E$54:E$77)+SUM('1.  LRAMVA Summary'!E$78:E$79)*(MONTH($E135)-1)/12)*$H135</f>
        <v>203.9302818255814</v>
      </c>
      <c r="K135" s="229">
        <f>(SUM('1.  LRAMVA Summary'!F$54:F$77)+SUM('1.  LRAMVA Summary'!F$78:F$79)*(MONTH($E135)-1)/12)*$H135</f>
        <v>16.085905136681625</v>
      </c>
      <c r="L135" s="229">
        <f>(SUM('1.  LRAMVA Summary'!G$54:G$77)+SUM('1.  LRAMVA Summary'!G$78:G$79)*(MONTH($E135)-1)/12)*$H135</f>
        <v>-0.18408786168483676</v>
      </c>
      <c r="M135" s="229">
        <f>(SUM('1.  LRAMVA Summary'!H$54:H$77)+SUM('1.  LRAMVA Summary'!H$78:H$79)*(MONTH($E135)-1)/12)*$H135</f>
        <v>0</v>
      </c>
      <c r="N135" s="229">
        <f>(SUM('1.  LRAMVA Summary'!I$54:I$77)+SUM('1.  LRAMVA Summary'!I$78:I$79)*(MONTH($E135)-1)/12)*$H135</f>
        <v>-0.16471125416666668</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327.97625677895155</v>
      </c>
    </row>
    <row r="136" spans="2:23" s="9" customFormat="1">
      <c r="B136" s="66"/>
      <c r="E136" s="213">
        <v>43497</v>
      </c>
      <c r="F136" s="213" t="s">
        <v>186</v>
      </c>
      <c r="G136" s="214" t="s">
        <v>65</v>
      </c>
      <c r="H136" s="239">
        <f t="shared" ref="H136:H137" si="75">$C$47/12</f>
        <v>2.0416666666666669E-3</v>
      </c>
      <c r="I136" s="229">
        <f>(SUM('1.  LRAMVA Summary'!D$54:D$77)+SUM('1.  LRAMVA Summary'!D$78:D$79)*(MONTH($E136)-1)/12)*$H136</f>
        <v>109.42595757322132</v>
      </c>
      <c r="J136" s="229">
        <f>(SUM('1.  LRAMVA Summary'!E$54:E$77)+SUM('1.  LRAMVA Summary'!E$78:E$79)*(MONTH($E136)-1)/12)*$H136</f>
        <v>209.97948637150478</v>
      </c>
      <c r="K136" s="229">
        <f>(SUM('1.  LRAMVA Summary'!F$54:F$77)+SUM('1.  LRAMVA Summary'!F$78:F$79)*(MONTH($E136)-1)/12)*$H136</f>
        <v>17.392659469121671</v>
      </c>
      <c r="L136" s="229">
        <f>(SUM('1.  LRAMVA Summary'!G$54:G$77)+SUM('1.  LRAMVA Summary'!G$78:G$79)*(MONTH($E136)-1)/12)*$H136</f>
        <v>-0.18941582981569968</v>
      </c>
      <c r="M136" s="229">
        <f>(SUM('1.  LRAMVA Summary'!H$54:H$77)+SUM('1.  LRAMVA Summary'!H$78:H$79)*(MONTH($E136)-1)/12)*$H136</f>
        <v>0</v>
      </c>
      <c r="N136" s="229">
        <f>(SUM('1.  LRAMVA Summary'!I$54:I$77)+SUM('1.  LRAMVA Summary'!I$78:I$79)*(MONTH($E136)-1)/12)*$H136</f>
        <v>-0.16966391215277779</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336.43902367187934</v>
      </c>
    </row>
    <row r="137" spans="2:23" s="9" customFormat="1">
      <c r="B137" s="66"/>
      <c r="E137" s="213">
        <v>43525</v>
      </c>
      <c r="F137" s="213" t="s">
        <v>186</v>
      </c>
      <c r="G137" s="214" t="s">
        <v>65</v>
      </c>
      <c r="H137" s="239">
        <f t="shared" si="75"/>
        <v>2.0416666666666669E-3</v>
      </c>
      <c r="I137" s="229">
        <f>(SUM('1.  LRAMVA Summary'!D$54:D$77)+SUM('1.  LRAMVA Summary'!D$78:D$79)*(MONTH($E137)-1)/12)*$H137</f>
        <v>110.54304621390264</v>
      </c>
      <c r="J137" s="229">
        <f>(SUM('1.  LRAMVA Summary'!E$54:E$77)+SUM('1.  LRAMVA Summary'!E$78:E$79)*(MONTH($E137)-1)/12)*$H137</f>
        <v>216.02869091742815</v>
      </c>
      <c r="K137" s="229">
        <f>(SUM('1.  LRAMVA Summary'!F$54:F$77)+SUM('1.  LRAMVA Summary'!F$78:F$79)*(MONTH($E137)-1)/12)*$H137</f>
        <v>18.699413801561715</v>
      </c>
      <c r="L137" s="229">
        <f>(SUM('1.  LRAMVA Summary'!G$54:G$77)+SUM('1.  LRAMVA Summary'!G$78:G$79)*(MONTH($E137)-1)/12)*$H137</f>
        <v>-0.19474379794656266</v>
      </c>
      <c r="M137" s="229">
        <f>(SUM('1.  LRAMVA Summary'!H$54:H$77)+SUM('1.  LRAMVA Summary'!H$78:H$79)*(MONTH($E137)-1)/12)*$H137</f>
        <v>0</v>
      </c>
      <c r="N137" s="229">
        <f>(SUM('1.  LRAMVA Summary'!I$54:I$77)+SUM('1.  LRAMVA Summary'!I$78:I$79)*(MONTH($E137)-1)/12)*$H137</f>
        <v>-0.1746165701388889</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344.90179056480707</v>
      </c>
    </row>
    <row r="138" spans="2:23" s="8" customFormat="1">
      <c r="B138" s="238"/>
      <c r="E138" s="213">
        <v>43556</v>
      </c>
      <c r="F138" s="213" t="s">
        <v>186</v>
      </c>
      <c r="G138" s="214" t="s">
        <v>66</v>
      </c>
      <c r="H138" s="239">
        <f>$C$48/12</f>
        <v>1.8166666666666667E-3</v>
      </c>
      <c r="I138" s="229">
        <f>(SUM('1.  LRAMVA Summary'!D$54:D$77)+SUM('1.  LRAMVA Summary'!D$78:D$79)*(MONTH($E138)-1)/12)*$H138</f>
        <v>99.354732237956341</v>
      </c>
      <c r="J138" s="229">
        <f>(SUM('1.  LRAMVA Summary'!E$54:E$77)+SUM('1.  LRAMVA Summary'!E$78:E$79)*(MONTH($E138)-1)/12)*$H138</f>
        <v>197.60400494290053</v>
      </c>
      <c r="K138" s="229">
        <f>(SUM('1.  LRAMVA Summary'!F$54:F$77)+SUM('1.  LRAMVA Summary'!F$78:F$79)*(MONTH($E138)-1)/12)*$H138</f>
        <v>17.801406747805647</v>
      </c>
      <c r="L138" s="229">
        <f>(SUM('1.  LRAMVA Summary'!G$54:G$77)+SUM('1.  LRAMVA Summary'!G$78:G$79)*(MONTH($E138)-1)/12)*$H138</f>
        <v>-0.17802304083623988</v>
      </c>
      <c r="M138" s="229">
        <f>(SUM('1.  LRAMVA Summary'!H$54:H$77)+SUM('1.  LRAMVA Summary'!H$78:H$79)*(MONTH($E138)-1)/12)*$H138</f>
        <v>0</v>
      </c>
      <c r="N138" s="229">
        <f>(SUM('1.  LRAMVA Summary'!I$54:I$77)+SUM('1.  LRAMVA Summary'!I$78:I$79)*(MONTH($E138)-1)/12)*$H138</f>
        <v>-0.15977996625000002</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314.42234092157622</v>
      </c>
    </row>
    <row r="139" spans="2:23" s="9" customFormat="1">
      <c r="B139" s="66"/>
      <c r="E139" s="213">
        <v>43586</v>
      </c>
      <c r="F139" s="213" t="s">
        <v>186</v>
      </c>
      <c r="G139" s="214" t="s">
        <v>66</v>
      </c>
      <c r="H139" s="239">
        <f>$C$48/12</f>
        <v>1.8166666666666667E-3</v>
      </c>
      <c r="I139" s="229">
        <f>(SUM('1.  LRAMVA Summary'!D$54:D$77)+SUM('1.  LRAMVA Summary'!D$78:D$79)*(MONTH($E139)-1)/12)*$H139</f>
        <v>100.34871315088911</v>
      </c>
      <c r="J139" s="229">
        <f>(SUM('1.  LRAMVA Summary'!E$54:E$77)+SUM('1.  LRAMVA Summary'!E$78:E$79)*(MONTH($E139)-1)/12)*$H139</f>
        <v>202.98656245723234</v>
      </c>
      <c r="K139" s="229">
        <f>(SUM('1.  LRAMVA Summary'!F$54:F$77)+SUM('1.  LRAMVA Summary'!F$78:F$79)*(MONTH($E139)-1)/12)*$H139</f>
        <v>18.964151419119645</v>
      </c>
      <c r="L139" s="229">
        <f>(SUM('1.  LRAMVA Summary'!G$54:G$77)+SUM('1.  LRAMVA Summary'!G$78:G$79)*(MONTH($E139)-1)/12)*$H139</f>
        <v>-0.18276384513227301</v>
      </c>
      <c r="M139" s="229">
        <f>(SUM('1.  LRAMVA Summary'!H$54:H$77)+SUM('1.  LRAMVA Summary'!H$78:H$79)*(MONTH($E139)-1)/12)*$H139</f>
        <v>0</v>
      </c>
      <c r="N139" s="229">
        <f>(SUM('1.  LRAMVA Summary'!I$54:I$77)+SUM('1.  LRAMVA Summary'!I$78:I$79)*(MONTH($E139)-1)/12)*$H139</f>
        <v>-0.1641868211111111</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321.95247636099771</v>
      </c>
    </row>
    <row r="140" spans="2:23" s="9" customFormat="1">
      <c r="B140" s="66"/>
      <c r="E140" s="213">
        <v>43617</v>
      </c>
      <c r="F140" s="213" t="s">
        <v>186</v>
      </c>
      <c r="G140" s="214" t="s">
        <v>66</v>
      </c>
      <c r="H140" s="239">
        <f t="shared" ref="H140" si="77">$C$48/12</f>
        <v>1.8166666666666667E-3</v>
      </c>
      <c r="I140" s="229">
        <f>(SUM('1.  LRAMVA Summary'!D$54:D$77)+SUM('1.  LRAMVA Summary'!D$78:D$79)*(MONTH($E140)-1)/12)*$H140</f>
        <v>101.34269406382187</v>
      </c>
      <c r="J140" s="229">
        <f>(SUM('1.  LRAMVA Summary'!E$54:E$77)+SUM('1.  LRAMVA Summary'!E$78:E$79)*(MONTH($E140)-1)/12)*$H140</f>
        <v>208.36911997156415</v>
      </c>
      <c r="K140" s="229">
        <f>(SUM('1.  LRAMVA Summary'!F$54:F$77)+SUM('1.  LRAMVA Summary'!F$78:F$79)*(MONTH($E140)-1)/12)*$H140</f>
        <v>20.126896090433643</v>
      </c>
      <c r="L140" s="229">
        <f>(SUM('1.  LRAMVA Summary'!G$54:G$77)+SUM('1.  LRAMVA Summary'!G$78:G$79)*(MONTH($E140)-1)/12)*$H140</f>
        <v>-0.18750464942830614</v>
      </c>
      <c r="M140" s="229">
        <f>(SUM('1.  LRAMVA Summary'!H$54:H$77)+SUM('1.  LRAMVA Summary'!H$78:H$79)*(MONTH($E140)-1)/12)*$H140</f>
        <v>0</v>
      </c>
      <c r="N140" s="229">
        <f>(SUM('1.  LRAMVA Summary'!I$54:I$77)+SUM('1.  LRAMVA Summary'!I$78:I$79)*(MONTH($E140)-1)/12)*$H140</f>
        <v>-0.16859367597222222</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329.48261180041914</v>
      </c>
    </row>
    <row r="141" spans="2:23" s="9" customFormat="1">
      <c r="B141" s="66"/>
      <c r="E141" s="213">
        <v>43647</v>
      </c>
      <c r="F141" s="213" t="s">
        <v>186</v>
      </c>
      <c r="G141" s="214" t="s">
        <v>68</v>
      </c>
      <c r="H141" s="239">
        <f>$C$49/12</f>
        <v>1.8166666666666667E-3</v>
      </c>
      <c r="I141" s="229">
        <f>(SUM('1.  LRAMVA Summary'!D$54:D$77)+SUM('1.  LRAMVA Summary'!D$78:D$79)*(MONTH($E141)-1)/12)*$H141</f>
        <v>102.33667497675464</v>
      </c>
      <c r="J141" s="229">
        <f>(SUM('1.  LRAMVA Summary'!E$54:E$77)+SUM('1.  LRAMVA Summary'!E$78:E$79)*(MONTH($E141)-1)/12)*$H141</f>
        <v>213.75167748589598</v>
      </c>
      <c r="K141" s="229">
        <f>(SUM('1.  LRAMVA Summary'!F$54:F$77)+SUM('1.  LRAMVA Summary'!F$78:F$79)*(MONTH($E141)-1)/12)*$H141</f>
        <v>21.289640761747641</v>
      </c>
      <c r="L141" s="229">
        <f>(SUM('1.  LRAMVA Summary'!G$54:G$77)+SUM('1.  LRAMVA Summary'!G$78:G$79)*(MONTH($E141)-1)/12)*$H141</f>
        <v>-0.19224545372433929</v>
      </c>
      <c r="M141" s="229">
        <f>(SUM('1.  LRAMVA Summary'!H$54:H$77)+SUM('1.  LRAMVA Summary'!H$78:H$79)*(MONTH($E141)-1)/12)*$H141</f>
        <v>0</v>
      </c>
      <c r="N141" s="229">
        <f>(SUM('1.  LRAMVA Summary'!I$54:I$77)+SUM('1.  LRAMVA Summary'!I$78:I$79)*(MONTH($E141)-1)/12)*$H141</f>
        <v>-0.17300053083333333</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337.01274723984056</v>
      </c>
    </row>
    <row r="142" spans="2:23" s="9" customFormat="1">
      <c r="B142" s="66"/>
      <c r="E142" s="213">
        <v>43678</v>
      </c>
      <c r="F142" s="213" t="s">
        <v>186</v>
      </c>
      <c r="G142" s="214" t="s">
        <v>68</v>
      </c>
      <c r="H142" s="239">
        <f t="shared" ref="H142" si="78">$C$49/12</f>
        <v>1.8166666666666667E-3</v>
      </c>
      <c r="I142" s="229">
        <f>(SUM('1.  LRAMVA Summary'!D$54:D$77)+SUM('1.  LRAMVA Summary'!D$78:D$79)*(MONTH($E142)-1)/12)*$H142</f>
        <v>103.33065588968741</v>
      </c>
      <c r="J142" s="229">
        <f>(SUM('1.  LRAMVA Summary'!E$54:E$77)+SUM('1.  LRAMVA Summary'!E$78:E$79)*(MONTH($E142)-1)/12)*$H142</f>
        <v>219.13423500022779</v>
      </c>
      <c r="K142" s="229">
        <f>(SUM('1.  LRAMVA Summary'!F$54:F$77)+SUM('1.  LRAMVA Summary'!F$78:F$79)*(MONTH($E142)-1)/12)*$H142</f>
        <v>22.452385433061639</v>
      </c>
      <c r="L142" s="229">
        <f>(SUM('1.  LRAMVA Summary'!G$54:G$77)+SUM('1.  LRAMVA Summary'!G$78:G$79)*(MONTH($E142)-1)/12)*$H142</f>
        <v>-0.19698625802037242</v>
      </c>
      <c r="M142" s="229">
        <f>(SUM('1.  LRAMVA Summary'!H$54:H$77)+SUM('1.  LRAMVA Summary'!H$78:H$79)*(MONTH($E142)-1)/12)*$H142</f>
        <v>0</v>
      </c>
      <c r="N142" s="229">
        <f>(SUM('1.  LRAMVA Summary'!I$54:I$77)+SUM('1.  LRAMVA Summary'!I$78:I$79)*(MONTH($E142)-1)/12)*$H142</f>
        <v>-0.17740738569444445</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344.54288267926199</v>
      </c>
    </row>
    <row r="143" spans="2:23" s="9" customFormat="1">
      <c r="B143" s="66"/>
      <c r="E143" s="213">
        <v>43709</v>
      </c>
      <c r="F143" s="213" t="s">
        <v>186</v>
      </c>
      <c r="G143" s="214" t="s">
        <v>68</v>
      </c>
      <c r="H143" s="239">
        <f>$C$49/12</f>
        <v>1.8166666666666667E-3</v>
      </c>
      <c r="I143" s="229">
        <f>(SUM('1.  LRAMVA Summary'!D$54:D$77)+SUM('1.  LRAMVA Summary'!D$78:D$79)*(MONTH($E143)-1)/12)*$H143</f>
        <v>104.32463680262016</v>
      </c>
      <c r="J143" s="229">
        <f>(SUM('1.  LRAMVA Summary'!E$54:E$77)+SUM('1.  LRAMVA Summary'!E$78:E$79)*(MONTH($E143)-1)/12)*$H143</f>
        <v>224.5167925145596</v>
      </c>
      <c r="K143" s="229">
        <f>(SUM('1.  LRAMVA Summary'!F$54:F$77)+SUM('1.  LRAMVA Summary'!F$78:F$79)*(MONTH($E143)-1)/12)*$H143</f>
        <v>23.615130104375641</v>
      </c>
      <c r="L143" s="229">
        <f>(SUM('1.  LRAMVA Summary'!G$54:G$77)+SUM('1.  LRAMVA Summary'!G$78:G$79)*(MONTH($E143)-1)/12)*$H143</f>
        <v>-0.20172706231640555</v>
      </c>
      <c r="M143" s="229">
        <f>(SUM('1.  LRAMVA Summary'!H$54:H$77)+SUM('1.  LRAMVA Summary'!H$78:H$79)*(MONTH($E143)-1)/12)*$H143</f>
        <v>0</v>
      </c>
      <c r="N143" s="229">
        <f>(SUM('1.  LRAMVA Summary'!I$54:I$77)+SUM('1.  LRAMVA Summary'!I$78:I$79)*(MONTH($E143)-1)/12)*$H143</f>
        <v>-0.18181424055555556</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352.07301811868336</v>
      </c>
    </row>
    <row r="144" spans="2:23" s="9" customFormat="1">
      <c r="B144" s="66"/>
      <c r="E144" s="213">
        <v>43739</v>
      </c>
      <c r="F144" s="213" t="s">
        <v>186</v>
      </c>
      <c r="G144" s="214" t="s">
        <v>69</v>
      </c>
      <c r="H144" s="239">
        <f>$C$50/12</f>
        <v>1.8166666666666667E-3</v>
      </c>
      <c r="I144" s="229">
        <f>(SUM('1.  LRAMVA Summary'!D$54:D$77)+SUM('1.  LRAMVA Summary'!D$78:D$79)*(MONTH($E144)-1)/12)*$H144</f>
        <v>105.31861771555293</v>
      </c>
      <c r="J144" s="229">
        <f>(SUM('1.  LRAMVA Summary'!E$54:E$77)+SUM('1.  LRAMVA Summary'!E$78:E$79)*(MONTH($E144)-1)/12)*$H144</f>
        <v>229.8993500288914</v>
      </c>
      <c r="K144" s="229">
        <f>(SUM('1.  LRAMVA Summary'!F$54:F$77)+SUM('1.  LRAMVA Summary'!F$78:F$79)*(MONTH($E144)-1)/12)*$H144</f>
        <v>24.777874775689639</v>
      </c>
      <c r="L144" s="229">
        <f>(SUM('1.  LRAMVA Summary'!G$54:G$77)+SUM('1.  LRAMVA Summary'!G$78:G$79)*(MONTH($E144)-1)/12)*$H144</f>
        <v>-0.20646786661243871</v>
      </c>
      <c r="M144" s="229">
        <f>(SUM('1.  LRAMVA Summary'!H$54:H$77)+SUM('1.  LRAMVA Summary'!H$78:H$79)*(MONTH($E144)-1)/12)*$H144</f>
        <v>0</v>
      </c>
      <c r="N144" s="229">
        <f>(SUM('1.  LRAMVA Summary'!I$54:I$77)+SUM('1.  LRAMVA Summary'!I$78:I$79)*(MONTH($E144)-1)/12)*$H144</f>
        <v>-0.18622109541666668</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359.60315355810479</v>
      </c>
    </row>
    <row r="145" spans="2:23" s="9" customFormat="1">
      <c r="B145" s="66"/>
      <c r="E145" s="213">
        <v>43770</v>
      </c>
      <c r="F145" s="213" t="s">
        <v>186</v>
      </c>
      <c r="G145" s="214" t="s">
        <v>69</v>
      </c>
      <c r="H145" s="239">
        <f t="shared" ref="H145:H146" si="79">$C$50/12</f>
        <v>1.8166666666666667E-3</v>
      </c>
      <c r="I145" s="229">
        <f>(SUM('1.  LRAMVA Summary'!D$54:D$77)+SUM('1.  LRAMVA Summary'!D$78:D$79)*(MONTH($E145)-1)/12)*$H145</f>
        <v>106.3125986284857</v>
      </c>
      <c r="J145" s="229">
        <f>(SUM('1.  LRAMVA Summary'!E$54:E$77)+SUM('1.  LRAMVA Summary'!E$78:E$79)*(MONTH($E145)-1)/12)*$H145</f>
        <v>235.28190754322324</v>
      </c>
      <c r="K145" s="229">
        <f>(SUM('1.  LRAMVA Summary'!F$54:F$77)+SUM('1.  LRAMVA Summary'!F$78:F$79)*(MONTH($E145)-1)/12)*$H145</f>
        <v>25.940619447003634</v>
      </c>
      <c r="L145" s="229">
        <f>(SUM('1.  LRAMVA Summary'!G$54:G$77)+SUM('1.  LRAMVA Summary'!G$78:G$79)*(MONTH($E145)-1)/12)*$H145</f>
        <v>-0.21120867090847184</v>
      </c>
      <c r="M145" s="229">
        <f>(SUM('1.  LRAMVA Summary'!H$54:H$77)+SUM('1.  LRAMVA Summary'!H$78:H$79)*(MONTH($E145)-1)/12)*$H145</f>
        <v>0</v>
      </c>
      <c r="N145" s="229">
        <f>(SUM('1.  LRAMVA Summary'!I$54:I$77)+SUM('1.  LRAMVA Summary'!I$78:I$79)*(MONTH($E145)-1)/12)*$H145</f>
        <v>-0.19062795027777779</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367.13328899752634</v>
      </c>
    </row>
    <row r="146" spans="2:23" s="9" customFormat="1">
      <c r="B146" s="66"/>
      <c r="E146" s="213">
        <v>43800</v>
      </c>
      <c r="F146" s="213" t="s">
        <v>186</v>
      </c>
      <c r="G146" s="214" t="s">
        <v>69</v>
      </c>
      <c r="H146" s="239">
        <f t="shared" si="79"/>
        <v>1.8166666666666667E-3</v>
      </c>
      <c r="I146" s="229">
        <f>(SUM('1.  LRAMVA Summary'!D$54:D$77)+SUM('1.  LRAMVA Summary'!D$78:D$79)*(MONTH($E146)-1)/12)*$H146</f>
        <v>107.30657954141846</v>
      </c>
      <c r="J146" s="229">
        <f>(SUM('1.  LRAMVA Summary'!E$54:E$77)+SUM('1.  LRAMVA Summary'!E$78:E$79)*(MONTH($E146)-1)/12)*$H146</f>
        <v>240.66446505755505</v>
      </c>
      <c r="K146" s="229">
        <f>(SUM('1.  LRAMVA Summary'!F$54:F$77)+SUM('1.  LRAMVA Summary'!F$78:F$79)*(MONTH($E146)-1)/12)*$H146</f>
        <v>27.103364118317632</v>
      </c>
      <c r="L146" s="229">
        <f>(SUM('1.  LRAMVA Summary'!G$54:G$77)+SUM('1.  LRAMVA Summary'!G$78:G$79)*(MONTH($E146)-1)/12)*$H146</f>
        <v>-0.21594947520450497</v>
      </c>
      <c r="M146" s="229">
        <f>(SUM('1.  LRAMVA Summary'!H$54:H$77)+SUM('1.  LRAMVA Summary'!H$78:H$79)*(MONTH($E146)-1)/12)*$H146</f>
        <v>0</v>
      </c>
      <c r="N146" s="229">
        <f>(SUM('1.  LRAMVA Summary'!I$54:I$77)+SUM('1.  LRAMVA Summary'!I$78:I$79)*(MONTH($E146)-1)/12)*$H146</f>
        <v>-0.19503480513888888</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374.66342443694771</v>
      </c>
    </row>
    <row r="147" spans="2:23" s="9" customFormat="1" ht="15.75" thickBot="1">
      <c r="B147" s="66"/>
      <c r="E147" s="215" t="s">
        <v>469</v>
      </c>
      <c r="F147" s="215"/>
      <c r="G147" s="216"/>
      <c r="H147" s="217"/>
      <c r="I147" s="218">
        <f>SUM(I134:I146)</f>
        <v>2920.066709462114</v>
      </c>
      <c r="J147" s="218">
        <f>SUM(J134:J146)</f>
        <v>5129.8420330967519</v>
      </c>
      <c r="K147" s="218">
        <f t="shared" ref="K147:O147" si="80">SUM(K134:K146)</f>
        <v>326.1927580450901</v>
      </c>
      <c r="L147" s="218">
        <f t="shared" si="80"/>
        <v>-4.3941266222386091</v>
      </c>
      <c r="M147" s="218">
        <f t="shared" si="80"/>
        <v>0</v>
      </c>
      <c r="N147" s="218">
        <f t="shared" si="80"/>
        <v>-3.8865444962500004</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8367.8208294854667</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2920.066709462114</v>
      </c>
      <c r="J149" s="227">
        <f t="shared" ref="J149" si="82">J147+J148</f>
        <v>5129.8420330967519</v>
      </c>
      <c r="K149" s="227">
        <f t="shared" ref="K149" si="83">K147+K148</f>
        <v>326.1927580450901</v>
      </c>
      <c r="L149" s="227">
        <f t="shared" ref="L149" si="84">L147+L148</f>
        <v>-4.3941266222386091</v>
      </c>
      <c r="M149" s="227">
        <f t="shared" ref="M149" si="85">M147+M148</f>
        <v>0</v>
      </c>
      <c r="N149" s="227">
        <f t="shared" ref="N149" si="86">N147+N148</f>
        <v>-3.8865444962500004</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8367.8208294854667</v>
      </c>
    </row>
    <row r="150" spans="2:23" s="9" customFormat="1">
      <c r="B150" s="66"/>
      <c r="E150" s="213">
        <v>43831</v>
      </c>
      <c r="F150" s="213" t="s">
        <v>187</v>
      </c>
      <c r="G150" s="214" t="s">
        <v>65</v>
      </c>
      <c r="H150" s="239">
        <f>$C$51/12</f>
        <v>1.8166666666666667E-3</v>
      </c>
      <c r="I150" s="229">
        <f>(SUM('1.  LRAMVA Summary'!D$54:D$80)+SUM('1.  LRAMVA Summary'!D$81:D$82)*(MONTH($E150)-1)/12)*$H150</f>
        <v>108.30056045435123</v>
      </c>
      <c r="J150" s="229">
        <f>(SUM('1.  LRAMVA Summary'!E$54:E$80)+SUM('1.  LRAMVA Summary'!E$81:E$82)*(MONTH($E150)-1)/12)*$H150</f>
        <v>246.04702257188688</v>
      </c>
      <c r="K150" s="229">
        <f>(SUM('1.  LRAMVA Summary'!F$54:F$80)+SUM('1.  LRAMVA Summary'!F$81:F$82)*(MONTH($E150)-1)/12)*$H150</f>
        <v>28.266108789631634</v>
      </c>
      <c r="L150" s="229">
        <f>(SUM('1.  LRAMVA Summary'!G$54:G$80)+SUM('1.  LRAMVA Summary'!G$81:G$82)*(MONTH($E150)-1)/12)*$H150</f>
        <v>-0.2206902795005381</v>
      </c>
      <c r="M150" s="229">
        <f>(SUM('1.  LRAMVA Summary'!H$54:H$80)+SUM('1.  LRAMVA Summary'!H$81:H$82)*(MONTH($E150)-1)/12)*$H150</f>
        <v>0</v>
      </c>
      <c r="N150" s="229">
        <f>(SUM('1.  LRAMVA Summary'!I$54:I$80)+SUM('1.  LRAMVA Summary'!I$81:I$82)*(MONTH($E150)-1)/12)*$H150</f>
        <v>-0.19944165999999999</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382.19355987636919</v>
      </c>
    </row>
    <row r="151" spans="2:23" s="9" customFormat="1">
      <c r="B151" s="66"/>
      <c r="E151" s="213">
        <v>43862</v>
      </c>
      <c r="F151" s="213" t="s">
        <v>187</v>
      </c>
      <c r="G151" s="214" t="s">
        <v>65</v>
      </c>
      <c r="H151" s="239">
        <f t="shared" ref="H151:H152" si="88">$C$51/12</f>
        <v>1.8166666666666667E-3</v>
      </c>
      <c r="I151" s="229">
        <f>(SUM('1.  LRAMVA Summary'!D$54:D$80)+SUM('1.  LRAMVA Summary'!D$81:D$82)*(MONTH($E151)-1)/12)*$H151</f>
        <v>108.30056045435123</v>
      </c>
      <c r="J151" s="229">
        <f>(SUM('1.  LRAMVA Summary'!E$54:E$80)+SUM('1.  LRAMVA Summary'!E$81:E$82)*(MONTH($E151)-1)/12)*$H151</f>
        <v>251.4257240982613</v>
      </c>
      <c r="K151" s="229">
        <f>(SUM('1.  LRAMVA Summary'!F$54:F$80)+SUM('1.  LRAMVA Summary'!F$81:F$82)*(MONTH($E151)-1)/12)*$H151</f>
        <v>29.437902372850253</v>
      </c>
      <c r="L151" s="229">
        <f>(SUM('1.  LRAMVA Summary'!G$54:G$80)+SUM('1.  LRAMVA Summary'!G$81:G$82)*(MONTH($E151)-1)/12)*$H151</f>
        <v>-0.22553793130328123</v>
      </c>
      <c r="M151" s="229">
        <f>(SUM('1.  LRAMVA Summary'!H$54:H$80)+SUM('1.  LRAMVA Summary'!H$81:H$82)*(MONTH($E151)-1)/12)*$H151</f>
        <v>0</v>
      </c>
      <c r="N151" s="229">
        <f>(SUM('1.  LRAMVA Summary'!I$54:I$80)+SUM('1.  LRAMVA Summary'!I$81:I$82)*(MONTH($E151)-1)/12)*$H151</f>
        <v>-0.20397442499999999</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388.73467456915949</v>
      </c>
    </row>
    <row r="152" spans="2:23" s="9" customFormat="1">
      <c r="B152" s="66"/>
      <c r="E152" s="213">
        <v>43891</v>
      </c>
      <c r="F152" s="213" t="s">
        <v>187</v>
      </c>
      <c r="G152" s="214" t="s">
        <v>65</v>
      </c>
      <c r="H152" s="239">
        <f t="shared" si="88"/>
        <v>1.8166666666666667E-3</v>
      </c>
      <c r="I152" s="229">
        <f>(SUM('1.  LRAMVA Summary'!D$54:D$80)+SUM('1.  LRAMVA Summary'!D$81:D$82)*(MONTH($E152)-1)/12)*$H152</f>
        <v>108.30056045435123</v>
      </c>
      <c r="J152" s="229">
        <f>(SUM('1.  LRAMVA Summary'!E$54:E$80)+SUM('1.  LRAMVA Summary'!E$81:E$82)*(MONTH($E152)-1)/12)*$H152</f>
        <v>256.80442562463577</v>
      </c>
      <c r="K152" s="229">
        <f>(SUM('1.  LRAMVA Summary'!F$54:F$80)+SUM('1.  LRAMVA Summary'!F$81:F$82)*(MONTH($E152)-1)/12)*$H152</f>
        <v>30.609695956068876</v>
      </c>
      <c r="L152" s="229">
        <f>(SUM('1.  LRAMVA Summary'!G$54:G$80)+SUM('1.  LRAMVA Summary'!G$81:G$82)*(MONTH($E152)-1)/12)*$H152</f>
        <v>-0.23038558310602436</v>
      </c>
      <c r="M152" s="229">
        <f>(SUM('1.  LRAMVA Summary'!H$54:H$80)+SUM('1.  LRAMVA Summary'!H$81:H$82)*(MONTH($E152)-1)/12)*$H152</f>
        <v>0</v>
      </c>
      <c r="N152" s="229">
        <f>(SUM('1.  LRAMVA Summary'!I$54:I$80)+SUM('1.  LRAMVA Summary'!I$81:I$82)*(MONTH($E152)-1)/12)*$H152</f>
        <v>-0.20850718999999998</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395.27578926194991</v>
      </c>
    </row>
    <row r="153" spans="2:23" s="9" customFormat="1">
      <c r="B153" s="66"/>
      <c r="E153" s="213">
        <v>43922</v>
      </c>
      <c r="F153" s="213" t="s">
        <v>187</v>
      </c>
      <c r="G153" s="214" t="s">
        <v>66</v>
      </c>
      <c r="H153" s="239">
        <f>$C$52/12</f>
        <v>1.8166666666666667E-3</v>
      </c>
      <c r="I153" s="229">
        <f>(SUM('1.  LRAMVA Summary'!D$54:D$80)+SUM('1.  LRAMVA Summary'!D$81:D$82)*(MONTH($E153)-1)/12)*$H153</f>
        <v>108.30056045435123</v>
      </c>
      <c r="J153" s="229">
        <f>(SUM('1.  LRAMVA Summary'!E$54:E$80)+SUM('1.  LRAMVA Summary'!E$81:E$82)*(MONTH($E153)-1)/12)*$H153</f>
        <v>262.18312715101018</v>
      </c>
      <c r="K153" s="229">
        <f>(SUM('1.  LRAMVA Summary'!F$54:F$80)+SUM('1.  LRAMVA Summary'!F$81:F$82)*(MONTH($E153)-1)/12)*$H153</f>
        <v>31.781489539287502</v>
      </c>
      <c r="L153" s="229">
        <f>(SUM('1.  LRAMVA Summary'!G$54:G$80)+SUM('1.  LRAMVA Summary'!G$81:G$82)*(MONTH($E153)-1)/12)*$H153</f>
        <v>-0.23523323490876746</v>
      </c>
      <c r="M153" s="229">
        <f>(SUM('1.  LRAMVA Summary'!H$54:H$80)+SUM('1.  LRAMVA Summary'!H$81:H$82)*(MONTH($E153)-1)/12)*$H153</f>
        <v>0</v>
      </c>
      <c r="N153" s="229">
        <f>(SUM('1.  LRAMVA Summary'!I$54:I$80)+SUM('1.  LRAMVA Summary'!I$81:I$82)*(MONTH($E153)-1)/12)*$H153</f>
        <v>-0.21303995499999998</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401.81690395474016</v>
      </c>
    </row>
    <row r="154" spans="2:23" s="9" customFormat="1">
      <c r="B154" s="66"/>
      <c r="E154" s="213">
        <v>43952</v>
      </c>
      <c r="F154" s="213" t="s">
        <v>187</v>
      </c>
      <c r="G154" s="214" t="s">
        <v>66</v>
      </c>
      <c r="H154" s="239">
        <f>$C$52/12</f>
        <v>1.8166666666666667E-3</v>
      </c>
      <c r="I154" s="229">
        <f>(SUM('1.  LRAMVA Summary'!D$54:D$80)+SUM('1.  LRAMVA Summary'!D$81:D$82)*(MONTH($E154)-1)/12)*$H154</f>
        <v>108.30056045435123</v>
      </c>
      <c r="J154" s="229">
        <f>(SUM('1.  LRAMVA Summary'!E$54:E$80)+SUM('1.  LRAMVA Summary'!E$81:E$82)*(MONTH($E154)-1)/12)*$H154</f>
        <v>267.5618286773846</v>
      </c>
      <c r="K154" s="229">
        <f>(SUM('1.  LRAMVA Summary'!F$54:F$80)+SUM('1.  LRAMVA Summary'!F$81:F$82)*(MONTH($E154)-1)/12)*$H154</f>
        <v>32.953283122506122</v>
      </c>
      <c r="L154" s="229">
        <f>(SUM('1.  LRAMVA Summary'!G$54:G$80)+SUM('1.  LRAMVA Summary'!G$81:G$82)*(MONTH($E154)-1)/12)*$H154</f>
        <v>-0.24008088671151059</v>
      </c>
      <c r="M154" s="229">
        <f>(SUM('1.  LRAMVA Summary'!H$54:H$80)+SUM('1.  LRAMVA Summary'!H$81:H$82)*(MONTH($E154)-1)/12)*$H154</f>
        <v>0</v>
      </c>
      <c r="N154" s="229">
        <f>(SUM('1.  LRAMVA Summary'!I$54:I$80)+SUM('1.  LRAMVA Summary'!I$81:I$82)*(MONTH($E154)-1)/12)*$H154</f>
        <v>-0.21757272</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408.3580186475304</v>
      </c>
    </row>
    <row r="155" spans="2:23" s="9" customFormat="1">
      <c r="B155" s="66"/>
      <c r="E155" s="213">
        <v>43983</v>
      </c>
      <c r="F155" s="213" t="s">
        <v>187</v>
      </c>
      <c r="G155" s="214" t="s">
        <v>66</v>
      </c>
      <c r="H155" s="239">
        <f>$C$52/12</f>
        <v>1.8166666666666667E-3</v>
      </c>
      <c r="I155" s="229">
        <f>(SUM('1.  LRAMVA Summary'!D$54:D$80)+SUM('1.  LRAMVA Summary'!D$81:D$82)*(MONTH($E155)-1)/12)*$H155</f>
        <v>108.30056045435123</v>
      </c>
      <c r="J155" s="229">
        <f>(SUM('1.  LRAMVA Summary'!E$54:E$80)+SUM('1.  LRAMVA Summary'!E$81:E$82)*(MONTH($E155)-1)/12)*$H155</f>
        <v>272.94053020375901</v>
      </c>
      <c r="K155" s="229">
        <f>(SUM('1.  LRAMVA Summary'!F$54:F$80)+SUM('1.  LRAMVA Summary'!F$81:F$82)*(MONTH($E155)-1)/12)*$H155</f>
        <v>34.125076705724744</v>
      </c>
      <c r="L155" s="229">
        <f>(SUM('1.  LRAMVA Summary'!G$54:G$80)+SUM('1.  LRAMVA Summary'!G$81:G$82)*(MONTH($E155)-1)/12)*$H155</f>
        <v>-0.24492853851425372</v>
      </c>
      <c r="M155" s="229">
        <f>(SUM('1.  LRAMVA Summary'!H$54:H$80)+SUM('1.  LRAMVA Summary'!H$81:H$82)*(MONTH($E155)-1)/12)*$H155</f>
        <v>0</v>
      </c>
      <c r="N155" s="229">
        <f>(SUM('1.  LRAMVA Summary'!I$54:I$80)+SUM('1.  LRAMVA Summary'!I$81:I$82)*(MONTH($E155)-1)/12)*$H155</f>
        <v>-0.22210548499999999</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414.8991333403207</v>
      </c>
    </row>
    <row r="156" spans="2:23" s="9" customFormat="1">
      <c r="B156" s="66"/>
      <c r="E156" s="213">
        <v>44013</v>
      </c>
      <c r="F156" s="213" t="s">
        <v>187</v>
      </c>
      <c r="G156" s="214" t="s">
        <v>68</v>
      </c>
      <c r="H156" s="239">
        <f>$C$53/12</f>
        <v>4.75E-4</v>
      </c>
      <c r="I156" s="229">
        <f>(SUM('1.  LRAMVA Summary'!D$54:D$80)+SUM('1.  LRAMVA Summary'!D$81:D$82)*(MONTH($E156)-1)/12)*$H156</f>
        <v>28.317119017880824</v>
      </c>
      <c r="J156" s="229">
        <f>(SUM('1.  LRAMVA Summary'!E$54:E$80)+SUM('1.  LRAMVA Summary'!E$81:E$82)*(MONTH($E156)-1)/12)*$H156</f>
        <v>72.771542241365168</v>
      </c>
      <c r="K156" s="229">
        <f>(SUM('1.  LRAMVA Summary'!F$54:F$80)+SUM('1.  LRAMVA Summary'!F$81:F$82)*(MONTH($E156)-1)/12)*$H156</f>
        <v>9.2289981948154676</v>
      </c>
      <c r="L156" s="229">
        <f>(SUM('1.  LRAMVA Summary'!G$54:G$80)+SUM('1.  LRAMVA Summary'!G$81:G$82)*(MONTH($E156)-1)/12)*$H156</f>
        <v>-6.5308453431508345E-2</v>
      </c>
      <c r="M156" s="229">
        <f>(SUM('1.  LRAMVA Summary'!H$54:H$80)+SUM('1.  LRAMVA Summary'!H$81:H$82)*(MONTH($E156)-1)/12)*$H156</f>
        <v>0</v>
      </c>
      <c r="N156" s="229">
        <f>(SUM('1.  LRAMVA Summary'!I$54:I$80)+SUM('1.  LRAMVA Summary'!I$81:I$82)*(MONTH($E156)-1)/12)*$H156</f>
        <v>-5.9258624999999995E-2</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110.19309237562996</v>
      </c>
    </row>
    <row r="157" spans="2:23" s="9" customFormat="1">
      <c r="B157" s="66"/>
      <c r="E157" s="213">
        <v>44044</v>
      </c>
      <c r="F157" s="213" t="s">
        <v>187</v>
      </c>
      <c r="G157" s="214" t="s">
        <v>68</v>
      </c>
      <c r="H157" s="239">
        <f>$C$53/12</f>
        <v>4.75E-4</v>
      </c>
      <c r="I157" s="229">
        <f>(SUM('1.  LRAMVA Summary'!D$54:D$80)+SUM('1.  LRAMVA Summary'!D$81:D$82)*(MONTH($E157)-1)/12)*$H157</f>
        <v>28.317119017880824</v>
      </c>
      <c r="J157" s="229">
        <f>(SUM('1.  LRAMVA Summary'!E$54:E$80)+SUM('1.  LRAMVA Summary'!E$81:E$82)*(MONTH($E157)-1)/12)*$H157</f>
        <v>74.17789997991261</v>
      </c>
      <c r="K157" s="229">
        <f>(SUM('1.  LRAMVA Summary'!F$54:F$80)+SUM('1.  LRAMVA Summary'!F$81:F$82)*(MONTH($E157)-1)/12)*$H157</f>
        <v>9.5353845904276753</v>
      </c>
      <c r="L157" s="229">
        <f>(SUM('1.  LRAMVA Summary'!G$54:G$80)+SUM('1.  LRAMVA Summary'!G$81:G$82)*(MONTH($E157)-1)/12)*$H157</f>
        <v>-6.6575958719381545E-2</v>
      </c>
      <c r="M157" s="229">
        <f>(SUM('1.  LRAMVA Summary'!H$54:H$80)+SUM('1.  LRAMVA Summary'!H$81:H$82)*(MONTH($E157)-1)/12)*$H157</f>
        <v>0</v>
      </c>
      <c r="N157" s="229">
        <f>(SUM('1.  LRAMVA Summary'!I$54:I$80)+SUM('1.  LRAMVA Summary'!I$81:I$82)*(MONTH($E157)-1)/12)*$H157</f>
        <v>-6.0443797499999993E-2</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111.90338383200172</v>
      </c>
    </row>
    <row r="158" spans="2:23" s="9" customFormat="1">
      <c r="B158" s="66"/>
      <c r="E158" s="213">
        <v>44075</v>
      </c>
      <c r="F158" s="213" t="s">
        <v>187</v>
      </c>
      <c r="G158" s="214" t="s">
        <v>68</v>
      </c>
      <c r="H158" s="239">
        <f>$C$53/12</f>
        <v>4.75E-4</v>
      </c>
      <c r="I158" s="229">
        <f>(SUM('1.  LRAMVA Summary'!D$54:D$80)+SUM('1.  LRAMVA Summary'!D$81:D$82)*(MONTH($E158)-1)/12)*$H158</f>
        <v>28.317119017880824</v>
      </c>
      <c r="J158" s="229">
        <f>(SUM('1.  LRAMVA Summary'!E$54:E$80)+SUM('1.  LRAMVA Summary'!E$81:E$82)*(MONTH($E158)-1)/12)*$H158</f>
        <v>75.584257718460051</v>
      </c>
      <c r="K158" s="229">
        <f>(SUM('1.  LRAMVA Summary'!F$54:F$80)+SUM('1.  LRAMVA Summary'!F$81:F$82)*(MONTH($E158)-1)/12)*$H158</f>
        <v>9.841770986039883</v>
      </c>
      <c r="L158" s="229">
        <f>(SUM('1.  LRAMVA Summary'!G$54:G$80)+SUM('1.  LRAMVA Summary'!G$81:G$82)*(MONTH($E158)-1)/12)*$H158</f>
        <v>-6.7843464007254745E-2</v>
      </c>
      <c r="M158" s="229">
        <f>(SUM('1.  LRAMVA Summary'!H$54:H$80)+SUM('1.  LRAMVA Summary'!H$81:H$82)*(MONTH($E158)-1)/12)*$H158</f>
        <v>0</v>
      </c>
      <c r="N158" s="229">
        <f>(SUM('1.  LRAMVA Summary'!I$54:I$80)+SUM('1.  LRAMVA Summary'!I$81:I$82)*(MONTH($E158)-1)/12)*$H158</f>
        <v>-6.1628969999999991E-2</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113.61367528837351</v>
      </c>
    </row>
    <row r="159" spans="2:23" s="9" customFormat="1">
      <c r="B159" s="66"/>
      <c r="E159" s="213">
        <v>44105</v>
      </c>
      <c r="F159" s="213" t="s">
        <v>187</v>
      </c>
      <c r="G159" s="214" t="s">
        <v>69</v>
      </c>
      <c r="H159" s="239">
        <f>$C$54/12</f>
        <v>4.75E-4</v>
      </c>
      <c r="I159" s="229">
        <f>(SUM('1.  LRAMVA Summary'!D$54:D$80)+SUM('1.  LRAMVA Summary'!D$81:D$82)*(MONTH($E159)-1)/12)*$H159</f>
        <v>28.317119017880824</v>
      </c>
      <c r="J159" s="229">
        <f>(SUM('1.  LRAMVA Summary'!E$54:E$80)+SUM('1.  LRAMVA Summary'!E$81:E$82)*(MONTH($E159)-1)/12)*$H159</f>
        <v>76.990615457007493</v>
      </c>
      <c r="K159" s="229">
        <f>(SUM('1.  LRAMVA Summary'!F$54:F$80)+SUM('1.  LRAMVA Summary'!F$81:F$82)*(MONTH($E159)-1)/12)*$H159</f>
        <v>10.148157381652092</v>
      </c>
      <c r="L159" s="229">
        <f>(SUM('1.  LRAMVA Summary'!G$54:G$80)+SUM('1.  LRAMVA Summary'!G$81:G$82)*(MONTH($E159)-1)/12)*$H159</f>
        <v>-6.9110969295127944E-2</v>
      </c>
      <c r="M159" s="229">
        <f>(SUM('1.  LRAMVA Summary'!H$54:H$80)+SUM('1.  LRAMVA Summary'!H$81:H$82)*(MONTH($E159)-1)/12)*$H159</f>
        <v>0</v>
      </c>
      <c r="N159" s="229">
        <f>(SUM('1.  LRAMVA Summary'!I$54:I$80)+SUM('1.  LRAMVA Summary'!I$81:I$82)*(MONTH($E159)-1)/12)*$H159</f>
        <v>-6.2814142499999989E-2</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115.32396674474529</v>
      </c>
    </row>
    <row r="160" spans="2:23" s="9" customFormat="1">
      <c r="B160" s="66"/>
      <c r="E160" s="213">
        <v>44136</v>
      </c>
      <c r="F160" s="213" t="s">
        <v>187</v>
      </c>
      <c r="G160" s="214" t="s">
        <v>69</v>
      </c>
      <c r="H160" s="239">
        <f>$C$54/12</f>
        <v>4.75E-4</v>
      </c>
      <c r="I160" s="229">
        <f>(SUM('1.  LRAMVA Summary'!D$54:D$80)+SUM('1.  LRAMVA Summary'!D$81:D$82)*(MONTH($E160)-1)/12)*$H160</f>
        <v>28.317119017880824</v>
      </c>
      <c r="J160" s="229">
        <f>(SUM('1.  LRAMVA Summary'!E$54:E$80)+SUM('1.  LRAMVA Summary'!E$81:E$82)*(MONTH($E160)-1)/12)*$H160</f>
        <v>78.396973195554935</v>
      </c>
      <c r="K160" s="229">
        <f>(SUM('1.  LRAMVA Summary'!F$54:F$80)+SUM('1.  LRAMVA Summary'!F$81:F$82)*(MONTH($E160)-1)/12)*$H160</f>
        <v>10.454543777264302</v>
      </c>
      <c r="L160" s="229">
        <f>(SUM('1.  LRAMVA Summary'!G$54:G$80)+SUM('1.  LRAMVA Summary'!G$81:G$82)*(MONTH($E160)-1)/12)*$H160</f>
        <v>-7.0378474583001158E-2</v>
      </c>
      <c r="M160" s="229">
        <f>(SUM('1.  LRAMVA Summary'!H$54:H$80)+SUM('1.  LRAMVA Summary'!H$81:H$82)*(MONTH($E160)-1)/12)*$H160</f>
        <v>0</v>
      </c>
      <c r="N160" s="229">
        <f>(SUM('1.  LRAMVA Summary'!I$54:I$80)+SUM('1.  LRAMVA Summary'!I$81:I$82)*(MONTH($E160)-1)/12)*$H160</f>
        <v>-6.3999315000000001E-2</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117.03425820111707</v>
      </c>
    </row>
    <row r="161" spans="2:23" s="9" customFormat="1">
      <c r="B161" s="66"/>
      <c r="E161" s="213">
        <v>44166</v>
      </c>
      <c r="F161" s="213" t="s">
        <v>187</v>
      </c>
      <c r="G161" s="214" t="s">
        <v>69</v>
      </c>
      <c r="H161" s="239">
        <f>$C$54/12</f>
        <v>4.75E-4</v>
      </c>
      <c r="I161" s="229">
        <f>(SUM('1.  LRAMVA Summary'!D$54:D$80)+SUM('1.  LRAMVA Summary'!D$81:D$82)*(MONTH($E161)-1)/12)*$H161</f>
        <v>28.317119017880824</v>
      </c>
      <c r="J161" s="229">
        <f>(SUM('1.  LRAMVA Summary'!E$54:E$80)+SUM('1.  LRAMVA Summary'!E$81:E$82)*(MONTH($E161)-1)/12)*$H161</f>
        <v>79.803330934102377</v>
      </c>
      <c r="K161" s="229">
        <f>(SUM('1.  LRAMVA Summary'!F$54:F$80)+SUM('1.  LRAMVA Summary'!F$81:F$82)*(MONTH($E161)-1)/12)*$H161</f>
        <v>10.76093017287651</v>
      </c>
      <c r="L161" s="229">
        <f>(SUM('1.  LRAMVA Summary'!G$54:G$80)+SUM('1.  LRAMVA Summary'!G$81:G$82)*(MONTH($E161)-1)/12)*$H161</f>
        <v>-7.1645979870874343E-2</v>
      </c>
      <c r="M161" s="229">
        <f>(SUM('1.  LRAMVA Summary'!H$54:H$80)+SUM('1.  LRAMVA Summary'!H$81:H$82)*(MONTH($E161)-1)/12)*$H161</f>
        <v>0</v>
      </c>
      <c r="N161" s="229">
        <f>(SUM('1.  LRAMVA Summary'!I$54:I$80)+SUM('1.  LRAMVA Summary'!I$81:I$82)*(MONTH($E161)-1)/12)*$H161</f>
        <v>-6.5184487499999985E-2</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118.74454965748883</v>
      </c>
    </row>
    <row r="162" spans="2:23" s="9" customFormat="1" ht="15.75" thickBot="1">
      <c r="B162" s="66"/>
      <c r="E162" s="215" t="s">
        <v>470</v>
      </c>
      <c r="F162" s="215"/>
      <c r="G162" s="216"/>
      <c r="H162" s="217"/>
      <c r="I162" s="218">
        <f>SUM(I149:I161)</f>
        <v>3739.772786295508</v>
      </c>
      <c r="J162" s="218">
        <f>SUM(J149:J161)</f>
        <v>7144.5293109500926</v>
      </c>
      <c r="K162" s="218">
        <f t="shared" ref="K162:O162" si="90">SUM(K149:K161)</f>
        <v>573.33609963423544</v>
      </c>
      <c r="L162" s="218">
        <f t="shared" si="90"/>
        <v>-6.2018463761901303</v>
      </c>
      <c r="M162" s="218">
        <f t="shared" si="90"/>
        <v>0</v>
      </c>
      <c r="N162" s="218">
        <f t="shared" si="90"/>
        <v>-5.5245152687500001</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SUM(W149:W161)</f>
        <v>11445.911835234892</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720</v>
      </c>
      <c r="F164" s="224"/>
      <c r="G164" s="225"/>
      <c r="H164" s="226"/>
      <c r="I164" s="227">
        <f>I162+I163</f>
        <v>3739.772786295508</v>
      </c>
      <c r="J164" s="227">
        <f t="shared" ref="J164:U164" si="92">J162+J163</f>
        <v>7144.5293109500926</v>
      </c>
      <c r="K164" s="227">
        <f t="shared" si="92"/>
        <v>573.33609963423544</v>
      </c>
      <c r="L164" s="227">
        <f t="shared" si="92"/>
        <v>-6.2018463761901303</v>
      </c>
      <c r="M164" s="227">
        <f t="shared" si="92"/>
        <v>0</v>
      </c>
      <c r="N164" s="227">
        <f t="shared" si="92"/>
        <v>-5.5245152687500001</v>
      </c>
      <c r="O164" s="227">
        <f t="shared" si="92"/>
        <v>0</v>
      </c>
      <c r="P164" s="227">
        <f t="shared" si="92"/>
        <v>0</v>
      </c>
      <c r="Q164" s="227">
        <f t="shared" si="92"/>
        <v>0</v>
      </c>
      <c r="R164" s="227">
        <f t="shared" si="92"/>
        <v>0</v>
      </c>
      <c r="S164" s="227">
        <f t="shared" si="92"/>
        <v>0</v>
      </c>
      <c r="T164" s="227">
        <f t="shared" si="92"/>
        <v>0</v>
      </c>
      <c r="U164" s="227">
        <f t="shared" si="92"/>
        <v>0</v>
      </c>
      <c r="V164" s="227">
        <f>V162+V163</f>
        <v>0</v>
      </c>
      <c r="W164" s="227">
        <f>W162+W163</f>
        <v>11445.911835234892</v>
      </c>
    </row>
    <row r="165" spans="2:23">
      <c r="E165" s="213">
        <v>44197</v>
      </c>
      <c r="F165" s="213" t="s">
        <v>726</v>
      </c>
      <c r="G165" s="214" t="s">
        <v>65</v>
      </c>
      <c r="H165" s="239">
        <f>$C$55/12</f>
        <v>4.75E-4</v>
      </c>
      <c r="I165" s="229">
        <f>(SUM('1.  LRAMVA Summary'!D$54:D$80)+SUM('1.  LRAMVA Summary'!D$81:D$82)*(MONTH($E165)-1)/12)*$H165</f>
        <v>28.317119017880824</v>
      </c>
      <c r="J165" s="229">
        <f>(SUM('1.  LRAMVA Summary'!E$54:E$80)+SUM('1.  LRAMVA Summary'!E$81:E$82)*(MONTH($E165)-1)/12)*$H165</f>
        <v>64.333395810080518</v>
      </c>
      <c r="K165" s="229">
        <f>(SUM('1.  LRAMVA Summary'!F$54:F$80)+SUM('1.  LRAMVA Summary'!F$81:F$82)*(MONTH($E165)-1)/12)*$H165</f>
        <v>7.390679821142216</v>
      </c>
      <c r="L165" s="229">
        <f>(SUM('1.  LRAMVA Summary'!G$54:G$80)+SUM('1.  LRAMVA Summary'!G$81:G$82)*(MONTH($E165)-1)/12)*$H165</f>
        <v>-5.7703421704269134E-2</v>
      </c>
      <c r="M165" s="229">
        <f>(SUM('1.  LRAMVA Summary'!H$54:H$80)+SUM('1.  LRAMVA Summary'!H$81:H$82)*(MONTH($E165)-1)/12)*$H165</f>
        <v>0</v>
      </c>
      <c r="N165" s="229">
        <f>(SUM('1.  LRAMVA Summary'!I$54:I$80)+SUM('1.  LRAMVA Summary'!I$81:I$82)*(MONTH($E165)-1)/12)*$H165</f>
        <v>-5.2147589999999994E-2</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99.93134363739928</v>
      </c>
    </row>
    <row r="166" spans="2:23">
      <c r="E166" s="213">
        <v>44228</v>
      </c>
      <c r="F166" s="213" t="s">
        <v>726</v>
      </c>
      <c r="G166" s="214" t="s">
        <v>65</v>
      </c>
      <c r="H166" s="239">
        <f t="shared" ref="H166:H167" si="93">$C$55/12</f>
        <v>4.75E-4</v>
      </c>
      <c r="I166" s="229">
        <f>(SUM('1.  LRAMVA Summary'!D$54:D$80)+SUM('1.  LRAMVA Summary'!D$81:D$82)*(MONTH($E166)-1)/12)*$H166</f>
        <v>28.317119017880824</v>
      </c>
      <c r="J166" s="229">
        <f>(SUM('1.  LRAMVA Summary'!E$54:E$80)+SUM('1.  LRAMVA Summary'!E$81:E$82)*(MONTH($E166)-1)/12)*$H166</f>
        <v>65.739753548627945</v>
      </c>
      <c r="K166" s="229">
        <f>(SUM('1.  LRAMVA Summary'!F$54:F$80)+SUM('1.  LRAMVA Summary'!F$81:F$82)*(MONTH($E166)-1)/12)*$H166</f>
        <v>7.6970662167544237</v>
      </c>
      <c r="L166" s="229">
        <f>(SUM('1.  LRAMVA Summary'!G$54:G$80)+SUM('1.  LRAMVA Summary'!G$81:G$82)*(MONTH($E166)-1)/12)*$H166</f>
        <v>-5.897092699214234E-2</v>
      </c>
      <c r="M166" s="229">
        <f>(SUM('1.  LRAMVA Summary'!H$54:H$80)+SUM('1.  LRAMVA Summary'!H$81:H$82)*(MONTH($E166)-1)/12)*$H166</f>
        <v>0</v>
      </c>
      <c r="N166" s="229">
        <f>(SUM('1.  LRAMVA Summary'!I$54:I$80)+SUM('1.  LRAMVA Summary'!I$81:I$82)*(MONTH($E166)-1)/12)*$H166</f>
        <v>-5.3332762499999992E-2</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4">SUM(I166:V166)</f>
        <v>101.64163509377104</v>
      </c>
    </row>
    <row r="167" spans="2:23">
      <c r="E167" s="213">
        <v>44256</v>
      </c>
      <c r="F167" s="213" t="s">
        <v>726</v>
      </c>
      <c r="G167" s="214" t="s">
        <v>65</v>
      </c>
      <c r="H167" s="239">
        <f t="shared" si="93"/>
        <v>4.75E-4</v>
      </c>
      <c r="I167" s="229">
        <f>(SUM('1.  LRAMVA Summary'!D$54:D$80)+SUM('1.  LRAMVA Summary'!D$81:D$82)*(MONTH($E167)-1)/12)*$H167</f>
        <v>28.317119017880824</v>
      </c>
      <c r="J167" s="229">
        <f>(SUM('1.  LRAMVA Summary'!E$54:E$80)+SUM('1.  LRAMVA Summary'!E$81:E$82)*(MONTH($E167)-1)/12)*$H167</f>
        <v>67.146111287175401</v>
      </c>
      <c r="K167" s="229">
        <f>(SUM('1.  LRAMVA Summary'!F$54:F$80)+SUM('1.  LRAMVA Summary'!F$81:F$82)*(MONTH($E167)-1)/12)*$H167</f>
        <v>8.0034526123666314</v>
      </c>
      <c r="L167" s="229">
        <f>(SUM('1.  LRAMVA Summary'!G$54:G$80)+SUM('1.  LRAMVA Summary'!G$81:G$82)*(MONTH($E167)-1)/12)*$H167</f>
        <v>-6.023843228001554E-2</v>
      </c>
      <c r="M167" s="229">
        <f>(SUM('1.  LRAMVA Summary'!H$54:H$80)+SUM('1.  LRAMVA Summary'!H$81:H$82)*(MONTH($E167)-1)/12)*$H167</f>
        <v>0</v>
      </c>
      <c r="N167" s="229">
        <f>(SUM('1.  LRAMVA Summary'!I$54:I$80)+SUM('1.  LRAMVA Summary'!I$81:I$82)*(MONTH($E167)-1)/12)*$H167</f>
        <v>-5.4517934999999997E-2</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4"/>
        <v>103.35192655014284</v>
      </c>
    </row>
    <row r="168" spans="2:23">
      <c r="E168" s="213">
        <v>44287</v>
      </c>
      <c r="F168" s="213" t="s">
        <v>726</v>
      </c>
      <c r="G168" s="214" t="s">
        <v>66</v>
      </c>
      <c r="H168" s="239">
        <f>$C$56/12</f>
        <v>4.75E-4</v>
      </c>
      <c r="I168" s="229">
        <f>(SUM('1.  LRAMVA Summary'!D$54:D$80)+SUM('1.  LRAMVA Summary'!D$81:D$82)*(MONTH($E168)-1)/12)*$H168</f>
        <v>28.317119017880824</v>
      </c>
      <c r="J168" s="229">
        <f>(SUM('1.  LRAMVA Summary'!E$54:E$80)+SUM('1.  LRAMVA Summary'!E$81:E$82)*(MONTH($E168)-1)/12)*$H168</f>
        <v>68.552469025722843</v>
      </c>
      <c r="K168" s="229">
        <f>(SUM('1.  LRAMVA Summary'!F$54:F$80)+SUM('1.  LRAMVA Summary'!F$81:F$82)*(MONTH($E168)-1)/12)*$H168</f>
        <v>8.3098390079788427</v>
      </c>
      <c r="L168" s="229">
        <f>(SUM('1.  LRAMVA Summary'!G$54:G$80)+SUM('1.  LRAMVA Summary'!G$81:G$82)*(MONTH($E168)-1)/12)*$H168</f>
        <v>-6.150593756788874E-2</v>
      </c>
      <c r="M168" s="229">
        <f>(SUM('1.  LRAMVA Summary'!H$54:H$80)+SUM('1.  LRAMVA Summary'!H$81:H$82)*(MONTH($E168)-1)/12)*$H168</f>
        <v>0</v>
      </c>
      <c r="N168" s="229">
        <f>(SUM('1.  LRAMVA Summary'!I$54:I$80)+SUM('1.  LRAMVA Summary'!I$81:I$82)*(MONTH($E168)-1)/12)*$H168</f>
        <v>-5.5703107499999995E-2</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4"/>
        <v>105.06221800651463</v>
      </c>
    </row>
    <row r="169" spans="2:23">
      <c r="E169" s="213">
        <v>44317</v>
      </c>
      <c r="F169" s="213" t="s">
        <v>726</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4"/>
        <v>0</v>
      </c>
    </row>
    <row r="170" spans="2:23">
      <c r="E170" s="213">
        <v>44348</v>
      </c>
      <c r="F170" s="213" t="s">
        <v>726</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4"/>
        <v>0</v>
      </c>
    </row>
    <row r="171" spans="2:23">
      <c r="E171" s="213">
        <v>44378</v>
      </c>
      <c r="F171" s="213" t="s">
        <v>726</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4"/>
        <v>0</v>
      </c>
    </row>
    <row r="172" spans="2:23">
      <c r="E172" s="213">
        <v>44409</v>
      </c>
      <c r="F172" s="213" t="s">
        <v>726</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4"/>
        <v>0</v>
      </c>
    </row>
    <row r="173" spans="2:23">
      <c r="E173" s="213">
        <v>44440</v>
      </c>
      <c r="F173" s="213" t="s">
        <v>726</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4"/>
        <v>0</v>
      </c>
    </row>
    <row r="174" spans="2:23">
      <c r="E174" s="213">
        <v>44470</v>
      </c>
      <c r="F174" s="213" t="s">
        <v>726</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4"/>
        <v>0</v>
      </c>
    </row>
    <row r="175" spans="2:23">
      <c r="E175" s="213">
        <v>44501</v>
      </c>
      <c r="F175" s="213" t="s">
        <v>726</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4"/>
        <v>0</v>
      </c>
    </row>
    <row r="176" spans="2:23">
      <c r="E176" s="213">
        <v>44531</v>
      </c>
      <c r="F176" s="213" t="s">
        <v>726</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5.75" thickBot="1">
      <c r="E177" s="215" t="s">
        <v>721</v>
      </c>
      <c r="F177" s="215"/>
      <c r="G177" s="216"/>
      <c r="H177" s="217"/>
      <c r="I177" s="218">
        <f>SUM(I164:I176)</f>
        <v>3853.0412623670318</v>
      </c>
      <c r="J177" s="218">
        <f>SUM(J164:J176)</f>
        <v>7410.301040621699</v>
      </c>
      <c r="K177" s="218">
        <f t="shared" ref="K177:V177" si="95">SUM(K164:K176)</f>
        <v>604.73713729247777</v>
      </c>
      <c r="L177" s="218">
        <f t="shared" si="95"/>
        <v>-6.4402650947344453</v>
      </c>
      <c r="M177" s="218">
        <f t="shared" si="95"/>
        <v>0</v>
      </c>
      <c r="N177" s="218">
        <f t="shared" si="95"/>
        <v>-5.7402166637500001</v>
      </c>
      <c r="O177" s="218">
        <f t="shared" si="95"/>
        <v>0</v>
      </c>
      <c r="P177" s="218">
        <f t="shared" si="95"/>
        <v>0</v>
      </c>
      <c r="Q177" s="218">
        <f t="shared" si="95"/>
        <v>0</v>
      </c>
      <c r="R177" s="218">
        <f t="shared" si="95"/>
        <v>0</v>
      </c>
      <c r="S177" s="218">
        <f t="shared" si="95"/>
        <v>0</v>
      </c>
      <c r="T177" s="218">
        <f t="shared" si="95"/>
        <v>0</v>
      </c>
      <c r="U177" s="218">
        <f t="shared" si="95"/>
        <v>0</v>
      </c>
      <c r="V177" s="218">
        <f t="shared" si="95"/>
        <v>0</v>
      </c>
      <c r="W177" s="218">
        <f>SUM(W164:W176)</f>
        <v>11855.898958522721</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722</v>
      </c>
      <c r="F179" s="224"/>
      <c r="G179" s="225"/>
      <c r="H179" s="226"/>
      <c r="I179" s="227">
        <f>I177+I178</f>
        <v>3853.0412623670318</v>
      </c>
      <c r="J179" s="227">
        <f t="shared" ref="J179:U179" si="96">J177+J178</f>
        <v>7410.301040621699</v>
      </c>
      <c r="K179" s="227">
        <f t="shared" si="96"/>
        <v>604.73713729247777</v>
      </c>
      <c r="L179" s="227">
        <f t="shared" si="96"/>
        <v>-6.4402650947344453</v>
      </c>
      <c r="M179" s="227">
        <f t="shared" si="96"/>
        <v>0</v>
      </c>
      <c r="N179" s="227">
        <f t="shared" si="96"/>
        <v>-5.7402166637500001</v>
      </c>
      <c r="O179" s="227">
        <f t="shared" si="96"/>
        <v>0</v>
      </c>
      <c r="P179" s="227">
        <f t="shared" si="96"/>
        <v>0</v>
      </c>
      <c r="Q179" s="227">
        <f t="shared" si="96"/>
        <v>0</v>
      </c>
      <c r="R179" s="227">
        <f t="shared" si="96"/>
        <v>0</v>
      </c>
      <c r="S179" s="227">
        <f t="shared" si="96"/>
        <v>0</v>
      </c>
      <c r="T179" s="227">
        <f t="shared" si="96"/>
        <v>0</v>
      </c>
      <c r="U179" s="227">
        <f t="shared" si="96"/>
        <v>0</v>
      </c>
      <c r="V179" s="227">
        <f>V177+V178</f>
        <v>0</v>
      </c>
      <c r="W179" s="227">
        <f>W177+W178</f>
        <v>11855.898958522721</v>
      </c>
    </row>
    <row r="180" spans="5:23">
      <c r="E180" s="213">
        <v>44562</v>
      </c>
      <c r="F180" s="213" t="s">
        <v>727</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727</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7">SUM(I181:V181)</f>
        <v>0</v>
      </c>
    </row>
    <row r="182" spans="5:23">
      <c r="E182" s="213">
        <v>44621</v>
      </c>
      <c r="F182" s="213" t="s">
        <v>727</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7"/>
        <v>0</v>
      </c>
    </row>
    <row r="183" spans="5:23">
      <c r="E183" s="213">
        <v>44652</v>
      </c>
      <c r="F183" s="213" t="s">
        <v>727</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7"/>
        <v>0</v>
      </c>
    </row>
    <row r="184" spans="5:23">
      <c r="E184" s="213">
        <v>44682</v>
      </c>
      <c r="F184" s="213" t="s">
        <v>727</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7"/>
        <v>0</v>
      </c>
    </row>
    <row r="185" spans="5:23">
      <c r="E185" s="213">
        <v>44713</v>
      </c>
      <c r="F185" s="213" t="s">
        <v>727</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7"/>
        <v>0</v>
      </c>
    </row>
    <row r="186" spans="5:23">
      <c r="E186" s="213">
        <v>44743</v>
      </c>
      <c r="F186" s="213" t="s">
        <v>727</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7"/>
        <v>0</v>
      </c>
    </row>
    <row r="187" spans="5:23">
      <c r="E187" s="213">
        <v>44774</v>
      </c>
      <c r="F187" s="213" t="s">
        <v>727</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7"/>
        <v>0</v>
      </c>
    </row>
    <row r="188" spans="5:23">
      <c r="E188" s="213">
        <v>44805</v>
      </c>
      <c r="F188" s="213" t="s">
        <v>727</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7"/>
        <v>0</v>
      </c>
    </row>
    <row r="189" spans="5:23">
      <c r="E189" s="213">
        <v>44835</v>
      </c>
      <c r="F189" s="213" t="s">
        <v>727</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7"/>
        <v>0</v>
      </c>
    </row>
    <row r="190" spans="5:23">
      <c r="E190" s="213">
        <v>44866</v>
      </c>
      <c r="F190" s="213" t="s">
        <v>727</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7"/>
        <v>0</v>
      </c>
    </row>
    <row r="191" spans="5:23">
      <c r="E191" s="213">
        <v>44896</v>
      </c>
      <c r="F191" s="213" t="s">
        <v>727</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723</v>
      </c>
      <c r="F192" s="215"/>
      <c r="G192" s="216"/>
      <c r="H192" s="217"/>
      <c r="I192" s="218">
        <f>SUM(I179:I191)</f>
        <v>3853.0412623670318</v>
      </c>
      <c r="J192" s="218">
        <f>SUM(J179:J191)</f>
        <v>7410.301040621699</v>
      </c>
      <c r="K192" s="218">
        <f t="shared" ref="K192:V192" si="98">SUM(K179:K191)</f>
        <v>604.73713729247777</v>
      </c>
      <c r="L192" s="218">
        <f t="shared" si="98"/>
        <v>-6.4402650947344453</v>
      </c>
      <c r="M192" s="218">
        <f t="shared" si="98"/>
        <v>0</v>
      </c>
      <c r="N192" s="218">
        <f t="shared" si="98"/>
        <v>-5.7402166637500001</v>
      </c>
      <c r="O192" s="218">
        <f t="shared" si="98"/>
        <v>0</v>
      </c>
      <c r="P192" s="218">
        <f t="shared" si="98"/>
        <v>0</v>
      </c>
      <c r="Q192" s="218">
        <f t="shared" si="98"/>
        <v>0</v>
      </c>
      <c r="R192" s="218">
        <f t="shared" si="98"/>
        <v>0</v>
      </c>
      <c r="S192" s="218">
        <f t="shared" si="98"/>
        <v>0</v>
      </c>
      <c r="T192" s="218">
        <f t="shared" si="98"/>
        <v>0</v>
      </c>
      <c r="U192" s="218">
        <f t="shared" si="98"/>
        <v>0</v>
      </c>
      <c r="V192" s="218">
        <f t="shared" si="98"/>
        <v>0</v>
      </c>
      <c r="W192" s="218">
        <f>SUM(W179:W191)</f>
        <v>11855.898958522721</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724</v>
      </c>
      <c r="F194" s="224"/>
      <c r="G194" s="225"/>
      <c r="H194" s="226"/>
      <c r="I194" s="227">
        <f>I192+I193</f>
        <v>3853.0412623670318</v>
      </c>
      <c r="J194" s="227">
        <f t="shared" ref="J194:U194" si="99">J192+J193</f>
        <v>7410.301040621699</v>
      </c>
      <c r="K194" s="227">
        <f t="shared" si="99"/>
        <v>604.73713729247777</v>
      </c>
      <c r="L194" s="227">
        <f t="shared" si="99"/>
        <v>-6.4402650947344453</v>
      </c>
      <c r="M194" s="227">
        <f t="shared" si="99"/>
        <v>0</v>
      </c>
      <c r="N194" s="227">
        <f t="shared" si="99"/>
        <v>-5.7402166637500001</v>
      </c>
      <c r="O194" s="227">
        <f t="shared" si="99"/>
        <v>0</v>
      </c>
      <c r="P194" s="227">
        <f t="shared" si="99"/>
        <v>0</v>
      </c>
      <c r="Q194" s="227">
        <f t="shared" si="99"/>
        <v>0</v>
      </c>
      <c r="R194" s="227">
        <f t="shared" si="99"/>
        <v>0</v>
      </c>
      <c r="S194" s="227">
        <f t="shared" si="99"/>
        <v>0</v>
      </c>
      <c r="T194" s="227">
        <f t="shared" si="99"/>
        <v>0</v>
      </c>
      <c r="U194" s="227">
        <f t="shared" si="99"/>
        <v>0</v>
      </c>
      <c r="V194" s="227">
        <f>V192+V193</f>
        <v>0</v>
      </c>
      <c r="W194" s="227">
        <f>W192+W193</f>
        <v>11855.898958522721</v>
      </c>
    </row>
    <row r="195" spans="5:23">
      <c r="E195" s="213">
        <v>44927</v>
      </c>
      <c r="F195" s="213" t="s">
        <v>728</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728</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0">SUM(I196:V196)</f>
        <v>0</v>
      </c>
    </row>
    <row r="197" spans="5:23">
      <c r="E197" s="213">
        <v>44986</v>
      </c>
      <c r="F197" s="213" t="s">
        <v>728</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0"/>
        <v>0</v>
      </c>
    </row>
    <row r="198" spans="5:23">
      <c r="E198" s="213">
        <v>45017</v>
      </c>
      <c r="F198" s="213" t="s">
        <v>728</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0"/>
        <v>0</v>
      </c>
    </row>
    <row r="199" spans="5:23">
      <c r="E199" s="213">
        <v>45047</v>
      </c>
      <c r="F199" s="213" t="s">
        <v>728</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0"/>
        <v>0</v>
      </c>
    </row>
    <row r="200" spans="5:23">
      <c r="E200" s="213">
        <v>45078</v>
      </c>
      <c r="F200" s="213" t="s">
        <v>728</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0"/>
        <v>0</v>
      </c>
    </row>
    <row r="201" spans="5:23">
      <c r="E201" s="213">
        <v>45108</v>
      </c>
      <c r="F201" s="213" t="s">
        <v>728</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0"/>
        <v>0</v>
      </c>
    </row>
    <row r="202" spans="5:23">
      <c r="E202" s="213">
        <v>45139</v>
      </c>
      <c r="F202" s="213" t="s">
        <v>728</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0"/>
        <v>0</v>
      </c>
    </row>
    <row r="203" spans="5:23">
      <c r="E203" s="213">
        <v>45170</v>
      </c>
      <c r="F203" s="213" t="s">
        <v>728</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0"/>
        <v>0</v>
      </c>
    </row>
    <row r="204" spans="5:23">
      <c r="E204" s="213">
        <v>45200</v>
      </c>
      <c r="F204" s="213" t="s">
        <v>728</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0"/>
        <v>0</v>
      </c>
    </row>
    <row r="205" spans="5:23">
      <c r="E205" s="213">
        <v>45231</v>
      </c>
      <c r="F205" s="213" t="s">
        <v>728</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0"/>
        <v>0</v>
      </c>
    </row>
    <row r="206" spans="5:23">
      <c r="E206" s="213">
        <v>45261</v>
      </c>
      <c r="F206" s="213" t="s">
        <v>728</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725</v>
      </c>
      <c r="F207" s="215"/>
      <c r="G207" s="216"/>
      <c r="H207" s="217"/>
      <c r="I207" s="218">
        <f>SUM(I194:I206)</f>
        <v>3853.0412623670318</v>
      </c>
      <c r="J207" s="218">
        <f>SUM(J194:J206)</f>
        <v>7410.301040621699</v>
      </c>
      <c r="K207" s="218">
        <f t="shared" ref="K207:V207" si="101">SUM(K194:K206)</f>
        <v>604.73713729247777</v>
      </c>
      <c r="L207" s="218">
        <f t="shared" si="101"/>
        <v>-6.4402650947344453</v>
      </c>
      <c r="M207" s="218">
        <f t="shared" si="101"/>
        <v>0</v>
      </c>
      <c r="N207" s="218">
        <f t="shared" si="101"/>
        <v>-5.7402166637500001</v>
      </c>
      <c r="O207" s="218">
        <f t="shared" si="101"/>
        <v>0</v>
      </c>
      <c r="P207" s="218">
        <f t="shared" si="101"/>
        <v>0</v>
      </c>
      <c r="Q207" s="218">
        <f t="shared" si="101"/>
        <v>0</v>
      </c>
      <c r="R207" s="218">
        <f t="shared" si="101"/>
        <v>0</v>
      </c>
      <c r="S207" s="218">
        <f t="shared" si="101"/>
        <v>0</v>
      </c>
      <c r="T207" s="218">
        <f t="shared" si="101"/>
        <v>0</v>
      </c>
      <c r="U207" s="218">
        <f t="shared" si="101"/>
        <v>0</v>
      </c>
      <c r="V207" s="218">
        <f t="shared" si="101"/>
        <v>0</v>
      </c>
      <c r="W207" s="218">
        <f>SUM(W194:W206)</f>
        <v>11855.898958522721</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743</v>
      </c>
      <c r="F209" s="224"/>
      <c r="G209" s="225"/>
      <c r="H209" s="226"/>
      <c r="I209" s="227">
        <f>I207+I208</f>
        <v>3853.0412623670318</v>
      </c>
      <c r="J209" s="227">
        <f t="shared" ref="J209:U209" si="102">J207+J208</f>
        <v>7410.301040621699</v>
      </c>
      <c r="K209" s="227">
        <f t="shared" si="102"/>
        <v>604.73713729247777</v>
      </c>
      <c r="L209" s="227">
        <f t="shared" si="102"/>
        <v>-6.4402650947344453</v>
      </c>
      <c r="M209" s="227">
        <f t="shared" si="102"/>
        <v>0</v>
      </c>
      <c r="N209" s="227">
        <f t="shared" si="102"/>
        <v>-5.7402166637500001</v>
      </c>
      <c r="O209" s="227">
        <f t="shared" si="102"/>
        <v>0</v>
      </c>
      <c r="P209" s="227">
        <f t="shared" si="102"/>
        <v>0</v>
      </c>
      <c r="Q209" s="227">
        <f t="shared" si="102"/>
        <v>0</v>
      </c>
      <c r="R209" s="227">
        <f t="shared" si="102"/>
        <v>0</v>
      </c>
      <c r="S209" s="227">
        <f t="shared" si="102"/>
        <v>0</v>
      </c>
      <c r="T209" s="227">
        <f t="shared" si="102"/>
        <v>0</v>
      </c>
      <c r="U209" s="227">
        <f t="shared" si="102"/>
        <v>0</v>
      </c>
      <c r="V209" s="227">
        <f>V207+V208</f>
        <v>0</v>
      </c>
      <c r="W209" s="227">
        <f>W207+W208</f>
        <v>11855.898958522721</v>
      </c>
    </row>
    <row r="210" spans="5:23">
      <c r="E210" s="213">
        <v>45292</v>
      </c>
      <c r="F210" s="213" t="s">
        <v>747</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747</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3">SUM(I211:V211)</f>
        <v>0</v>
      </c>
    </row>
    <row r="212" spans="5:23">
      <c r="E212" s="213">
        <v>45352</v>
      </c>
      <c r="F212" s="213" t="s">
        <v>747</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3"/>
        <v>0</v>
      </c>
    </row>
    <row r="213" spans="5:23">
      <c r="E213" s="213">
        <v>45383</v>
      </c>
      <c r="F213" s="213" t="s">
        <v>747</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3"/>
        <v>0</v>
      </c>
    </row>
    <row r="214" spans="5:23">
      <c r="E214" s="213">
        <v>45413</v>
      </c>
      <c r="F214" s="213" t="s">
        <v>747</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3"/>
        <v>0</v>
      </c>
    </row>
    <row r="215" spans="5:23">
      <c r="E215" s="213">
        <v>45444</v>
      </c>
      <c r="F215" s="213" t="s">
        <v>747</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3"/>
        <v>0</v>
      </c>
    </row>
    <row r="216" spans="5:23">
      <c r="E216" s="213">
        <v>45474</v>
      </c>
      <c r="F216" s="213" t="s">
        <v>747</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3"/>
        <v>0</v>
      </c>
    </row>
    <row r="217" spans="5:23">
      <c r="E217" s="213">
        <v>45505</v>
      </c>
      <c r="F217" s="213" t="s">
        <v>747</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3"/>
        <v>0</v>
      </c>
    </row>
    <row r="218" spans="5:23">
      <c r="E218" s="213">
        <v>45536</v>
      </c>
      <c r="F218" s="213" t="s">
        <v>747</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3"/>
        <v>0</v>
      </c>
    </row>
    <row r="219" spans="5:23">
      <c r="E219" s="213">
        <v>45566</v>
      </c>
      <c r="F219" s="213" t="s">
        <v>747</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3"/>
        <v>0</v>
      </c>
    </row>
    <row r="220" spans="5:23">
      <c r="E220" s="213">
        <v>45597</v>
      </c>
      <c r="F220" s="213" t="s">
        <v>747</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3"/>
        <v>0</v>
      </c>
    </row>
    <row r="221" spans="5:23">
      <c r="E221" s="213">
        <v>45627</v>
      </c>
      <c r="F221" s="213" t="s">
        <v>747</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745</v>
      </c>
      <c r="F222" s="215"/>
      <c r="G222" s="216"/>
      <c r="H222" s="217"/>
      <c r="I222" s="218">
        <f>SUM(I209:I221)</f>
        <v>3853.0412623670318</v>
      </c>
      <c r="J222" s="218">
        <f>SUM(J209:J221)</f>
        <v>7410.301040621699</v>
      </c>
      <c r="K222" s="218">
        <f t="shared" ref="K222:V222" si="104">SUM(K209:K221)</f>
        <v>604.73713729247777</v>
      </c>
      <c r="L222" s="218">
        <f t="shared" si="104"/>
        <v>-6.4402650947344453</v>
      </c>
      <c r="M222" s="218">
        <f t="shared" si="104"/>
        <v>0</v>
      </c>
      <c r="N222" s="218">
        <f t="shared" si="104"/>
        <v>-5.7402166637500001</v>
      </c>
      <c r="O222" s="218">
        <f t="shared" si="104"/>
        <v>0</v>
      </c>
      <c r="P222" s="218">
        <f t="shared" si="104"/>
        <v>0</v>
      </c>
      <c r="Q222" s="218">
        <f t="shared" si="104"/>
        <v>0</v>
      </c>
      <c r="R222" s="218">
        <f t="shared" si="104"/>
        <v>0</v>
      </c>
      <c r="S222" s="218">
        <f t="shared" si="104"/>
        <v>0</v>
      </c>
      <c r="T222" s="218">
        <f t="shared" si="104"/>
        <v>0</v>
      </c>
      <c r="U222" s="218">
        <f t="shared" si="104"/>
        <v>0</v>
      </c>
      <c r="V222" s="218">
        <f t="shared" si="104"/>
        <v>0</v>
      </c>
      <c r="W222" s="218">
        <f>SUM(W209:W221)</f>
        <v>11855.898958522721</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744</v>
      </c>
      <c r="F224" s="224"/>
      <c r="G224" s="225"/>
      <c r="H224" s="226"/>
      <c r="I224" s="227">
        <f>I222+I223</f>
        <v>3853.0412623670318</v>
      </c>
      <c r="J224" s="227">
        <f t="shared" ref="J224:U224" si="105">J222+J223</f>
        <v>7410.301040621699</v>
      </c>
      <c r="K224" s="227">
        <f t="shared" si="105"/>
        <v>604.73713729247777</v>
      </c>
      <c r="L224" s="227">
        <f t="shared" si="105"/>
        <v>-6.4402650947344453</v>
      </c>
      <c r="M224" s="227">
        <f t="shared" si="105"/>
        <v>0</v>
      </c>
      <c r="N224" s="227">
        <f t="shared" si="105"/>
        <v>-5.7402166637500001</v>
      </c>
      <c r="O224" s="227">
        <f t="shared" si="105"/>
        <v>0</v>
      </c>
      <c r="P224" s="227">
        <f t="shared" si="105"/>
        <v>0</v>
      </c>
      <c r="Q224" s="227">
        <f t="shared" si="105"/>
        <v>0</v>
      </c>
      <c r="R224" s="227">
        <f t="shared" si="105"/>
        <v>0</v>
      </c>
      <c r="S224" s="227">
        <f t="shared" si="105"/>
        <v>0</v>
      </c>
      <c r="T224" s="227">
        <f t="shared" si="105"/>
        <v>0</v>
      </c>
      <c r="U224" s="227">
        <f t="shared" si="105"/>
        <v>0</v>
      </c>
      <c r="V224" s="227">
        <f>V222+V223</f>
        <v>0</v>
      </c>
      <c r="W224" s="227">
        <f>W222+W223</f>
        <v>11855.898958522721</v>
      </c>
    </row>
    <row r="225" spans="5:23">
      <c r="E225" s="213">
        <v>45658</v>
      </c>
      <c r="F225" s="213" t="s">
        <v>748</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748</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6">SUM(I226:V226)</f>
        <v>0</v>
      </c>
    </row>
    <row r="227" spans="5:23">
      <c r="E227" s="213">
        <v>45717</v>
      </c>
      <c r="F227" s="213" t="s">
        <v>748</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6"/>
        <v>0</v>
      </c>
    </row>
    <row r="228" spans="5:23">
      <c r="E228" s="213">
        <v>45748</v>
      </c>
      <c r="F228" s="213" t="s">
        <v>748</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6"/>
        <v>0</v>
      </c>
    </row>
    <row r="229" spans="5:23">
      <c r="E229" s="213">
        <v>45778</v>
      </c>
      <c r="F229" s="213" t="s">
        <v>748</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6"/>
        <v>0</v>
      </c>
    </row>
    <row r="230" spans="5:23">
      <c r="E230" s="213">
        <v>45809</v>
      </c>
      <c r="F230" s="213" t="s">
        <v>748</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6"/>
        <v>0</v>
      </c>
    </row>
    <row r="231" spans="5:23">
      <c r="E231" s="213">
        <v>45839</v>
      </c>
      <c r="F231" s="213" t="s">
        <v>748</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6"/>
        <v>0</v>
      </c>
    </row>
    <row r="232" spans="5:23">
      <c r="E232" s="213">
        <v>45870</v>
      </c>
      <c r="F232" s="213" t="s">
        <v>748</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6"/>
        <v>0</v>
      </c>
    </row>
    <row r="233" spans="5:23">
      <c r="E233" s="213">
        <v>45901</v>
      </c>
      <c r="F233" s="213" t="s">
        <v>748</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6"/>
        <v>0</v>
      </c>
    </row>
    <row r="234" spans="5:23">
      <c r="E234" s="213">
        <v>45931</v>
      </c>
      <c r="F234" s="213" t="s">
        <v>748</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6"/>
        <v>0</v>
      </c>
    </row>
    <row r="235" spans="5:23">
      <c r="E235" s="213">
        <v>45962</v>
      </c>
      <c r="F235" s="213" t="s">
        <v>748</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6"/>
        <v>0</v>
      </c>
    </row>
    <row r="236" spans="5:23">
      <c r="E236" s="213">
        <v>45992</v>
      </c>
      <c r="F236" s="213" t="s">
        <v>748</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746</v>
      </c>
      <c r="F237" s="215"/>
      <c r="G237" s="216"/>
      <c r="H237" s="217"/>
      <c r="I237" s="218">
        <f>SUM(I224:I236)</f>
        <v>3853.0412623670318</v>
      </c>
      <c r="J237" s="218">
        <f>SUM(J224:J236)</f>
        <v>7410.301040621699</v>
      </c>
      <c r="K237" s="218">
        <f t="shared" ref="K237:U237" si="107">SUM(K224:K236)</f>
        <v>604.73713729247777</v>
      </c>
      <c r="L237" s="218">
        <f t="shared" si="107"/>
        <v>-6.4402650947344453</v>
      </c>
      <c r="M237" s="218">
        <f>SUM(M224:M236)</f>
        <v>0</v>
      </c>
      <c r="N237" s="218">
        <f t="shared" si="107"/>
        <v>-5.7402166637500001</v>
      </c>
      <c r="O237" s="218">
        <f t="shared" si="107"/>
        <v>0</v>
      </c>
      <c r="P237" s="218">
        <f t="shared" si="107"/>
        <v>0</v>
      </c>
      <c r="Q237" s="218">
        <f t="shared" si="107"/>
        <v>0</v>
      </c>
      <c r="R237" s="218">
        <f t="shared" si="107"/>
        <v>0</v>
      </c>
      <c r="S237" s="218">
        <f t="shared" si="107"/>
        <v>0</v>
      </c>
      <c r="T237" s="218">
        <f t="shared" si="107"/>
        <v>0</v>
      </c>
      <c r="U237" s="218">
        <f t="shared" si="107"/>
        <v>0</v>
      </c>
      <c r="V237" s="218">
        <f>SUM(V224:V236)</f>
        <v>0</v>
      </c>
      <c r="W237" s="218">
        <f>SUM(W224:W236)</f>
        <v>11855.898958522721</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topLeftCell="A13" zoomScale="90" zoomScaleNormal="90" workbookViewId="0">
      <selection activeCell="AI14" sqref="AI1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3"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89"/>
      <c r="D14" s="608" t="s">
        <v>551</v>
      </c>
      <c r="I14" s="12"/>
      <c r="J14" s="12"/>
      <c r="BU14" s="12"/>
    </row>
    <row r="15" spans="2:73" ht="26.25" customHeight="1" outlineLevel="1">
      <c r="C15" s="89"/>
      <c r="I15" s="12"/>
      <c r="J15" s="12"/>
    </row>
    <row r="16" spans="2:73" ht="23.25" customHeight="1" outlineLevel="1">
      <c r="B16" s="115" t="s">
        <v>505</v>
      </c>
      <c r="C16" s="89"/>
      <c r="D16" s="613" t="s">
        <v>611</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605</v>
      </c>
      <c r="C17" s="89"/>
      <c r="D17" s="609" t="s">
        <v>585</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89"/>
      <c r="D18" s="609" t="s">
        <v>618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89"/>
      <c r="D19" s="609" t="s">
        <v>617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89"/>
      <c r="D20" s="609" t="s">
        <v>619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89"/>
      <c r="D21" s="701" t="s">
        <v>628</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590</v>
      </c>
      <c r="H23" s="10"/>
      <c r="I23" s="10"/>
      <c r="J23" s="10"/>
    </row>
    <row r="24" spans="2:73" s="668" customFormat="1" ht="21" customHeight="1">
      <c r="B24" s="700" t="s">
        <v>594</v>
      </c>
      <c r="C24" s="860" t="s">
        <v>595</v>
      </c>
      <c r="D24" s="860"/>
      <c r="E24" s="860"/>
      <c r="F24" s="860"/>
      <c r="G24" s="860"/>
      <c r="H24" s="676" t="s">
        <v>592</v>
      </c>
      <c r="I24" s="676" t="s">
        <v>591</v>
      </c>
      <c r="J24" s="676" t="s">
        <v>593</v>
      </c>
      <c r="K24" s="667"/>
      <c r="L24" s="668" t="s">
        <v>595</v>
      </c>
      <c r="AQ24" s="668" t="s">
        <v>595</v>
      </c>
      <c r="BU24" s="667"/>
    </row>
    <row r="25" spans="2:73" s="249" customFormat="1" ht="49.5" customHeight="1">
      <c r="B25" s="244" t="s">
        <v>473</v>
      </c>
      <c r="C25" s="244" t="s">
        <v>211</v>
      </c>
      <c r="D25" s="626" t="s">
        <v>474</v>
      </c>
      <c r="E25" s="244" t="s">
        <v>208</v>
      </c>
      <c r="F25" s="244" t="s">
        <v>475</v>
      </c>
      <c r="G25" s="244" t="s">
        <v>476</v>
      </c>
      <c r="H25" s="626" t="s">
        <v>477</v>
      </c>
      <c r="I25" s="634" t="s">
        <v>583</v>
      </c>
      <c r="J25" s="641" t="s">
        <v>584</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2"/>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2"/>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2"/>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2"/>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2"/>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2"/>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2"/>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2"/>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2"/>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2"/>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2"/>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2"/>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2"/>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2"/>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2"/>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2"/>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2"/>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2"/>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2"/>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2"/>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2"/>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2"/>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2"/>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2"/>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2"/>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2"/>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topLeftCell="A13" zoomScale="110" zoomScaleNormal="110" workbookViewId="0">
      <selection activeCell="H21" sqref="H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6"/>
      <c r="B13" s="586" t="s">
        <v>171</v>
      </c>
      <c r="D13" s="125" t="s">
        <v>175</v>
      </c>
      <c r="E13" s="744"/>
      <c r="F13" s="176"/>
      <c r="G13" s="177"/>
      <c r="H13" s="178"/>
      <c r="K13" s="178"/>
      <c r="L13" s="176"/>
      <c r="M13" s="176"/>
      <c r="N13" s="176"/>
      <c r="O13" s="176"/>
      <c r="P13" s="176"/>
      <c r="Q13" s="179"/>
    </row>
    <row r="14" spans="1:17" s="9" customFormat="1" ht="15.75" customHeight="1">
      <c r="B14" s="549"/>
      <c r="D14" s="17"/>
      <c r="E14" s="17"/>
      <c r="F14" s="176"/>
      <c r="G14" s="177"/>
      <c r="H14" s="178"/>
      <c r="K14" s="178"/>
      <c r="L14" s="176"/>
      <c r="M14" s="176"/>
      <c r="N14" s="176"/>
      <c r="O14" s="176"/>
      <c r="P14" s="176"/>
      <c r="Q14" s="179"/>
    </row>
    <row r="15" spans="1:17" ht="15.75">
      <c r="B15" s="586" t="s">
        <v>505</v>
      </c>
    </row>
    <row r="16" spans="1:17" ht="15.75">
      <c r="B16" s="586"/>
    </row>
    <row r="17" spans="2:21" s="666" customFormat="1" ht="20.45" customHeight="1">
      <c r="B17" s="664" t="s">
        <v>658</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62" t="s">
        <v>711</v>
      </c>
      <c r="C18" s="862"/>
      <c r="D18" s="862"/>
      <c r="E18" s="862"/>
      <c r="F18" s="862"/>
      <c r="G18" s="862"/>
      <c r="H18" s="862"/>
      <c r="I18" s="862"/>
      <c r="J18" s="862"/>
      <c r="K18" s="862"/>
      <c r="L18" s="862"/>
      <c r="M18" s="862"/>
      <c r="N18" s="862"/>
      <c r="O18" s="862"/>
      <c r="P18" s="862"/>
      <c r="Q18" s="862"/>
      <c r="R18" s="862"/>
      <c r="S18" s="862"/>
      <c r="T18" s="862"/>
      <c r="U18" s="862"/>
    </row>
    <row r="21" spans="2:21" ht="21">
      <c r="B21" s="742" t="s">
        <v>695</v>
      </c>
    </row>
    <row r="23" spans="2:21" ht="21">
      <c r="B23" s="742" t="s">
        <v>696</v>
      </c>
      <c r="C23" s="743"/>
      <c r="E23" s="743"/>
      <c r="F23" s="743"/>
      <c r="H23" s="742" t="s">
        <v>697</v>
      </c>
    </row>
    <row r="24" spans="2:21" ht="18.75" customHeight="1">
      <c r="B24" s="861" t="s">
        <v>674</v>
      </c>
      <c r="C24" s="861"/>
      <c r="D24" s="861"/>
      <c r="E24" s="861"/>
      <c r="F24" s="861"/>
      <c r="H24" s="12" t="s">
        <v>682</v>
      </c>
      <c r="M24" s="12" t="s">
        <v>683</v>
      </c>
    </row>
    <row r="25" spans="2:21" ht="45">
      <c r="B25" s="739" t="s">
        <v>62</v>
      </c>
      <c r="C25" s="739" t="s">
        <v>675</v>
      </c>
      <c r="D25" s="739" t="s">
        <v>676</v>
      </c>
      <c r="E25" s="739" t="s">
        <v>678</v>
      </c>
      <c r="F25" s="739" t="s">
        <v>677</v>
      </c>
      <c r="H25" s="739" t="s">
        <v>679</v>
      </c>
      <c r="I25" s="739" t="s">
        <v>680</v>
      </c>
      <c r="J25" s="739" t="s">
        <v>681</v>
      </c>
      <c r="K25" s="739" t="s">
        <v>675</v>
      </c>
      <c r="M25" s="739" t="s">
        <v>679</v>
      </c>
      <c r="N25" s="739" t="s">
        <v>680</v>
      </c>
      <c r="O25" s="739" t="s">
        <v>681</v>
      </c>
      <c r="P25" s="739" t="s">
        <v>675</v>
      </c>
    </row>
    <row r="26" spans="2:21" ht="18">
      <c r="B26" s="746"/>
      <c r="C26" s="746" t="s">
        <v>685</v>
      </c>
      <c r="D26" s="746" t="s">
        <v>686</v>
      </c>
      <c r="E26" s="746" t="s">
        <v>687</v>
      </c>
      <c r="F26" s="746" t="s">
        <v>688</v>
      </c>
      <c r="H26" s="746"/>
      <c r="I26" s="746" t="s">
        <v>689</v>
      </c>
      <c r="J26" s="746" t="s">
        <v>690</v>
      </c>
      <c r="K26" s="746" t="s">
        <v>691</v>
      </c>
      <c r="M26" s="746"/>
      <c r="N26" s="746" t="s">
        <v>692</v>
      </c>
      <c r="O26" s="746" t="s">
        <v>693</v>
      </c>
      <c r="P26" s="746" t="s">
        <v>694</v>
      </c>
    </row>
    <row r="27" spans="2:21" ht="15.75" customHeight="1">
      <c r="B27" s="741" t="s">
        <v>699</v>
      </c>
      <c r="C27" s="749">
        <f>K49</f>
        <v>0</v>
      </c>
      <c r="D27" s="747"/>
      <c r="E27" s="740"/>
      <c r="F27" s="740"/>
      <c r="H27" s="740"/>
      <c r="I27" s="740"/>
      <c r="J27" s="740"/>
      <c r="K27" s="740">
        <f>I27*J27</f>
        <v>0</v>
      </c>
      <c r="M27" s="740"/>
      <c r="N27" s="740"/>
      <c r="O27" s="740"/>
      <c r="P27" s="740">
        <f>N27*O27</f>
        <v>0</v>
      </c>
    </row>
    <row r="28" spans="2:21" ht="15.75" customHeight="1">
      <c r="B28" s="741" t="s">
        <v>700</v>
      </c>
      <c r="C28" s="750">
        <f>P49</f>
        <v>0</v>
      </c>
      <c r="D28" s="751">
        <f>C28-C27</f>
        <v>0</v>
      </c>
      <c r="E28" s="740"/>
      <c r="F28" s="748">
        <f>D28*E28</f>
        <v>0</v>
      </c>
      <c r="H28" s="740"/>
      <c r="I28" s="740"/>
      <c r="J28" s="740"/>
      <c r="K28" s="740"/>
      <c r="M28" s="740"/>
      <c r="N28" s="740"/>
      <c r="O28" s="740"/>
      <c r="P28" s="740"/>
    </row>
    <row r="29" spans="2:21" ht="15.75" customHeight="1">
      <c r="B29" s="741" t="s">
        <v>701</v>
      </c>
      <c r="C29" s="740"/>
      <c r="D29" s="740"/>
      <c r="E29" s="740"/>
      <c r="F29" s="740"/>
      <c r="H29" s="740"/>
      <c r="I29" s="740"/>
      <c r="J29" s="740"/>
      <c r="K29" s="740"/>
      <c r="M29" s="740"/>
      <c r="N29" s="740"/>
      <c r="O29" s="740"/>
      <c r="P29" s="740"/>
    </row>
    <row r="30" spans="2:21" ht="15.75" customHeight="1">
      <c r="B30" s="741" t="s">
        <v>702</v>
      </c>
      <c r="C30" s="740"/>
      <c r="D30" s="740"/>
      <c r="E30" s="740"/>
      <c r="F30" s="740"/>
      <c r="H30" s="740"/>
      <c r="I30" s="740"/>
      <c r="J30" s="740"/>
      <c r="K30" s="740"/>
      <c r="M30" s="740"/>
      <c r="N30" s="740"/>
      <c r="O30" s="740"/>
      <c r="P30" s="740"/>
    </row>
    <row r="31" spans="2:21" ht="15.75" customHeight="1">
      <c r="B31" s="741" t="s">
        <v>703</v>
      </c>
      <c r="C31" s="740"/>
      <c r="D31" s="740"/>
      <c r="E31" s="740"/>
      <c r="F31" s="740"/>
      <c r="H31" s="740"/>
      <c r="I31" s="740"/>
      <c r="J31" s="740"/>
      <c r="K31" s="740"/>
      <c r="M31" s="740"/>
      <c r="N31" s="740"/>
      <c r="O31" s="740"/>
      <c r="P31" s="740"/>
    </row>
    <row r="32" spans="2:21" ht="15.75" customHeight="1">
      <c r="B32" s="741" t="s">
        <v>704</v>
      </c>
      <c r="C32" s="740"/>
      <c r="D32" s="740"/>
      <c r="E32" s="740"/>
      <c r="F32" s="740"/>
      <c r="H32" s="740"/>
      <c r="I32" s="740"/>
      <c r="J32" s="740"/>
      <c r="K32" s="740"/>
      <c r="M32" s="740"/>
      <c r="N32" s="740"/>
      <c r="O32" s="740"/>
      <c r="P32" s="740"/>
    </row>
    <row r="33" spans="2:16" ht="15.75" customHeight="1">
      <c r="B33" s="741" t="s">
        <v>705</v>
      </c>
      <c r="C33" s="740"/>
      <c r="D33" s="740"/>
      <c r="E33" s="740"/>
      <c r="F33" s="740"/>
      <c r="H33" s="740"/>
      <c r="I33" s="740"/>
      <c r="J33" s="740"/>
      <c r="K33" s="740"/>
      <c r="M33" s="740"/>
      <c r="N33" s="740"/>
      <c r="O33" s="740"/>
      <c r="P33" s="740"/>
    </row>
    <row r="34" spans="2:16" ht="15.75" customHeight="1">
      <c r="B34" s="741" t="s">
        <v>706</v>
      </c>
      <c r="C34" s="740"/>
      <c r="D34" s="740"/>
      <c r="E34" s="740"/>
      <c r="F34" s="740"/>
      <c r="H34" s="740"/>
      <c r="I34" s="740"/>
      <c r="J34" s="740"/>
      <c r="K34" s="740"/>
      <c r="M34" s="740"/>
      <c r="N34" s="740"/>
      <c r="O34" s="740"/>
      <c r="P34" s="740"/>
    </row>
    <row r="35" spans="2:16" ht="15.75" customHeight="1">
      <c r="B35" s="741" t="s">
        <v>707</v>
      </c>
      <c r="C35" s="740"/>
      <c r="D35" s="740"/>
      <c r="E35" s="740"/>
      <c r="F35" s="740"/>
      <c r="H35" s="740"/>
      <c r="I35" s="740"/>
      <c r="J35" s="740"/>
      <c r="K35" s="740"/>
      <c r="M35" s="740"/>
      <c r="N35" s="740"/>
      <c r="O35" s="740"/>
      <c r="P35" s="740"/>
    </row>
    <row r="36" spans="2:16" ht="15.75" customHeight="1">
      <c r="B36" s="741" t="s">
        <v>708</v>
      </c>
      <c r="C36" s="740"/>
      <c r="D36" s="740"/>
      <c r="E36" s="740"/>
      <c r="F36" s="740"/>
      <c r="H36" s="740"/>
      <c r="I36" s="740"/>
      <c r="J36" s="740"/>
      <c r="K36" s="740"/>
      <c r="M36" s="740"/>
      <c r="N36" s="740"/>
      <c r="O36" s="740"/>
      <c r="P36" s="740"/>
    </row>
    <row r="37" spans="2:16" ht="15.75" customHeight="1">
      <c r="B37" s="741" t="s">
        <v>709</v>
      </c>
      <c r="C37" s="740"/>
      <c r="D37" s="740"/>
      <c r="E37" s="740"/>
      <c r="F37" s="740"/>
      <c r="H37" s="740"/>
      <c r="I37" s="740"/>
      <c r="J37" s="740"/>
      <c r="K37" s="740"/>
      <c r="M37" s="740"/>
      <c r="N37" s="740"/>
      <c r="O37" s="740"/>
      <c r="P37" s="740"/>
    </row>
    <row r="38" spans="2:16" ht="15.75" customHeight="1">
      <c r="B38" s="741" t="s">
        <v>710</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698</v>
      </c>
      <c r="C40" s="740"/>
      <c r="D40" s="740"/>
      <c r="E40" s="740"/>
      <c r="F40" s="740"/>
      <c r="H40" s="740"/>
      <c r="I40" s="740"/>
      <c r="J40" s="740"/>
      <c r="K40" s="740"/>
      <c r="M40" s="740"/>
      <c r="N40" s="740"/>
      <c r="O40" s="740"/>
      <c r="P40" s="740"/>
    </row>
    <row r="41" spans="2:16">
      <c r="B41" s="741" t="s">
        <v>698</v>
      </c>
      <c r="C41" s="740"/>
      <c r="D41" s="740"/>
      <c r="E41" s="740"/>
      <c r="F41" s="740"/>
      <c r="H41" s="740"/>
      <c r="I41" s="740"/>
      <c r="J41" s="740"/>
      <c r="K41" s="740"/>
      <c r="M41" s="740"/>
      <c r="N41" s="740"/>
      <c r="O41" s="740"/>
      <c r="P41" s="740"/>
    </row>
    <row r="42" spans="2:16">
      <c r="B42" s="741" t="s">
        <v>698</v>
      </c>
      <c r="C42" s="740"/>
      <c r="D42" s="740"/>
      <c r="E42" s="740"/>
      <c r="F42" s="740"/>
      <c r="H42" s="740"/>
      <c r="I42" s="740"/>
      <c r="J42" s="740"/>
      <c r="K42" s="740"/>
      <c r="M42" s="740"/>
      <c r="N42" s="740"/>
      <c r="O42" s="740"/>
      <c r="P42" s="740"/>
    </row>
    <row r="43" spans="2:16">
      <c r="B43" s="741" t="s">
        <v>698</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2022-01-10T16:14:12Z</dcterms:modified>
</cp:coreProperties>
</file>