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11.xml" ContentType="application/vnd.ms-excel.threaded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weave\Documents\Enbridge\Analysis\"/>
    </mc:Choice>
  </mc:AlternateContent>
  <xr:revisionPtr revIDLastSave="0" documentId="13_ncr:1_{3373DC01-EE79-4CE7-AE6D-BCD2A8B663F5}" xr6:coauthVersionLast="47" xr6:coauthVersionMax="47" xr10:uidLastSave="{00000000-0000-0000-0000-000000000000}"/>
  <bookViews>
    <workbookView xWindow="-108" yWindow="-108" windowWidth="23256" windowHeight="12456" tabRatio="885" activeTab="3" xr2:uid="{306587FF-D244-412A-A3AE-5B3EFF94597D}"/>
  </bookViews>
  <sheets>
    <sheet name="Xp1" sheetId="74" r:id="rId1"/>
    <sheet name="Xp20" sheetId="75" r:id="rId2"/>
    <sheet name="Am1-10yr" sheetId="86" r:id="rId3"/>
    <sheet name="Am20-10yr" sheetId="72" r:id="rId4"/>
    <sheet name="Am20-5yr" sheetId="71" r:id="rId5"/>
    <sheet name="Am20-16yr" sheetId="76" r:id="rId6"/>
    <sheet name="Am20-10yr-4%" sheetId="77" r:id="rId7"/>
    <sheet name="Am20-10yr-2X$" sheetId="81" r:id="rId8"/>
    <sheet name="Am20-10yr-1.2X$10" sheetId="80" r:id="rId9"/>
    <sheet name="Am20-10yr-1.2X$5" sheetId="83" r:id="rId10"/>
    <sheet name="Am20-10yr-1.2X$16" sheetId="84" r:id="rId11"/>
    <sheet name="C-1yr" sheetId="36" r:id="rId12"/>
    <sheet name="C-20yr" sheetId="42" r:id="rId13"/>
    <sheet name="C-20yrTerm" sheetId="53" r:id="rId14"/>
    <sheet name="C-20yrCofC" sheetId="54" r:id="rId15"/>
    <sheet name="C-20yr2X1.2X" sheetId="82" r:id="rId16"/>
    <sheet name="Portfolio$" sheetId="1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80" i="75" l="1"/>
  <c r="AN80" i="75"/>
  <c r="AM80" i="75"/>
  <c r="AL80" i="75"/>
  <c r="AK80" i="75"/>
  <c r="AJ80" i="75"/>
  <c r="AI80" i="75"/>
  <c r="AH80" i="75"/>
  <c r="AG80" i="75"/>
  <c r="AF80" i="75"/>
  <c r="AE80" i="75"/>
  <c r="AD80" i="75"/>
  <c r="AC80" i="75"/>
  <c r="AB80" i="75"/>
  <c r="AA80" i="75"/>
  <c r="Z80" i="75"/>
  <c r="Y80" i="75"/>
  <c r="X80" i="75"/>
  <c r="W80" i="75"/>
  <c r="V80" i="75"/>
  <c r="U80" i="75"/>
  <c r="T80" i="75"/>
  <c r="S80" i="75"/>
  <c r="R80" i="75"/>
  <c r="Q80" i="75"/>
  <c r="P80" i="75"/>
  <c r="O80" i="75"/>
  <c r="N80" i="75"/>
  <c r="M80" i="75"/>
  <c r="L80" i="75"/>
  <c r="K80" i="75"/>
  <c r="J80" i="75"/>
  <c r="I80" i="75"/>
  <c r="H80" i="75"/>
  <c r="G80" i="75"/>
  <c r="AO80" i="86"/>
  <c r="AN80" i="86"/>
  <c r="AM80" i="86"/>
  <c r="AL80" i="86"/>
  <c r="AK80" i="86"/>
  <c r="AJ80" i="86"/>
  <c r="AI80" i="86"/>
  <c r="AH80" i="86"/>
  <c r="AG80" i="86"/>
  <c r="AF80" i="86"/>
  <c r="AE80" i="86"/>
  <c r="AD80" i="86"/>
  <c r="AC80" i="86"/>
  <c r="AB80" i="86"/>
  <c r="AA80" i="86"/>
  <c r="Z80" i="86"/>
  <c r="Y80" i="86"/>
  <c r="X80" i="86"/>
  <c r="W80" i="86"/>
  <c r="V80" i="86"/>
  <c r="U80" i="86"/>
  <c r="T80" i="86"/>
  <c r="S80" i="86"/>
  <c r="R80" i="86"/>
  <c r="Q80" i="86"/>
  <c r="P80" i="86"/>
  <c r="O80" i="86"/>
  <c r="N80" i="86"/>
  <c r="M80" i="86"/>
  <c r="L80" i="86"/>
  <c r="K80" i="86"/>
  <c r="J80" i="86"/>
  <c r="I80" i="86"/>
  <c r="H80" i="86"/>
  <c r="G80" i="86"/>
  <c r="AO80" i="72"/>
  <c r="AN80" i="72"/>
  <c r="AM80" i="72"/>
  <c r="AL80" i="72"/>
  <c r="AK80" i="72"/>
  <c r="AJ80" i="72"/>
  <c r="AI80" i="72"/>
  <c r="AH80" i="72"/>
  <c r="AG80" i="72"/>
  <c r="AF80" i="72"/>
  <c r="AE80" i="72"/>
  <c r="AD80" i="72"/>
  <c r="AC80" i="72"/>
  <c r="AB80" i="72"/>
  <c r="AA80" i="72"/>
  <c r="Z80" i="72"/>
  <c r="Y80" i="72"/>
  <c r="X80" i="72"/>
  <c r="W80" i="72"/>
  <c r="V80" i="72"/>
  <c r="U80" i="72"/>
  <c r="T80" i="72"/>
  <c r="S80" i="72"/>
  <c r="R80" i="72"/>
  <c r="Q80" i="72"/>
  <c r="P80" i="72"/>
  <c r="O80" i="72"/>
  <c r="N80" i="72"/>
  <c r="M80" i="72"/>
  <c r="L80" i="72"/>
  <c r="K80" i="72"/>
  <c r="J80" i="72"/>
  <c r="I80" i="72"/>
  <c r="H80" i="72"/>
  <c r="G80" i="72"/>
  <c r="AO80" i="71"/>
  <c r="AN80" i="71"/>
  <c r="AM80" i="71"/>
  <c r="AL80" i="71"/>
  <c r="AK80" i="71"/>
  <c r="AJ80" i="71"/>
  <c r="AI80" i="71"/>
  <c r="AH80" i="71"/>
  <c r="AG80" i="71"/>
  <c r="AF80" i="71"/>
  <c r="AE80" i="71"/>
  <c r="AD80" i="71"/>
  <c r="AC80" i="71"/>
  <c r="AB80" i="71"/>
  <c r="AA80" i="71"/>
  <c r="Z80" i="71"/>
  <c r="Y80" i="71"/>
  <c r="X80" i="71"/>
  <c r="W80" i="71"/>
  <c r="V80" i="71"/>
  <c r="U80" i="71"/>
  <c r="T80" i="71"/>
  <c r="S80" i="71"/>
  <c r="R80" i="71"/>
  <c r="Q80" i="71"/>
  <c r="P80" i="71"/>
  <c r="O80" i="71"/>
  <c r="N80" i="71"/>
  <c r="M80" i="71"/>
  <c r="L80" i="71"/>
  <c r="K80" i="71"/>
  <c r="J80" i="71"/>
  <c r="I80" i="71"/>
  <c r="H80" i="71"/>
  <c r="G80" i="71"/>
  <c r="AO80" i="76"/>
  <c r="AN80" i="76"/>
  <c r="AM80" i="76"/>
  <c r="AL80" i="76"/>
  <c r="AK80" i="76"/>
  <c r="AJ80" i="76"/>
  <c r="AI80" i="76"/>
  <c r="AH80" i="76"/>
  <c r="AG80" i="76"/>
  <c r="AF80" i="76"/>
  <c r="AE80" i="76"/>
  <c r="AD80" i="76"/>
  <c r="AC80" i="76"/>
  <c r="AB80" i="76"/>
  <c r="AA80" i="76"/>
  <c r="Z80" i="76"/>
  <c r="Y80" i="76"/>
  <c r="X80" i="76"/>
  <c r="W80" i="76"/>
  <c r="V80" i="76"/>
  <c r="U80" i="76"/>
  <c r="T80" i="76"/>
  <c r="S80" i="76"/>
  <c r="R80" i="76"/>
  <c r="Q80" i="76"/>
  <c r="P80" i="76"/>
  <c r="O80" i="76"/>
  <c r="N80" i="76"/>
  <c r="M80" i="76"/>
  <c r="L80" i="76"/>
  <c r="K80" i="76"/>
  <c r="J80" i="76"/>
  <c r="I80" i="76"/>
  <c r="H80" i="76"/>
  <c r="G80" i="76"/>
  <c r="AO80" i="77"/>
  <c r="AN80" i="77"/>
  <c r="AM80" i="77"/>
  <c r="AL80" i="77"/>
  <c r="AK80" i="77"/>
  <c r="AJ80" i="77"/>
  <c r="AI80" i="77"/>
  <c r="AH80" i="77"/>
  <c r="AG80" i="77"/>
  <c r="AF80" i="77"/>
  <c r="AE80" i="77"/>
  <c r="AD80" i="77"/>
  <c r="AC80" i="77"/>
  <c r="AB80" i="77"/>
  <c r="AA80" i="77"/>
  <c r="Z80" i="77"/>
  <c r="Y80" i="77"/>
  <c r="X80" i="77"/>
  <c r="W80" i="77"/>
  <c r="V80" i="77"/>
  <c r="U80" i="77"/>
  <c r="T80" i="77"/>
  <c r="S80" i="77"/>
  <c r="R80" i="77"/>
  <c r="Q80" i="77"/>
  <c r="P80" i="77"/>
  <c r="O80" i="77"/>
  <c r="N80" i="77"/>
  <c r="M80" i="77"/>
  <c r="L80" i="77"/>
  <c r="K80" i="77"/>
  <c r="J80" i="77"/>
  <c r="I80" i="77"/>
  <c r="H80" i="77"/>
  <c r="G80" i="77"/>
  <c r="AO80" i="81"/>
  <c r="AN80" i="81"/>
  <c r="AM80" i="81"/>
  <c r="AL80" i="81"/>
  <c r="AK80" i="81"/>
  <c r="AJ80" i="81"/>
  <c r="AI80" i="81"/>
  <c r="AH80" i="81"/>
  <c r="AG80" i="81"/>
  <c r="AF80" i="81"/>
  <c r="AE80" i="81"/>
  <c r="AD80" i="81"/>
  <c r="AC80" i="81"/>
  <c r="AB80" i="81"/>
  <c r="AA80" i="81"/>
  <c r="Z80" i="81"/>
  <c r="Y80" i="81"/>
  <c r="X80" i="81"/>
  <c r="W80" i="81"/>
  <c r="V80" i="81"/>
  <c r="U80" i="81"/>
  <c r="T80" i="81"/>
  <c r="S80" i="81"/>
  <c r="R80" i="81"/>
  <c r="Q80" i="81"/>
  <c r="P80" i="81"/>
  <c r="O80" i="81"/>
  <c r="N80" i="81"/>
  <c r="M80" i="81"/>
  <c r="L80" i="81"/>
  <c r="K80" i="81"/>
  <c r="J80" i="81"/>
  <c r="I80" i="81"/>
  <c r="H80" i="81"/>
  <c r="G80" i="81"/>
  <c r="AO80" i="80"/>
  <c r="AN80" i="80"/>
  <c r="AM80" i="80"/>
  <c r="AL80" i="80"/>
  <c r="AK80" i="80"/>
  <c r="AJ80" i="80"/>
  <c r="AI80" i="80"/>
  <c r="AH80" i="80"/>
  <c r="AG80" i="80"/>
  <c r="AF80" i="80"/>
  <c r="AE80" i="80"/>
  <c r="AD80" i="80"/>
  <c r="AC80" i="80"/>
  <c r="AB80" i="80"/>
  <c r="AA80" i="80"/>
  <c r="Z80" i="80"/>
  <c r="Y80" i="80"/>
  <c r="X80" i="80"/>
  <c r="W80" i="80"/>
  <c r="V80" i="80"/>
  <c r="U80" i="80"/>
  <c r="T80" i="80"/>
  <c r="S80" i="80"/>
  <c r="R80" i="80"/>
  <c r="Q80" i="80"/>
  <c r="P80" i="80"/>
  <c r="O80" i="80"/>
  <c r="N80" i="80"/>
  <c r="M80" i="80"/>
  <c r="L80" i="80"/>
  <c r="K80" i="80"/>
  <c r="J80" i="80"/>
  <c r="I80" i="80"/>
  <c r="H80" i="80"/>
  <c r="G80" i="80"/>
  <c r="AO80" i="83"/>
  <c r="AN80" i="83"/>
  <c r="AM80" i="83"/>
  <c r="AL80" i="83"/>
  <c r="AK80" i="83"/>
  <c r="AJ80" i="83"/>
  <c r="AI80" i="83"/>
  <c r="AH80" i="83"/>
  <c r="AG80" i="83"/>
  <c r="AF80" i="83"/>
  <c r="AE80" i="83"/>
  <c r="AD80" i="83"/>
  <c r="AC80" i="83"/>
  <c r="AB80" i="83"/>
  <c r="AA80" i="83"/>
  <c r="Z80" i="83"/>
  <c r="Y80" i="83"/>
  <c r="X80" i="83"/>
  <c r="W80" i="83"/>
  <c r="V80" i="83"/>
  <c r="U80" i="83"/>
  <c r="T80" i="83"/>
  <c r="S80" i="83"/>
  <c r="R80" i="83"/>
  <c r="Q80" i="83"/>
  <c r="P80" i="83"/>
  <c r="O80" i="83"/>
  <c r="N80" i="83"/>
  <c r="M80" i="83"/>
  <c r="L80" i="83"/>
  <c r="K80" i="83"/>
  <c r="J80" i="83"/>
  <c r="I80" i="83"/>
  <c r="H80" i="83"/>
  <c r="G80" i="83"/>
  <c r="AO80" i="84"/>
  <c r="AN80" i="84"/>
  <c r="AM80" i="84"/>
  <c r="AL80" i="84"/>
  <c r="AK80" i="84"/>
  <c r="AJ80" i="84"/>
  <c r="AI80" i="84"/>
  <c r="AH80" i="84"/>
  <c r="AG80" i="84"/>
  <c r="AF80" i="84"/>
  <c r="AE80" i="84"/>
  <c r="AD80" i="84"/>
  <c r="AC80" i="84"/>
  <c r="AB80" i="84"/>
  <c r="AA80" i="84"/>
  <c r="Z80" i="84"/>
  <c r="Y80" i="84"/>
  <c r="X80" i="84"/>
  <c r="W80" i="84"/>
  <c r="V80" i="84"/>
  <c r="U80" i="84"/>
  <c r="T80" i="84"/>
  <c r="S80" i="84"/>
  <c r="R80" i="84"/>
  <c r="Q80" i="84"/>
  <c r="P80" i="84"/>
  <c r="O80" i="84"/>
  <c r="N80" i="84"/>
  <c r="M80" i="84"/>
  <c r="L80" i="84"/>
  <c r="K80" i="84"/>
  <c r="J80" i="84"/>
  <c r="I80" i="84"/>
  <c r="H80" i="84"/>
  <c r="G80" i="84"/>
  <c r="AO80" i="74"/>
  <c r="AN80" i="74"/>
  <c r="AM80" i="74"/>
  <c r="AL80" i="74"/>
  <c r="AK80" i="74"/>
  <c r="AJ80" i="74"/>
  <c r="AI80" i="74"/>
  <c r="AH80" i="74"/>
  <c r="AG80" i="74"/>
  <c r="AF80" i="74"/>
  <c r="AE80" i="74"/>
  <c r="AD80" i="74"/>
  <c r="AC80" i="74"/>
  <c r="AB80" i="74"/>
  <c r="AA80" i="74"/>
  <c r="Z80" i="74"/>
  <c r="Y80" i="74"/>
  <c r="X80" i="74"/>
  <c r="W80" i="74"/>
  <c r="V80" i="74"/>
  <c r="U80" i="74"/>
  <c r="T80" i="74"/>
  <c r="S80" i="74"/>
  <c r="R80" i="74"/>
  <c r="Q80" i="74"/>
  <c r="P80" i="74"/>
  <c r="O80" i="74"/>
  <c r="N80" i="74"/>
  <c r="M80" i="74"/>
  <c r="L80" i="74"/>
  <c r="K80" i="74"/>
  <c r="J80" i="74"/>
  <c r="I80" i="74"/>
  <c r="H80" i="74"/>
  <c r="G80" i="74"/>
  <c r="F80" i="75"/>
  <c r="F80" i="86"/>
  <c r="F80" i="72"/>
  <c r="F80" i="71"/>
  <c r="F80" i="76"/>
  <c r="F80" i="77"/>
  <c r="F80" i="81"/>
  <c r="F80" i="80"/>
  <c r="F80" i="83"/>
  <c r="F80" i="84"/>
  <c r="F80" i="74"/>
  <c r="F69" i="86" l="1"/>
  <c r="F69" i="74" l="1"/>
  <c r="F69" i="75"/>
  <c r="F69" i="71"/>
  <c r="F69" i="76"/>
  <c r="F69" i="77"/>
  <c r="F69" i="81"/>
  <c r="F69" i="80"/>
  <c r="F69" i="83"/>
  <c r="F69" i="84"/>
  <c r="F69" i="72"/>
  <c r="F78" i="86"/>
  <c r="AO72" i="86"/>
  <c r="AN72" i="86"/>
  <c r="AM72" i="86"/>
  <c r="AL72" i="86"/>
  <c r="AK72" i="86"/>
  <c r="AJ72" i="86"/>
  <c r="AI72" i="86"/>
  <c r="AH72" i="86"/>
  <c r="AG72" i="86"/>
  <c r="AF72" i="86"/>
  <c r="AE72" i="86"/>
  <c r="AD72" i="86"/>
  <c r="AC72" i="86"/>
  <c r="AB72" i="86"/>
  <c r="AA72" i="86"/>
  <c r="Z72" i="86"/>
  <c r="F78" i="71"/>
  <c r="F78" i="76"/>
  <c r="F78" i="77"/>
  <c r="F78" i="81"/>
  <c r="F78" i="80"/>
  <c r="F78" i="83"/>
  <c r="F78" i="84"/>
  <c r="AO72" i="72"/>
  <c r="AN72" i="72"/>
  <c r="AM72" i="72"/>
  <c r="AL72" i="72"/>
  <c r="AK72" i="72"/>
  <c r="AJ72" i="72"/>
  <c r="AI72" i="72"/>
  <c r="AH72" i="72"/>
  <c r="AG72" i="72"/>
  <c r="AF72" i="72"/>
  <c r="AE72" i="72"/>
  <c r="AD72" i="72"/>
  <c r="AC72" i="72"/>
  <c r="AB72" i="72"/>
  <c r="AA72" i="72"/>
  <c r="Z72" i="72"/>
  <c r="F78" i="72"/>
  <c r="D7" i="36" l="1"/>
  <c r="D13" i="36" l="1"/>
  <c r="F44" i="86" l="1"/>
  <c r="Y19" i="86"/>
  <c r="Y72" i="86" s="1"/>
  <c r="X19" i="86"/>
  <c r="X72" i="86" s="1"/>
  <c r="W19" i="86"/>
  <c r="W72" i="86" s="1"/>
  <c r="V19" i="86"/>
  <c r="V72" i="86" s="1"/>
  <c r="U19" i="86"/>
  <c r="U72" i="86" s="1"/>
  <c r="T19" i="86"/>
  <c r="T72" i="86" s="1"/>
  <c r="S19" i="86"/>
  <c r="S72" i="86" s="1"/>
  <c r="R19" i="86"/>
  <c r="R72" i="86" s="1"/>
  <c r="Q19" i="86"/>
  <c r="Q72" i="86" s="1"/>
  <c r="P19" i="86"/>
  <c r="O19" i="86"/>
  <c r="O72" i="86" s="1"/>
  <c r="M12" i="36" s="1"/>
  <c r="N19" i="86"/>
  <c r="N72" i="86" s="1"/>
  <c r="L12" i="36" s="1"/>
  <c r="M19" i="86"/>
  <c r="M72" i="86" s="1"/>
  <c r="K12" i="36" s="1"/>
  <c r="L19" i="86"/>
  <c r="L72" i="86" s="1"/>
  <c r="J12" i="36" s="1"/>
  <c r="K19" i="86"/>
  <c r="K72" i="86" s="1"/>
  <c r="I12" i="36" s="1"/>
  <c r="J19" i="86"/>
  <c r="J72" i="86" s="1"/>
  <c r="H12" i="36" s="1"/>
  <c r="I19" i="86"/>
  <c r="H19" i="86"/>
  <c r="G19" i="86"/>
  <c r="G72" i="86" s="1"/>
  <c r="E12" i="36" s="1"/>
  <c r="F19" i="86"/>
  <c r="F72" i="86" s="1"/>
  <c r="D12" i="36" s="1"/>
  <c r="F18" i="86"/>
  <c r="G18" i="86" s="1"/>
  <c r="E16" i="86"/>
  <c r="H14" i="86"/>
  <c r="F12" i="86"/>
  <c r="K10" i="86"/>
  <c r="H10" i="86"/>
  <c r="I8" i="86"/>
  <c r="H8" i="86"/>
  <c r="G8" i="86"/>
  <c r="F8" i="86"/>
  <c r="J7" i="86"/>
  <c r="K7" i="86" s="1"/>
  <c r="K10" i="72"/>
  <c r="K10" i="71"/>
  <c r="K10" i="76"/>
  <c r="K10" i="77"/>
  <c r="K10" i="81"/>
  <c r="K10" i="80"/>
  <c r="K10" i="83"/>
  <c r="K10" i="84"/>
  <c r="K10" i="75"/>
  <c r="K10" i="74"/>
  <c r="H11" i="74"/>
  <c r="H10" i="74"/>
  <c r="D24" i="82"/>
  <c r="AO72" i="84"/>
  <c r="AN72" i="84"/>
  <c r="AM72" i="84"/>
  <c r="AL72" i="84"/>
  <c r="AK72" i="84"/>
  <c r="AJ72" i="84"/>
  <c r="AI72" i="84"/>
  <c r="AH72" i="84"/>
  <c r="AG72" i="84"/>
  <c r="AF72" i="84"/>
  <c r="AE72" i="84"/>
  <c r="AD72" i="84"/>
  <c r="AC72" i="84"/>
  <c r="AB72" i="84"/>
  <c r="AA72" i="84"/>
  <c r="Z72" i="84"/>
  <c r="F44" i="84"/>
  <c r="Y19" i="84"/>
  <c r="Y72" i="84" s="1"/>
  <c r="X19" i="84"/>
  <c r="X72" i="84" s="1"/>
  <c r="W19" i="84"/>
  <c r="W72" i="84" s="1"/>
  <c r="V19" i="84"/>
  <c r="V72" i="84" s="1"/>
  <c r="U19" i="84"/>
  <c r="U72" i="84" s="1"/>
  <c r="T19" i="84"/>
  <c r="T72" i="84" s="1"/>
  <c r="S19" i="84"/>
  <c r="S72" i="84" s="1"/>
  <c r="R19" i="84"/>
  <c r="R72" i="84" s="1"/>
  <c r="Q19" i="84"/>
  <c r="Q72" i="84" s="1"/>
  <c r="P19" i="84"/>
  <c r="P72" i="84" s="1"/>
  <c r="O19" i="84"/>
  <c r="O72" i="84" s="1"/>
  <c r="N19" i="84"/>
  <c r="N72" i="84" s="1"/>
  <c r="M19" i="84"/>
  <c r="M72" i="84" s="1"/>
  <c r="L19" i="84"/>
  <c r="L72" i="84" s="1"/>
  <c r="K19" i="84"/>
  <c r="K72" i="84" s="1"/>
  <c r="J19" i="84"/>
  <c r="J72" i="84" s="1"/>
  <c r="I19" i="84"/>
  <c r="I72" i="84" s="1"/>
  <c r="H19" i="84"/>
  <c r="H72" i="84" s="1"/>
  <c r="G19" i="84"/>
  <c r="G72" i="84" s="1"/>
  <c r="F19" i="84"/>
  <c r="F18" i="84"/>
  <c r="G18" i="84" s="1"/>
  <c r="E16" i="84"/>
  <c r="H14" i="84"/>
  <c r="F12" i="84"/>
  <c r="H11" i="84"/>
  <c r="H10" i="84"/>
  <c r="J7" i="84"/>
  <c r="K7" i="84" s="1"/>
  <c r="L7" i="84" s="1"/>
  <c r="M7" i="84" s="1"/>
  <c r="N7" i="84" s="1"/>
  <c r="O7" i="84" s="1"/>
  <c r="P7" i="84" s="1"/>
  <c r="Q7" i="84" s="1"/>
  <c r="R7" i="84" s="1"/>
  <c r="S7" i="84" s="1"/>
  <c r="T7" i="84" s="1"/>
  <c r="U7" i="84" s="1"/>
  <c r="V7" i="84" s="1"/>
  <c r="W7" i="84" s="1"/>
  <c r="X7" i="84" s="1"/>
  <c r="Y7" i="84" s="1"/>
  <c r="Z7" i="84" s="1"/>
  <c r="AA7" i="84" s="1"/>
  <c r="AB7" i="84" s="1"/>
  <c r="AC7" i="84" s="1"/>
  <c r="AD7" i="84" s="1"/>
  <c r="AE7" i="84" s="1"/>
  <c r="AF7" i="84" s="1"/>
  <c r="AG7" i="84" s="1"/>
  <c r="AH7" i="84" s="1"/>
  <c r="AI7" i="84" s="1"/>
  <c r="AJ7" i="84" s="1"/>
  <c r="AK7" i="84" s="1"/>
  <c r="AL7" i="84" s="1"/>
  <c r="AM7" i="84" s="1"/>
  <c r="AN7" i="84" s="1"/>
  <c r="AO7" i="84" s="1"/>
  <c r="AO72" i="83"/>
  <c r="AN72" i="83"/>
  <c r="AM72" i="83"/>
  <c r="AL72" i="83"/>
  <c r="AK72" i="83"/>
  <c r="AJ72" i="83"/>
  <c r="AI72" i="83"/>
  <c r="AH72" i="83"/>
  <c r="AG72" i="83"/>
  <c r="AF72" i="83"/>
  <c r="AE72" i="83"/>
  <c r="AD72" i="83"/>
  <c r="AC72" i="83"/>
  <c r="AB72" i="83"/>
  <c r="AA72" i="83"/>
  <c r="Z72" i="83"/>
  <c r="F44" i="83"/>
  <c r="Y19" i="83"/>
  <c r="Y72" i="83" s="1"/>
  <c r="X19" i="83"/>
  <c r="X72" i="83" s="1"/>
  <c r="W19" i="83"/>
  <c r="V19" i="83"/>
  <c r="V72" i="83" s="1"/>
  <c r="U19" i="83"/>
  <c r="U72" i="83" s="1"/>
  <c r="T19" i="83"/>
  <c r="T72" i="83" s="1"/>
  <c r="S19" i="83"/>
  <c r="S72" i="83" s="1"/>
  <c r="R19" i="83"/>
  <c r="R72" i="83" s="1"/>
  <c r="Q19" i="83"/>
  <c r="Q72" i="83" s="1"/>
  <c r="P19" i="83"/>
  <c r="P72" i="83" s="1"/>
  <c r="O19" i="83"/>
  <c r="N19" i="83"/>
  <c r="N72" i="83" s="1"/>
  <c r="M19" i="83"/>
  <c r="M72" i="83" s="1"/>
  <c r="L19" i="83"/>
  <c r="L72" i="83" s="1"/>
  <c r="K19" i="83"/>
  <c r="K72" i="83" s="1"/>
  <c r="J19" i="83"/>
  <c r="J72" i="83" s="1"/>
  <c r="I19" i="83"/>
  <c r="I72" i="83" s="1"/>
  <c r="H19" i="83"/>
  <c r="H72" i="83" s="1"/>
  <c r="G19" i="83"/>
  <c r="F19" i="83"/>
  <c r="F18" i="83"/>
  <c r="G18" i="83" s="1"/>
  <c r="E16" i="83"/>
  <c r="H14" i="83"/>
  <c r="F12" i="83"/>
  <c r="H11" i="83"/>
  <c r="H10" i="83"/>
  <c r="J7" i="83"/>
  <c r="K7" i="83" s="1"/>
  <c r="L7" i="83" s="1"/>
  <c r="M7" i="83" s="1"/>
  <c r="N7" i="83" s="1"/>
  <c r="O7" i="83" s="1"/>
  <c r="P7" i="83" s="1"/>
  <c r="Q7" i="83" s="1"/>
  <c r="R7" i="83" s="1"/>
  <c r="S7" i="83" s="1"/>
  <c r="T7" i="83" s="1"/>
  <c r="U7" i="83" s="1"/>
  <c r="V7" i="83" s="1"/>
  <c r="W7" i="83" s="1"/>
  <c r="X7" i="83" s="1"/>
  <c r="Y7" i="83" s="1"/>
  <c r="Z7" i="83" s="1"/>
  <c r="AA7" i="83" s="1"/>
  <c r="AB7" i="83" s="1"/>
  <c r="AC7" i="83" s="1"/>
  <c r="AD7" i="83" s="1"/>
  <c r="AE7" i="83" s="1"/>
  <c r="AF7" i="83" s="1"/>
  <c r="AG7" i="83" s="1"/>
  <c r="AH7" i="83" s="1"/>
  <c r="AI7" i="83" s="1"/>
  <c r="AJ7" i="83" s="1"/>
  <c r="AK7" i="83" s="1"/>
  <c r="AL7" i="83" s="1"/>
  <c r="AM7" i="83" s="1"/>
  <c r="AN7" i="83" s="1"/>
  <c r="AO7" i="83" s="1"/>
  <c r="AO72" i="81"/>
  <c r="AN72" i="81"/>
  <c r="AM72" i="81"/>
  <c r="AL72" i="81"/>
  <c r="AK72" i="81"/>
  <c r="AJ72" i="81"/>
  <c r="AI72" i="81"/>
  <c r="AH72" i="81"/>
  <c r="AG72" i="81"/>
  <c r="AF72" i="81"/>
  <c r="AE72" i="81"/>
  <c r="AD72" i="81"/>
  <c r="AC72" i="81"/>
  <c r="AB72" i="81"/>
  <c r="AA72" i="81"/>
  <c r="Z72" i="81"/>
  <c r="F44" i="81"/>
  <c r="Y19" i="81"/>
  <c r="Y72" i="81" s="1"/>
  <c r="X19" i="81"/>
  <c r="X72" i="81" s="1"/>
  <c r="W19" i="81"/>
  <c r="W72" i="81" s="1"/>
  <c r="V19" i="81"/>
  <c r="V72" i="81" s="1"/>
  <c r="U19" i="81"/>
  <c r="U72" i="81" s="1"/>
  <c r="T19" i="81"/>
  <c r="T72" i="81" s="1"/>
  <c r="S19" i="81"/>
  <c r="S72" i="81" s="1"/>
  <c r="R19" i="81"/>
  <c r="R72" i="81" s="1"/>
  <c r="Q19" i="81"/>
  <c r="Q72" i="81" s="1"/>
  <c r="P19" i="81"/>
  <c r="P72" i="81" s="1"/>
  <c r="O19" i="81"/>
  <c r="O72" i="81" s="1"/>
  <c r="N19" i="81"/>
  <c r="N72" i="81" s="1"/>
  <c r="M19" i="81"/>
  <c r="M72" i="81" s="1"/>
  <c r="L19" i="81"/>
  <c r="L72" i="81" s="1"/>
  <c r="K19" i="81"/>
  <c r="K72" i="81" s="1"/>
  <c r="J19" i="81"/>
  <c r="J72" i="81" s="1"/>
  <c r="I19" i="81"/>
  <c r="I72" i="81" s="1"/>
  <c r="H19" i="81"/>
  <c r="H72" i="81" s="1"/>
  <c r="G19" i="81"/>
  <c r="G72" i="81" s="1"/>
  <c r="F19" i="81"/>
  <c r="F18" i="81"/>
  <c r="G18" i="81" s="1"/>
  <c r="E16" i="81"/>
  <c r="H14" i="81"/>
  <c r="F12" i="81"/>
  <c r="H11" i="81"/>
  <c r="H10" i="81"/>
  <c r="J7" i="81"/>
  <c r="K7" i="81" s="1"/>
  <c r="L7" i="81" s="1"/>
  <c r="M7" i="81" s="1"/>
  <c r="N7" i="81" s="1"/>
  <c r="O7" i="81" s="1"/>
  <c r="P7" i="81" s="1"/>
  <c r="Q7" i="81" s="1"/>
  <c r="R7" i="81" s="1"/>
  <c r="S7" i="81" s="1"/>
  <c r="T7" i="81" s="1"/>
  <c r="U7" i="81" s="1"/>
  <c r="V7" i="81" s="1"/>
  <c r="W7" i="81" s="1"/>
  <c r="X7" i="81" s="1"/>
  <c r="Y7" i="81" s="1"/>
  <c r="Z7" i="81" s="1"/>
  <c r="AA7" i="81" s="1"/>
  <c r="AB7" i="81" s="1"/>
  <c r="AC7" i="81" s="1"/>
  <c r="AD7" i="81" s="1"/>
  <c r="AE7" i="81" s="1"/>
  <c r="AF7" i="81" s="1"/>
  <c r="AG7" i="81" s="1"/>
  <c r="AH7" i="81" s="1"/>
  <c r="AI7" i="81" s="1"/>
  <c r="AJ7" i="81" s="1"/>
  <c r="AK7" i="81" s="1"/>
  <c r="AL7" i="81" s="1"/>
  <c r="AM7" i="81" s="1"/>
  <c r="AN7" i="81" s="1"/>
  <c r="AO7" i="81" s="1"/>
  <c r="AO72" i="80"/>
  <c r="AN72" i="80"/>
  <c r="AM72" i="80"/>
  <c r="AL72" i="80"/>
  <c r="AK72" i="80"/>
  <c r="AJ72" i="80"/>
  <c r="AI72" i="80"/>
  <c r="AH72" i="80"/>
  <c r="AG72" i="80"/>
  <c r="AF72" i="80"/>
  <c r="AE72" i="80"/>
  <c r="AD72" i="80"/>
  <c r="AC72" i="80"/>
  <c r="AB72" i="80"/>
  <c r="AA72" i="80"/>
  <c r="Z72" i="80"/>
  <c r="F44" i="80"/>
  <c r="Y19" i="80"/>
  <c r="Y72" i="80" s="1"/>
  <c r="X19" i="80"/>
  <c r="X72" i="80" s="1"/>
  <c r="W19" i="80"/>
  <c r="W72" i="80" s="1"/>
  <c r="V19" i="80"/>
  <c r="V72" i="80" s="1"/>
  <c r="U19" i="80"/>
  <c r="U72" i="80" s="1"/>
  <c r="T19" i="80"/>
  <c r="T72" i="80" s="1"/>
  <c r="S19" i="80"/>
  <c r="S72" i="80" s="1"/>
  <c r="R19" i="80"/>
  <c r="R72" i="80" s="1"/>
  <c r="Q19" i="80"/>
  <c r="Q72" i="80" s="1"/>
  <c r="P19" i="80"/>
  <c r="P72" i="80" s="1"/>
  <c r="O19" i="80"/>
  <c r="O72" i="80" s="1"/>
  <c r="N19" i="80"/>
  <c r="N72" i="80" s="1"/>
  <c r="M19" i="80"/>
  <c r="M72" i="80" s="1"/>
  <c r="L19" i="80"/>
  <c r="L72" i="80" s="1"/>
  <c r="K19" i="80"/>
  <c r="K72" i="80" s="1"/>
  <c r="J19" i="80"/>
  <c r="J72" i="80" s="1"/>
  <c r="I19" i="80"/>
  <c r="I72" i="80" s="1"/>
  <c r="H19" i="80"/>
  <c r="H72" i="80" s="1"/>
  <c r="G19" i="80"/>
  <c r="G72" i="80" s="1"/>
  <c r="F19" i="80"/>
  <c r="F18" i="80"/>
  <c r="G18" i="80" s="1"/>
  <c r="E16" i="80"/>
  <c r="H14" i="80"/>
  <c r="F12" i="80"/>
  <c r="H11" i="80"/>
  <c r="H10" i="80"/>
  <c r="J7" i="80"/>
  <c r="D16" i="54"/>
  <c r="D21" i="53"/>
  <c r="F46" i="86" l="1"/>
  <c r="G49" i="86" s="1"/>
  <c r="G69" i="86" s="1"/>
  <c r="G74" i="86" s="1"/>
  <c r="D11" i="36"/>
  <c r="G46" i="86"/>
  <c r="E11" i="36"/>
  <c r="G21" i="86"/>
  <c r="H46" i="86"/>
  <c r="H21" i="86" s="1"/>
  <c r="F11" i="36"/>
  <c r="I46" i="86"/>
  <c r="I21" i="86" s="1"/>
  <c r="G11" i="36"/>
  <c r="H12" i="83"/>
  <c r="J11" i="81"/>
  <c r="K11" i="81" s="1"/>
  <c r="K12" i="81" s="1"/>
  <c r="E15" i="81" s="1"/>
  <c r="F79" i="81"/>
  <c r="J11" i="84"/>
  <c r="K11" i="84" s="1"/>
  <c r="K12" i="84" s="1"/>
  <c r="E15" i="84" s="1"/>
  <c r="F79" i="84"/>
  <c r="F79" i="83"/>
  <c r="J11" i="80"/>
  <c r="K11" i="80" s="1"/>
  <c r="K12" i="80" s="1"/>
  <c r="E15" i="80" s="1"/>
  <c r="F79" i="80"/>
  <c r="H12" i="81"/>
  <c r="H72" i="86"/>
  <c r="P72" i="86"/>
  <c r="N12" i="36" s="1"/>
  <c r="I72" i="86"/>
  <c r="F79" i="86"/>
  <c r="H12" i="80"/>
  <c r="H12" i="84"/>
  <c r="F72" i="81"/>
  <c r="F72" i="84"/>
  <c r="F72" i="80"/>
  <c r="F72" i="83"/>
  <c r="J11" i="86"/>
  <c r="K11" i="86" s="1"/>
  <c r="K12" i="86" s="1"/>
  <c r="E15" i="86" s="1"/>
  <c r="J8" i="86"/>
  <c r="K8" i="86"/>
  <c r="L7" i="86"/>
  <c r="H18" i="86"/>
  <c r="H11" i="86"/>
  <c r="H12" i="86" s="1"/>
  <c r="J11" i="83"/>
  <c r="K11" i="83" s="1"/>
  <c r="K12" i="83" s="1"/>
  <c r="E15" i="83" s="1"/>
  <c r="H18" i="84"/>
  <c r="H18" i="83"/>
  <c r="G72" i="83"/>
  <c r="O72" i="83"/>
  <c r="W72" i="83"/>
  <c r="H18" i="81"/>
  <c r="H18" i="80"/>
  <c r="K7" i="80"/>
  <c r="D6" i="36"/>
  <c r="P10" i="36"/>
  <c r="P3" i="36"/>
  <c r="AO72" i="77"/>
  <c r="AN72" i="77"/>
  <c r="AM72" i="77"/>
  <c r="AL72" i="77"/>
  <c r="AK72" i="77"/>
  <c r="AJ72" i="77"/>
  <c r="AI72" i="77"/>
  <c r="AH72" i="77"/>
  <c r="AG72" i="77"/>
  <c r="AF72" i="77"/>
  <c r="AE72" i="77"/>
  <c r="AD72" i="77"/>
  <c r="AC72" i="77"/>
  <c r="AB72" i="77"/>
  <c r="AA72" i="77"/>
  <c r="Z72" i="77"/>
  <c r="F44" i="77"/>
  <c r="Y19" i="77"/>
  <c r="Y72" i="77" s="1"/>
  <c r="X19" i="77"/>
  <c r="X72" i="77" s="1"/>
  <c r="W19" i="77"/>
  <c r="W72" i="77" s="1"/>
  <c r="V19" i="77"/>
  <c r="V72" i="77" s="1"/>
  <c r="U19" i="77"/>
  <c r="U72" i="77" s="1"/>
  <c r="T19" i="77"/>
  <c r="T72" i="77" s="1"/>
  <c r="S19" i="77"/>
  <c r="S72" i="77" s="1"/>
  <c r="R19" i="77"/>
  <c r="R72" i="77" s="1"/>
  <c r="Q19" i="77"/>
  <c r="Q72" i="77" s="1"/>
  <c r="P19" i="77"/>
  <c r="P72" i="77" s="1"/>
  <c r="O19" i="77"/>
  <c r="O72" i="77" s="1"/>
  <c r="N19" i="77"/>
  <c r="N72" i="77" s="1"/>
  <c r="M19" i="77"/>
  <c r="M72" i="77" s="1"/>
  <c r="L19" i="77"/>
  <c r="L72" i="77" s="1"/>
  <c r="K19" i="77"/>
  <c r="K72" i="77" s="1"/>
  <c r="J19" i="77"/>
  <c r="J72" i="77" s="1"/>
  <c r="I19" i="77"/>
  <c r="I72" i="77" s="1"/>
  <c r="H19" i="77"/>
  <c r="H72" i="77" s="1"/>
  <c r="G19" i="77"/>
  <c r="G72" i="77" s="1"/>
  <c r="F19" i="77"/>
  <c r="F72" i="77" s="1"/>
  <c r="F18" i="77"/>
  <c r="G18" i="77" s="1"/>
  <c r="E16" i="77"/>
  <c r="H14" i="77"/>
  <c r="F12" i="77"/>
  <c r="H11" i="77"/>
  <c r="H10" i="77"/>
  <c r="I8" i="77"/>
  <c r="H8" i="77"/>
  <c r="G8" i="77"/>
  <c r="F8" i="77"/>
  <c r="J7" i="77"/>
  <c r="J8" i="77" s="1"/>
  <c r="AO72" i="76"/>
  <c r="AN72" i="76"/>
  <c r="AM72" i="76"/>
  <c r="AL72" i="76"/>
  <c r="AK72" i="76"/>
  <c r="AJ72" i="76"/>
  <c r="AI72" i="76"/>
  <c r="AH72" i="76"/>
  <c r="AG72" i="76"/>
  <c r="AF72" i="76"/>
  <c r="AE72" i="76"/>
  <c r="AD72" i="76"/>
  <c r="AC72" i="76"/>
  <c r="AB72" i="76"/>
  <c r="AA72" i="76"/>
  <c r="Z72" i="76"/>
  <c r="F44" i="76"/>
  <c r="Y19" i="76"/>
  <c r="Y72" i="76" s="1"/>
  <c r="X19" i="76"/>
  <c r="X72" i="76" s="1"/>
  <c r="W19" i="76"/>
  <c r="W72" i="76" s="1"/>
  <c r="V19" i="76"/>
  <c r="V72" i="76" s="1"/>
  <c r="U19" i="76"/>
  <c r="U72" i="76" s="1"/>
  <c r="T19" i="76"/>
  <c r="T72" i="76" s="1"/>
  <c r="S19" i="76"/>
  <c r="S72" i="76" s="1"/>
  <c r="R19" i="76"/>
  <c r="R72" i="76" s="1"/>
  <c r="Q19" i="76"/>
  <c r="Q72" i="76" s="1"/>
  <c r="P19" i="76"/>
  <c r="P72" i="76" s="1"/>
  <c r="O19" i="76"/>
  <c r="O72" i="76" s="1"/>
  <c r="N19" i="76"/>
  <c r="N72" i="76" s="1"/>
  <c r="M19" i="76"/>
  <c r="M72" i="76" s="1"/>
  <c r="L19" i="76"/>
  <c r="L72" i="76" s="1"/>
  <c r="K19" i="76"/>
  <c r="K72" i="76" s="1"/>
  <c r="J19" i="76"/>
  <c r="J72" i="76" s="1"/>
  <c r="I19" i="76"/>
  <c r="I72" i="76" s="1"/>
  <c r="H19" i="76"/>
  <c r="H72" i="76" s="1"/>
  <c r="G19" i="76"/>
  <c r="G72" i="76" s="1"/>
  <c r="F19" i="76"/>
  <c r="F72" i="76" s="1"/>
  <c r="F18" i="76"/>
  <c r="G18" i="76" s="1"/>
  <c r="E16" i="76"/>
  <c r="H14" i="76"/>
  <c r="F12" i="76"/>
  <c r="H11" i="76"/>
  <c r="H10" i="76"/>
  <c r="I8" i="76"/>
  <c r="H8" i="76"/>
  <c r="G8" i="76"/>
  <c r="F8" i="76"/>
  <c r="J7" i="76"/>
  <c r="J8" i="76" s="1"/>
  <c r="AO72" i="75"/>
  <c r="AN72" i="75"/>
  <c r="AM72" i="75"/>
  <c r="AL72" i="75"/>
  <c r="AK72" i="75"/>
  <c r="AJ72" i="75"/>
  <c r="AI72" i="75"/>
  <c r="AH72" i="75"/>
  <c r="AG72" i="75"/>
  <c r="AF72" i="75"/>
  <c r="AE72" i="75"/>
  <c r="AD72" i="75"/>
  <c r="AC72" i="75"/>
  <c r="AB72" i="75"/>
  <c r="AA72" i="75"/>
  <c r="Z72" i="75"/>
  <c r="F44" i="75"/>
  <c r="F18" i="75"/>
  <c r="G18" i="75" s="1"/>
  <c r="E16" i="75"/>
  <c r="H14" i="75"/>
  <c r="F12" i="75"/>
  <c r="H11" i="75"/>
  <c r="H10" i="75"/>
  <c r="I8" i="75"/>
  <c r="H8" i="75"/>
  <c r="G8" i="75"/>
  <c r="F8" i="75"/>
  <c r="J7" i="75"/>
  <c r="K7" i="75" s="1"/>
  <c r="AO72" i="74"/>
  <c r="AN72" i="74"/>
  <c r="AM72" i="74"/>
  <c r="AL72" i="74"/>
  <c r="AK72" i="74"/>
  <c r="AJ72" i="74"/>
  <c r="AI72" i="74"/>
  <c r="AH72" i="74"/>
  <c r="AG72" i="74"/>
  <c r="AF72" i="74"/>
  <c r="AE72" i="74"/>
  <c r="AD72" i="74"/>
  <c r="AC72" i="74"/>
  <c r="AB72" i="74"/>
  <c r="AA72" i="74"/>
  <c r="Z72" i="74"/>
  <c r="F44" i="74"/>
  <c r="F18" i="74"/>
  <c r="G18" i="74" s="1"/>
  <c r="E16" i="74"/>
  <c r="H14" i="74"/>
  <c r="F12" i="74"/>
  <c r="H12" i="74"/>
  <c r="I8" i="74"/>
  <c r="H8" i="74"/>
  <c r="G8" i="74"/>
  <c r="F8" i="74"/>
  <c r="J7" i="74"/>
  <c r="K7" i="74" s="1"/>
  <c r="F44" i="72"/>
  <c r="Y19" i="72"/>
  <c r="Y72" i="72" s="1"/>
  <c r="X19" i="72"/>
  <c r="X72" i="72" s="1"/>
  <c r="W19" i="72"/>
  <c r="W72" i="72" s="1"/>
  <c r="V19" i="72"/>
  <c r="V72" i="72" s="1"/>
  <c r="U19" i="72"/>
  <c r="U72" i="72" s="1"/>
  <c r="T19" i="72"/>
  <c r="T72" i="72" s="1"/>
  <c r="S19" i="72"/>
  <c r="S72" i="72" s="1"/>
  <c r="R19" i="72"/>
  <c r="R72" i="72" s="1"/>
  <c r="Q19" i="72"/>
  <c r="Q72" i="72" s="1"/>
  <c r="P19" i="72"/>
  <c r="P72" i="72" s="1"/>
  <c r="O19" i="72"/>
  <c r="O72" i="72" s="1"/>
  <c r="N19" i="72"/>
  <c r="N72" i="72" s="1"/>
  <c r="M19" i="72"/>
  <c r="M72" i="72" s="1"/>
  <c r="L19" i="72"/>
  <c r="L72" i="72" s="1"/>
  <c r="K19" i="72"/>
  <c r="K72" i="72" s="1"/>
  <c r="J19" i="72"/>
  <c r="J72" i="72" s="1"/>
  <c r="I19" i="72"/>
  <c r="I72" i="72" s="1"/>
  <c r="H19" i="72"/>
  <c r="H72" i="72" s="1"/>
  <c r="G19" i="72"/>
  <c r="G72" i="72" s="1"/>
  <c r="F19" i="72"/>
  <c r="F72" i="72" s="1"/>
  <c r="F18" i="72"/>
  <c r="G18" i="72" s="1"/>
  <c r="E16" i="72"/>
  <c r="H14" i="72"/>
  <c r="F12" i="72"/>
  <c r="H11" i="72"/>
  <c r="H10" i="72"/>
  <c r="I8" i="72"/>
  <c r="H8" i="72"/>
  <c r="G8" i="72"/>
  <c r="F8" i="72"/>
  <c r="J7" i="72"/>
  <c r="J8" i="72" s="1"/>
  <c r="AO72" i="71"/>
  <c r="AN72" i="71"/>
  <c r="AM72" i="71"/>
  <c r="AL72" i="71"/>
  <c r="AK72" i="71"/>
  <c r="AJ72" i="71"/>
  <c r="AI72" i="71"/>
  <c r="AH72" i="71"/>
  <c r="AG72" i="71"/>
  <c r="AF72" i="71"/>
  <c r="AE72" i="71"/>
  <c r="AD72" i="71"/>
  <c r="AC72" i="71"/>
  <c r="AB72" i="71"/>
  <c r="AA72" i="71"/>
  <c r="Z72" i="71"/>
  <c r="F44" i="71"/>
  <c r="Y19" i="71"/>
  <c r="Y72" i="71" s="1"/>
  <c r="X19" i="71"/>
  <c r="X72" i="71" s="1"/>
  <c r="W19" i="71"/>
  <c r="W72" i="71" s="1"/>
  <c r="V19" i="71"/>
  <c r="V72" i="71" s="1"/>
  <c r="U19" i="71"/>
  <c r="U72" i="71" s="1"/>
  <c r="T19" i="71"/>
  <c r="T72" i="71" s="1"/>
  <c r="S19" i="71"/>
  <c r="S72" i="71" s="1"/>
  <c r="R19" i="71"/>
  <c r="R72" i="71" s="1"/>
  <c r="Q19" i="71"/>
  <c r="Q72" i="71" s="1"/>
  <c r="P19" i="71"/>
  <c r="P72" i="71" s="1"/>
  <c r="O19" i="71"/>
  <c r="O72" i="71" s="1"/>
  <c r="N19" i="71"/>
  <c r="N72" i="71" s="1"/>
  <c r="M19" i="71"/>
  <c r="M72" i="71" s="1"/>
  <c r="L19" i="71"/>
  <c r="L72" i="71" s="1"/>
  <c r="K19" i="71"/>
  <c r="K72" i="71" s="1"/>
  <c r="J19" i="71"/>
  <c r="J72" i="71" s="1"/>
  <c r="I19" i="71"/>
  <c r="I72" i="71" s="1"/>
  <c r="H19" i="71"/>
  <c r="H72" i="71" s="1"/>
  <c r="G19" i="71"/>
  <c r="G72" i="71" s="1"/>
  <c r="F19" i="71"/>
  <c r="F72" i="71" s="1"/>
  <c r="F18" i="71"/>
  <c r="G18" i="71" s="1"/>
  <c r="E16" i="71"/>
  <c r="H14" i="71"/>
  <c r="F12" i="71"/>
  <c r="H11" i="71"/>
  <c r="H10" i="71"/>
  <c r="I8" i="71"/>
  <c r="H8" i="71"/>
  <c r="G8" i="71"/>
  <c r="F8" i="71"/>
  <c r="J7" i="71"/>
  <c r="J8" i="71" s="1"/>
  <c r="F47" i="86" l="1"/>
  <c r="F21" i="86"/>
  <c r="J46" i="76"/>
  <c r="J21" i="76" s="1"/>
  <c r="J46" i="77"/>
  <c r="J21" i="77" s="1"/>
  <c r="K46" i="86"/>
  <c r="K21" i="86" s="1"/>
  <c r="I11" i="36"/>
  <c r="J46" i="72"/>
  <c r="J21" i="72" s="1"/>
  <c r="F46" i="76"/>
  <c r="F47" i="76" s="1"/>
  <c r="F46" i="77"/>
  <c r="G49" i="77" s="1"/>
  <c r="F21" i="77"/>
  <c r="J46" i="86"/>
  <c r="J21" i="86" s="1"/>
  <c r="H11" i="36"/>
  <c r="J46" i="71"/>
  <c r="J21" i="71" s="1"/>
  <c r="F46" i="71"/>
  <c r="F21" i="71" s="1"/>
  <c r="F46" i="72"/>
  <c r="G49" i="72" s="1"/>
  <c r="G46" i="76"/>
  <c r="G21" i="76"/>
  <c r="G49" i="76"/>
  <c r="G46" i="77"/>
  <c r="G21" i="77" s="1"/>
  <c r="G46" i="71"/>
  <c r="G21" i="71" s="1"/>
  <c r="G46" i="72"/>
  <c r="G21" i="72" s="1"/>
  <c r="H46" i="76"/>
  <c r="H21" i="76"/>
  <c r="H46" i="77"/>
  <c r="H21" i="77" s="1"/>
  <c r="I46" i="76"/>
  <c r="I21" i="76"/>
  <c r="I46" i="77"/>
  <c r="I21" i="77" s="1"/>
  <c r="H46" i="72"/>
  <c r="H21" i="72" s="1"/>
  <c r="I46" i="72"/>
  <c r="I21" i="72" s="1"/>
  <c r="H46" i="71"/>
  <c r="H21" i="71" s="1"/>
  <c r="I46" i="71"/>
  <c r="I21" i="71" s="1"/>
  <c r="H49" i="86"/>
  <c r="H50" i="86"/>
  <c r="D15" i="36"/>
  <c r="F81" i="86"/>
  <c r="F83" i="86" s="1"/>
  <c r="F12" i="36"/>
  <c r="G12" i="36"/>
  <c r="H19" i="75"/>
  <c r="H72" i="75" s="1"/>
  <c r="J11" i="71"/>
  <c r="K11" i="71" s="1"/>
  <c r="K12" i="71" s="1"/>
  <c r="E15" i="71" s="1"/>
  <c r="F79" i="71"/>
  <c r="E19" i="84"/>
  <c r="D4" i="36"/>
  <c r="H18" i="77"/>
  <c r="G19" i="74"/>
  <c r="G46" i="74" s="1"/>
  <c r="G21" i="74" s="1"/>
  <c r="E19" i="81"/>
  <c r="H19" i="74"/>
  <c r="H46" i="74" s="1"/>
  <c r="H21" i="74" s="1"/>
  <c r="F79" i="75"/>
  <c r="E19" i="80"/>
  <c r="E19" i="83"/>
  <c r="F79" i="72"/>
  <c r="J11" i="74"/>
  <c r="K11" i="74" s="1"/>
  <c r="K12" i="74" s="1"/>
  <c r="E15" i="74" s="1"/>
  <c r="F79" i="74"/>
  <c r="F79" i="76"/>
  <c r="J11" i="77"/>
  <c r="K11" i="77" s="1"/>
  <c r="K12" i="77" s="1"/>
  <c r="F79" i="77"/>
  <c r="E72" i="86"/>
  <c r="H12" i="71"/>
  <c r="E72" i="83"/>
  <c r="E72" i="80"/>
  <c r="E72" i="84"/>
  <c r="E72" i="81"/>
  <c r="E19" i="86"/>
  <c r="I18" i="86"/>
  <c r="H25" i="86"/>
  <c r="M7" i="86"/>
  <c r="L8" i="86"/>
  <c r="H12" i="72"/>
  <c r="J11" i="75"/>
  <c r="K11" i="75" s="1"/>
  <c r="K12" i="75" s="1"/>
  <c r="E15" i="75" s="1"/>
  <c r="J11" i="72"/>
  <c r="K11" i="72" s="1"/>
  <c r="K12" i="72" s="1"/>
  <c r="E15" i="72" s="1"/>
  <c r="J11" i="76"/>
  <c r="K11" i="76" s="1"/>
  <c r="K12" i="76" s="1"/>
  <c r="E15" i="76" s="1"/>
  <c r="H12" i="75"/>
  <c r="J8" i="83"/>
  <c r="J8" i="84"/>
  <c r="J8" i="80"/>
  <c r="J8" i="81"/>
  <c r="F8" i="84"/>
  <c r="F8" i="80"/>
  <c r="F8" i="81"/>
  <c r="F8" i="83"/>
  <c r="G8" i="80"/>
  <c r="G8" i="84"/>
  <c r="G8" i="83"/>
  <c r="G8" i="81"/>
  <c r="H8" i="81"/>
  <c r="H8" i="84"/>
  <c r="H8" i="83"/>
  <c r="H8" i="80"/>
  <c r="I8" i="84"/>
  <c r="I8" i="81"/>
  <c r="I8" i="83"/>
  <c r="I8" i="80"/>
  <c r="I18" i="84"/>
  <c r="I18" i="83"/>
  <c r="I18" i="81"/>
  <c r="I18" i="80"/>
  <c r="L7" i="80"/>
  <c r="E4" i="36"/>
  <c r="J8" i="74"/>
  <c r="F19" i="74"/>
  <c r="F46" i="74" s="1"/>
  <c r="F4" i="36"/>
  <c r="G4" i="36"/>
  <c r="I19" i="74"/>
  <c r="I46" i="74" s="1"/>
  <c r="I21" i="74" s="1"/>
  <c r="K7" i="77"/>
  <c r="H12" i="76"/>
  <c r="H18" i="75"/>
  <c r="H12" i="77"/>
  <c r="H18" i="76"/>
  <c r="K7" i="76"/>
  <c r="L7" i="75"/>
  <c r="J8" i="75"/>
  <c r="I19" i="75"/>
  <c r="I72" i="75" s="1"/>
  <c r="F19" i="75"/>
  <c r="F72" i="75" s="1"/>
  <c r="G19" i="75"/>
  <c r="G72" i="75" s="1"/>
  <c r="K8" i="74"/>
  <c r="L7" i="74"/>
  <c r="H18" i="74"/>
  <c r="H18" i="71"/>
  <c r="H18" i="72"/>
  <c r="K7" i="72"/>
  <c r="K7" i="71"/>
  <c r="F21" i="76" l="1"/>
  <c r="F47" i="72"/>
  <c r="F47" i="77"/>
  <c r="F47" i="71"/>
  <c r="H69" i="86"/>
  <c r="H74" i="86" s="1"/>
  <c r="G49" i="71"/>
  <c r="G69" i="71" s="1"/>
  <c r="G74" i="71" s="1"/>
  <c r="F21" i="72"/>
  <c r="F22" i="72" s="1"/>
  <c r="G77" i="72" s="1"/>
  <c r="G79" i="72" s="1"/>
  <c r="F21" i="74"/>
  <c r="G49" i="74"/>
  <c r="F47" i="74"/>
  <c r="H46" i="81"/>
  <c r="I51" i="81" s="1"/>
  <c r="H21" i="81"/>
  <c r="I26" i="81" s="1"/>
  <c r="H46" i="84"/>
  <c r="I51" i="84" s="1"/>
  <c r="H21" i="84"/>
  <c r="I26" i="84" s="1"/>
  <c r="F46" i="80"/>
  <c r="F21" i="80" s="1"/>
  <c r="F46" i="84"/>
  <c r="F21" i="84"/>
  <c r="G46" i="81"/>
  <c r="H50" i="81" s="1"/>
  <c r="G72" i="74"/>
  <c r="E5" i="36" s="1"/>
  <c r="I46" i="83"/>
  <c r="I21" i="83" s="1"/>
  <c r="G46" i="83"/>
  <c r="H50" i="83" s="1"/>
  <c r="J46" i="81"/>
  <c r="J21" i="81" s="1"/>
  <c r="H49" i="77"/>
  <c r="H50" i="77"/>
  <c r="I46" i="80"/>
  <c r="I21" i="80" s="1"/>
  <c r="H72" i="74"/>
  <c r="F5" i="36" s="1"/>
  <c r="J46" i="80"/>
  <c r="J21" i="80"/>
  <c r="L46" i="86"/>
  <c r="L21" i="86" s="1"/>
  <c r="J11" i="36"/>
  <c r="I46" i="75"/>
  <c r="I21" i="75" s="1"/>
  <c r="I46" i="84"/>
  <c r="I21" i="84" s="1"/>
  <c r="J46" i="84"/>
  <c r="J21" i="84" s="1"/>
  <c r="H49" i="74"/>
  <c r="H50" i="74"/>
  <c r="H69" i="74" s="1"/>
  <c r="H74" i="74" s="1"/>
  <c r="F46" i="83"/>
  <c r="F21" i="83" s="1"/>
  <c r="G46" i="75"/>
  <c r="G21" i="75" s="1"/>
  <c r="F46" i="75"/>
  <c r="H49" i="72"/>
  <c r="H50" i="72"/>
  <c r="I46" i="81"/>
  <c r="I21" i="81" s="1"/>
  <c r="G46" i="84"/>
  <c r="H50" i="84" s="1"/>
  <c r="H49" i="71"/>
  <c r="H50" i="71"/>
  <c r="G46" i="80"/>
  <c r="H50" i="80" s="1"/>
  <c r="H46" i="80"/>
  <c r="H21" i="80" s="1"/>
  <c r="I26" i="80" s="1"/>
  <c r="J46" i="83"/>
  <c r="J21" i="83" s="1"/>
  <c r="H49" i="76"/>
  <c r="H50" i="76"/>
  <c r="H46" i="83"/>
  <c r="I51" i="83" s="1"/>
  <c r="H21" i="83"/>
  <c r="F46" i="81"/>
  <c r="F21" i="81" s="1"/>
  <c r="I50" i="86"/>
  <c r="I51" i="86"/>
  <c r="I49" i="86"/>
  <c r="H46" i="75"/>
  <c r="H21" i="75" s="1"/>
  <c r="H24" i="77"/>
  <c r="I18" i="77"/>
  <c r="G69" i="72"/>
  <c r="G74" i="72" s="1"/>
  <c r="K8" i="75"/>
  <c r="K19" i="75" s="1"/>
  <c r="K72" i="75" s="1"/>
  <c r="G69" i="77"/>
  <c r="G74" i="77" s="1"/>
  <c r="G69" i="76"/>
  <c r="G74" i="76" s="1"/>
  <c r="F81" i="75"/>
  <c r="I18" i="75"/>
  <c r="J18" i="75" s="1"/>
  <c r="F81" i="72"/>
  <c r="E72" i="76"/>
  <c r="E19" i="76"/>
  <c r="F22" i="77"/>
  <c r="F84" i="77" s="1"/>
  <c r="D10" i="54" s="1"/>
  <c r="F81" i="77"/>
  <c r="G24" i="71"/>
  <c r="F81" i="71"/>
  <c r="H25" i="77"/>
  <c r="F22" i="76"/>
  <c r="F84" i="76" s="1"/>
  <c r="D13" i="53" s="1"/>
  <c r="F81" i="76"/>
  <c r="G24" i="77"/>
  <c r="G44" i="77" s="1"/>
  <c r="G73" i="77" s="1"/>
  <c r="G75" i="77" s="1"/>
  <c r="E72" i="71"/>
  <c r="E19" i="71"/>
  <c r="E19" i="72"/>
  <c r="E72" i="72"/>
  <c r="E15" i="77"/>
  <c r="M8" i="86"/>
  <c r="N7" i="86"/>
  <c r="I26" i="86"/>
  <c r="I25" i="86"/>
  <c r="I24" i="86"/>
  <c r="J18" i="86"/>
  <c r="G76" i="72"/>
  <c r="G78" i="72" s="1"/>
  <c r="G24" i="72"/>
  <c r="D7" i="42"/>
  <c r="F84" i="72"/>
  <c r="J18" i="84"/>
  <c r="I26" i="83"/>
  <c r="J18" i="83"/>
  <c r="J18" i="81"/>
  <c r="M7" i="80"/>
  <c r="J18" i="80"/>
  <c r="J19" i="74"/>
  <c r="J46" i="74" s="1"/>
  <c r="J21" i="74" s="1"/>
  <c r="H4" i="36"/>
  <c r="F72" i="74"/>
  <c r="I72" i="74"/>
  <c r="I4" i="36"/>
  <c r="K19" i="74"/>
  <c r="K46" i="74" s="1"/>
  <c r="K21" i="74" s="1"/>
  <c r="K8" i="77"/>
  <c r="L7" i="77"/>
  <c r="I26" i="77"/>
  <c r="J18" i="77"/>
  <c r="I24" i="77"/>
  <c r="I25" i="77"/>
  <c r="L7" i="76"/>
  <c r="K8" i="76"/>
  <c r="I18" i="76"/>
  <c r="H24" i="76"/>
  <c r="H25" i="76"/>
  <c r="G24" i="76"/>
  <c r="J19" i="75"/>
  <c r="J72" i="75" s="1"/>
  <c r="L8" i="75"/>
  <c r="M7" i="75"/>
  <c r="H25" i="75"/>
  <c r="H25" i="74"/>
  <c r="I18" i="74"/>
  <c r="L8" i="74"/>
  <c r="M7" i="74"/>
  <c r="I18" i="71"/>
  <c r="H24" i="71"/>
  <c r="H25" i="71"/>
  <c r="H24" i="72"/>
  <c r="I18" i="72"/>
  <c r="H25" i="72"/>
  <c r="L7" i="72"/>
  <c r="K8" i="72"/>
  <c r="K8" i="71"/>
  <c r="L7" i="71"/>
  <c r="F22" i="71"/>
  <c r="F84" i="71" s="1"/>
  <c r="D11" i="53" s="1"/>
  <c r="H69" i="71" l="1"/>
  <c r="H74" i="71" s="1"/>
  <c r="H69" i="72"/>
  <c r="H74" i="72" s="1"/>
  <c r="G21" i="83"/>
  <c r="I25" i="83" s="1"/>
  <c r="I50" i="81"/>
  <c r="I51" i="80"/>
  <c r="G21" i="81"/>
  <c r="J50" i="75"/>
  <c r="J51" i="75"/>
  <c r="J52" i="75"/>
  <c r="J49" i="75"/>
  <c r="I49" i="76"/>
  <c r="I50" i="76"/>
  <c r="I51" i="76"/>
  <c r="K46" i="77"/>
  <c r="K21" i="77"/>
  <c r="K46" i="75"/>
  <c r="K21" i="75" s="1"/>
  <c r="F21" i="75"/>
  <c r="G24" i="75" s="1"/>
  <c r="G49" i="75"/>
  <c r="G69" i="75" s="1"/>
  <c r="G74" i="75" s="1"/>
  <c r="F47" i="75"/>
  <c r="G49" i="84"/>
  <c r="H49" i="84"/>
  <c r="G49" i="80"/>
  <c r="H49" i="80"/>
  <c r="H69" i="80" s="1"/>
  <c r="H74" i="80" s="1"/>
  <c r="K46" i="76"/>
  <c r="K21" i="76" s="1"/>
  <c r="J50" i="84"/>
  <c r="J51" i="84"/>
  <c r="J52" i="84"/>
  <c r="J49" i="84"/>
  <c r="G49" i="81"/>
  <c r="H49" i="81"/>
  <c r="F47" i="84"/>
  <c r="F47" i="80"/>
  <c r="I50" i="75"/>
  <c r="I51" i="75"/>
  <c r="I49" i="75"/>
  <c r="K46" i="71"/>
  <c r="K21" i="71" s="1"/>
  <c r="I49" i="71"/>
  <c r="I50" i="71"/>
  <c r="I51" i="71"/>
  <c r="I49" i="77"/>
  <c r="I51" i="77"/>
  <c r="I50" i="77"/>
  <c r="F47" i="81"/>
  <c r="G21" i="84"/>
  <c r="M46" i="86"/>
  <c r="M21" i="86" s="1"/>
  <c r="K11" i="36"/>
  <c r="G49" i="83"/>
  <c r="H49" i="83"/>
  <c r="H69" i="83" s="1"/>
  <c r="H74" i="83" s="1"/>
  <c r="I50" i="84"/>
  <c r="J52" i="80"/>
  <c r="J50" i="80"/>
  <c r="J51" i="80"/>
  <c r="J49" i="80"/>
  <c r="K46" i="72"/>
  <c r="K21" i="72"/>
  <c r="J52" i="81"/>
  <c r="J49" i="81"/>
  <c r="J50" i="81"/>
  <c r="J51" i="81"/>
  <c r="J69" i="81" s="1"/>
  <c r="J74" i="81" s="1"/>
  <c r="F47" i="83"/>
  <c r="H49" i="75"/>
  <c r="I49" i="84"/>
  <c r="I69" i="84" s="1"/>
  <c r="I74" i="84" s="1"/>
  <c r="I50" i="80"/>
  <c r="J46" i="75"/>
  <c r="J21" i="75" s="1"/>
  <c r="H50" i="75"/>
  <c r="H69" i="75" s="1"/>
  <c r="H74" i="75" s="1"/>
  <c r="I50" i="83"/>
  <c r="I49" i="74"/>
  <c r="I50" i="74"/>
  <c r="I51" i="74"/>
  <c r="J49" i="77"/>
  <c r="J50" i="77"/>
  <c r="J51" i="77"/>
  <c r="J52" i="77"/>
  <c r="I49" i="72"/>
  <c r="I50" i="72"/>
  <c r="I51" i="72"/>
  <c r="J50" i="83"/>
  <c r="J51" i="83"/>
  <c r="J52" i="83"/>
  <c r="J49" i="83"/>
  <c r="J51" i="86"/>
  <c r="J52" i="86"/>
  <c r="J49" i="86"/>
  <c r="J50" i="86"/>
  <c r="I49" i="81"/>
  <c r="I69" i="81" s="1"/>
  <c r="I74" i="81" s="1"/>
  <c r="G21" i="80"/>
  <c r="I49" i="80"/>
  <c r="I49" i="83"/>
  <c r="I69" i="86"/>
  <c r="I74" i="86" s="1"/>
  <c r="H44" i="77"/>
  <c r="H73" i="77" s="1"/>
  <c r="G69" i="74"/>
  <c r="G74" i="74" s="1"/>
  <c r="G76" i="77"/>
  <c r="H25" i="84"/>
  <c r="D7" i="53"/>
  <c r="D5" i="42"/>
  <c r="D6" i="54"/>
  <c r="F83" i="75"/>
  <c r="D8" i="82"/>
  <c r="G47" i="77"/>
  <c r="I25" i="84"/>
  <c r="G5" i="36"/>
  <c r="D5" i="36"/>
  <c r="F81" i="74"/>
  <c r="I26" i="75"/>
  <c r="J69" i="80"/>
  <c r="J74" i="80" s="1"/>
  <c r="I24" i="81"/>
  <c r="H69" i="81"/>
  <c r="H74" i="81" s="1"/>
  <c r="H69" i="76"/>
  <c r="H74" i="76" s="1"/>
  <c r="H69" i="77"/>
  <c r="H74" i="77" s="1"/>
  <c r="I24" i="84"/>
  <c r="I44" i="84" s="1"/>
  <c r="I73" i="84" s="1"/>
  <c r="I75" i="84" s="1"/>
  <c r="H69" i="84"/>
  <c r="H74" i="84" s="1"/>
  <c r="I69" i="83"/>
  <c r="I74" i="83" s="1"/>
  <c r="H24" i="74"/>
  <c r="H44" i="74" s="1"/>
  <c r="H73" i="74" s="1"/>
  <c r="H75" i="74" s="1"/>
  <c r="G22" i="77"/>
  <c r="G84" i="77" s="1"/>
  <c r="E10" i="54" s="1"/>
  <c r="G77" i="76"/>
  <c r="G79" i="76" s="1"/>
  <c r="G76" i="76"/>
  <c r="G77" i="77"/>
  <c r="F81" i="80"/>
  <c r="F81" i="81"/>
  <c r="E19" i="77"/>
  <c r="E72" i="77"/>
  <c r="F81" i="83"/>
  <c r="F81" i="84"/>
  <c r="G44" i="72"/>
  <c r="G73" i="72" s="1"/>
  <c r="H24" i="86"/>
  <c r="H44" i="86" s="1"/>
  <c r="H73" i="86" s="1"/>
  <c r="H75" i="86" s="1"/>
  <c r="G24" i="86"/>
  <c r="G44" i="86" s="1"/>
  <c r="G73" i="86" s="1"/>
  <c r="F22" i="86"/>
  <c r="I44" i="86"/>
  <c r="I73" i="86" s="1"/>
  <c r="I75" i="86" s="1"/>
  <c r="O7" i="86"/>
  <c r="N8" i="86"/>
  <c r="J26" i="86"/>
  <c r="J27" i="86"/>
  <c r="J25" i="86"/>
  <c r="J24" i="86"/>
  <c r="K18" i="86"/>
  <c r="K8" i="84"/>
  <c r="K8" i="81"/>
  <c r="K8" i="80"/>
  <c r="K8" i="83"/>
  <c r="D9" i="54"/>
  <c r="D12" i="53"/>
  <c r="F22" i="83"/>
  <c r="G24" i="83"/>
  <c r="H24" i="83"/>
  <c r="F22" i="84"/>
  <c r="G24" i="84"/>
  <c r="H24" i="84"/>
  <c r="F22" i="80"/>
  <c r="G24" i="80"/>
  <c r="H24" i="80"/>
  <c r="F22" i="81"/>
  <c r="G24" i="81"/>
  <c r="H24" i="81"/>
  <c r="I24" i="80"/>
  <c r="I24" i="83"/>
  <c r="J27" i="84"/>
  <c r="J24" i="84"/>
  <c r="K18" i="84"/>
  <c r="J26" i="84"/>
  <c r="J25" i="84"/>
  <c r="J27" i="83"/>
  <c r="J26" i="83"/>
  <c r="K18" i="83"/>
  <c r="J24" i="83"/>
  <c r="J27" i="81"/>
  <c r="J24" i="81"/>
  <c r="J26" i="81"/>
  <c r="K18" i="81"/>
  <c r="J25" i="81"/>
  <c r="N7" i="80"/>
  <c r="J27" i="80"/>
  <c r="J26" i="80"/>
  <c r="J25" i="80"/>
  <c r="J24" i="80"/>
  <c r="K18" i="80"/>
  <c r="F22" i="74"/>
  <c r="F84" i="74" s="1"/>
  <c r="G24" i="74"/>
  <c r="J72" i="74"/>
  <c r="J4" i="36"/>
  <c r="L19" i="74"/>
  <c r="L46" i="74" s="1"/>
  <c r="L21" i="74" s="1"/>
  <c r="K72" i="74"/>
  <c r="L8" i="77"/>
  <c r="M7" i="77"/>
  <c r="I44" i="77"/>
  <c r="I73" i="77" s="1"/>
  <c r="J27" i="77"/>
  <c r="J26" i="77"/>
  <c r="J25" i="77"/>
  <c r="J24" i="77"/>
  <c r="K18" i="77"/>
  <c r="H44" i="76"/>
  <c r="H73" i="76" s="1"/>
  <c r="H75" i="76" s="1"/>
  <c r="G44" i="76"/>
  <c r="G73" i="76" s="1"/>
  <c r="L8" i="76"/>
  <c r="M7" i="76"/>
  <c r="I26" i="76"/>
  <c r="I24" i="76"/>
  <c r="I25" i="76"/>
  <c r="J18" i="76"/>
  <c r="I25" i="75"/>
  <c r="M8" i="75"/>
  <c r="N7" i="75"/>
  <c r="L19" i="75"/>
  <c r="L46" i="75" s="1"/>
  <c r="L21" i="75" s="1"/>
  <c r="J27" i="75"/>
  <c r="J26" i="75"/>
  <c r="J25" i="75"/>
  <c r="K18" i="75"/>
  <c r="F22" i="75"/>
  <c r="H24" i="75"/>
  <c r="H44" i="75" s="1"/>
  <c r="H73" i="75" s="1"/>
  <c r="H75" i="75" s="1"/>
  <c r="I24" i="75"/>
  <c r="N7" i="74"/>
  <c r="M8" i="74"/>
  <c r="I26" i="74"/>
  <c r="I25" i="74"/>
  <c r="I24" i="74"/>
  <c r="J18" i="74"/>
  <c r="J18" i="71"/>
  <c r="I24" i="71"/>
  <c r="I26" i="71"/>
  <c r="I25" i="71"/>
  <c r="I26" i="72"/>
  <c r="I25" i="72"/>
  <c r="I24" i="72"/>
  <c r="J18" i="72"/>
  <c r="M7" i="72"/>
  <c r="L8" i="72"/>
  <c r="H44" i="72"/>
  <c r="H73" i="72" s="1"/>
  <c r="H75" i="72" s="1"/>
  <c r="G76" i="71"/>
  <c r="G77" i="71"/>
  <c r="G79" i="71" s="1"/>
  <c r="M7" i="71"/>
  <c r="L8" i="71"/>
  <c r="G75" i="76" l="1"/>
  <c r="H75" i="77"/>
  <c r="G75" i="86"/>
  <c r="G75" i="72"/>
  <c r="I75" i="77"/>
  <c r="J25" i="83"/>
  <c r="I44" i="83"/>
  <c r="I73" i="83" s="1"/>
  <c r="I75" i="83" s="1"/>
  <c r="H25" i="83"/>
  <c r="H44" i="83" s="1"/>
  <c r="H73" i="83" s="1"/>
  <c r="H75" i="83" s="1"/>
  <c r="I69" i="80"/>
  <c r="I74" i="80" s="1"/>
  <c r="H25" i="81"/>
  <c r="I25" i="81"/>
  <c r="I44" i="81" s="1"/>
  <c r="I73" i="81" s="1"/>
  <c r="I75" i="81" s="1"/>
  <c r="J24" i="75"/>
  <c r="H44" i="81"/>
  <c r="H73" i="81" s="1"/>
  <c r="H75" i="81" s="1"/>
  <c r="J69" i="86"/>
  <c r="J74" i="86" s="1"/>
  <c r="L46" i="72"/>
  <c r="L21" i="72"/>
  <c r="K51" i="83"/>
  <c r="K52" i="83"/>
  <c r="K53" i="83"/>
  <c r="K49" i="83"/>
  <c r="K50" i="83"/>
  <c r="J50" i="71"/>
  <c r="J51" i="71"/>
  <c r="J52" i="71"/>
  <c r="J49" i="71"/>
  <c r="L46" i="76"/>
  <c r="L21" i="76" s="1"/>
  <c r="J49" i="72"/>
  <c r="J50" i="72"/>
  <c r="J51" i="72"/>
  <c r="J52" i="72"/>
  <c r="J50" i="74"/>
  <c r="J51" i="74"/>
  <c r="J52" i="74"/>
  <c r="J49" i="74"/>
  <c r="K53" i="81"/>
  <c r="K49" i="81"/>
  <c r="K50" i="81"/>
  <c r="K51" i="81"/>
  <c r="K52" i="81"/>
  <c r="K46" i="83"/>
  <c r="K21" i="83"/>
  <c r="K53" i="80"/>
  <c r="K51" i="80"/>
  <c r="K52" i="80"/>
  <c r="K49" i="80"/>
  <c r="K50" i="80"/>
  <c r="K46" i="80"/>
  <c r="K21" i="80" s="1"/>
  <c r="N46" i="86"/>
  <c r="N21" i="86" s="1"/>
  <c r="L11" i="36"/>
  <c r="I25" i="80"/>
  <c r="I44" i="80" s="1"/>
  <c r="I73" i="80" s="1"/>
  <c r="H25" i="80"/>
  <c r="H44" i="80" s="1"/>
  <c r="H73" i="80" s="1"/>
  <c r="H75" i="80" s="1"/>
  <c r="L46" i="71"/>
  <c r="L21" i="71" s="1"/>
  <c r="J49" i="76"/>
  <c r="J69" i="76" s="1"/>
  <c r="J74" i="76" s="1"/>
  <c r="J50" i="76"/>
  <c r="J51" i="76"/>
  <c r="J52" i="76"/>
  <c r="K49" i="77"/>
  <c r="K50" i="77"/>
  <c r="K51" i="77"/>
  <c r="K52" i="77"/>
  <c r="K53" i="77"/>
  <c r="L46" i="77"/>
  <c r="L21" i="77" s="1"/>
  <c r="K46" i="81"/>
  <c r="K21" i="81" s="1"/>
  <c r="K51" i="84"/>
  <c r="K52" i="84"/>
  <c r="K53" i="84"/>
  <c r="K49" i="84"/>
  <c r="K69" i="84" s="1"/>
  <c r="K74" i="84" s="1"/>
  <c r="K50" i="84"/>
  <c r="K51" i="75"/>
  <c r="K52" i="75"/>
  <c r="K53" i="75"/>
  <c r="K50" i="75"/>
  <c r="K49" i="75"/>
  <c r="K46" i="84"/>
  <c r="K21" i="84"/>
  <c r="M46" i="74"/>
  <c r="M21" i="74" s="1"/>
  <c r="K52" i="86"/>
  <c r="K53" i="86"/>
  <c r="K49" i="86"/>
  <c r="K50" i="86"/>
  <c r="K51" i="86"/>
  <c r="G13" i="36"/>
  <c r="G47" i="86"/>
  <c r="H44" i="84"/>
  <c r="H73" i="84" s="1"/>
  <c r="H75" i="84" s="1"/>
  <c r="I69" i="77"/>
  <c r="I74" i="77" s="1"/>
  <c r="G47" i="76"/>
  <c r="H47" i="76" s="1"/>
  <c r="G22" i="72"/>
  <c r="H77" i="72" s="1"/>
  <c r="H79" i="72" s="1"/>
  <c r="I69" i="75"/>
  <c r="I74" i="75" s="1"/>
  <c r="H47" i="77"/>
  <c r="I69" i="76"/>
  <c r="I74" i="76" s="1"/>
  <c r="G69" i="80"/>
  <c r="G74" i="80" s="1"/>
  <c r="G69" i="83"/>
  <c r="G74" i="83" s="1"/>
  <c r="I5" i="36"/>
  <c r="I69" i="74"/>
  <c r="I74" i="74" s="1"/>
  <c r="J69" i="83"/>
  <c r="J74" i="83" s="1"/>
  <c r="G69" i="84"/>
  <c r="G74" i="84" s="1"/>
  <c r="G69" i="81"/>
  <c r="G74" i="81" s="1"/>
  <c r="D8" i="36"/>
  <c r="J69" i="77"/>
  <c r="J74" i="77" s="1"/>
  <c r="J69" i="75"/>
  <c r="J74" i="75" s="1"/>
  <c r="J69" i="84"/>
  <c r="J74" i="84" s="1"/>
  <c r="H5" i="36"/>
  <c r="G79" i="77"/>
  <c r="I69" i="72"/>
  <c r="I74" i="72" s="1"/>
  <c r="I69" i="71"/>
  <c r="I74" i="71" s="1"/>
  <c r="G77" i="86"/>
  <c r="G79" i="86" s="1"/>
  <c r="G76" i="86"/>
  <c r="F84" i="86"/>
  <c r="G44" i="74"/>
  <c r="G73" i="74" s="1"/>
  <c r="F83" i="74"/>
  <c r="L72" i="75"/>
  <c r="G78" i="76"/>
  <c r="G78" i="77"/>
  <c r="H22" i="77"/>
  <c r="H84" i="77" s="1"/>
  <c r="F10" i="54" s="1"/>
  <c r="G78" i="71"/>
  <c r="H76" i="77"/>
  <c r="H77" i="77"/>
  <c r="H79" i="77" s="1"/>
  <c r="G44" i="83"/>
  <c r="G73" i="83" s="1"/>
  <c r="G44" i="80"/>
  <c r="G73" i="80" s="1"/>
  <c r="G44" i="81"/>
  <c r="G73" i="81" s="1"/>
  <c r="G44" i="84"/>
  <c r="G73" i="84" s="1"/>
  <c r="G22" i="86"/>
  <c r="J44" i="86"/>
  <c r="J73" i="86" s="1"/>
  <c r="J75" i="86" s="1"/>
  <c r="K28" i="86"/>
  <c r="K27" i="86"/>
  <c r="K26" i="86"/>
  <c r="K25" i="86"/>
  <c r="K24" i="86"/>
  <c r="L18" i="86"/>
  <c r="O8" i="86"/>
  <c r="P7" i="86"/>
  <c r="D8" i="42"/>
  <c r="F84" i="75"/>
  <c r="G76" i="80"/>
  <c r="G77" i="80"/>
  <c r="G79" i="80" s="1"/>
  <c r="F84" i="80"/>
  <c r="D15" i="82" s="1"/>
  <c r="G76" i="84"/>
  <c r="F84" i="84"/>
  <c r="D17" i="82" s="1"/>
  <c r="G77" i="84"/>
  <c r="G79" i="84" s="1"/>
  <c r="L8" i="83"/>
  <c r="L8" i="84"/>
  <c r="L8" i="80"/>
  <c r="L8" i="81"/>
  <c r="G76" i="81"/>
  <c r="F84" i="81"/>
  <c r="D14" i="82" s="1"/>
  <c r="G77" i="81"/>
  <c r="G79" i="81" s="1"/>
  <c r="G76" i="83"/>
  <c r="F84" i="83"/>
  <c r="D16" i="82" s="1"/>
  <c r="G77" i="83"/>
  <c r="G79" i="83" s="1"/>
  <c r="J44" i="83"/>
  <c r="J73" i="83" s="1"/>
  <c r="K28" i="84"/>
  <c r="K27" i="84"/>
  <c r="K24" i="84"/>
  <c r="L18" i="84"/>
  <c r="K26" i="84"/>
  <c r="K25" i="84"/>
  <c r="J44" i="84"/>
  <c r="J73" i="84" s="1"/>
  <c r="J75" i="84" s="1"/>
  <c r="K28" i="83"/>
  <c r="K27" i="83"/>
  <c r="K26" i="83"/>
  <c r="K25" i="83"/>
  <c r="L18" i="83"/>
  <c r="K24" i="83"/>
  <c r="K24" i="81"/>
  <c r="K28" i="81"/>
  <c r="K27" i="81"/>
  <c r="K26" i="81"/>
  <c r="L18" i="81"/>
  <c r="K25" i="81"/>
  <c r="J44" i="81"/>
  <c r="J73" i="81" s="1"/>
  <c r="J75" i="81" s="1"/>
  <c r="O7" i="80"/>
  <c r="J44" i="80"/>
  <c r="J73" i="80" s="1"/>
  <c r="J75" i="80" s="1"/>
  <c r="K28" i="80"/>
  <c r="K27" i="80"/>
  <c r="K26" i="80"/>
  <c r="K24" i="80"/>
  <c r="K25" i="80"/>
  <c r="L18" i="80"/>
  <c r="L72" i="74"/>
  <c r="M19" i="74"/>
  <c r="K4" i="36"/>
  <c r="G77" i="74"/>
  <c r="G79" i="74" s="1"/>
  <c r="G76" i="74"/>
  <c r="M8" i="77"/>
  <c r="N7" i="77"/>
  <c r="K26" i="77"/>
  <c r="K24" i="77"/>
  <c r="K28" i="77"/>
  <c r="K25" i="77"/>
  <c r="L18" i="77"/>
  <c r="K27" i="77"/>
  <c r="J44" i="77"/>
  <c r="J73" i="77" s="1"/>
  <c r="J27" i="76"/>
  <c r="J26" i="76"/>
  <c r="J25" i="76"/>
  <c r="J24" i="76"/>
  <c r="K18" i="76"/>
  <c r="G22" i="76"/>
  <c r="G84" i="76" s="1"/>
  <c r="E13" i="53" s="1"/>
  <c r="I44" i="76"/>
  <c r="I73" i="76" s="1"/>
  <c r="I75" i="76" s="1"/>
  <c r="M8" i="76"/>
  <c r="N7" i="76"/>
  <c r="I44" i="75"/>
  <c r="I73" i="75" s="1"/>
  <c r="I75" i="75" s="1"/>
  <c r="G77" i="75"/>
  <c r="G79" i="75" s="1"/>
  <c r="G76" i="75"/>
  <c r="K28" i="75"/>
  <c r="K27" i="75"/>
  <c r="K26" i="75"/>
  <c r="K25" i="75"/>
  <c r="K24" i="75"/>
  <c r="L18" i="75"/>
  <c r="J44" i="75"/>
  <c r="J73" i="75" s="1"/>
  <c r="J75" i="75" s="1"/>
  <c r="M19" i="75"/>
  <c r="M46" i="75" s="1"/>
  <c r="M21" i="75" s="1"/>
  <c r="N8" i="75"/>
  <c r="O7" i="75"/>
  <c r="G44" i="75"/>
  <c r="G73" i="75" s="1"/>
  <c r="J27" i="74"/>
  <c r="J26" i="74"/>
  <c r="J25" i="74"/>
  <c r="J24" i="74"/>
  <c r="K18" i="74"/>
  <c r="I44" i="74"/>
  <c r="I73" i="74" s="1"/>
  <c r="I75" i="74" s="1"/>
  <c r="N8" i="74"/>
  <c r="O7" i="74"/>
  <c r="K18" i="71"/>
  <c r="J24" i="71"/>
  <c r="J25" i="71"/>
  <c r="J26" i="71"/>
  <c r="J27" i="71"/>
  <c r="I44" i="72"/>
  <c r="I73" i="72" s="1"/>
  <c r="I75" i="72" s="1"/>
  <c r="J27" i="72"/>
  <c r="J26" i="72"/>
  <c r="J25" i="72"/>
  <c r="J24" i="72"/>
  <c r="K18" i="72"/>
  <c r="N7" i="72"/>
  <c r="M8" i="72"/>
  <c r="N7" i="71"/>
  <c r="M8" i="71"/>
  <c r="G75" i="84" l="1"/>
  <c r="J75" i="77"/>
  <c r="G75" i="81"/>
  <c r="I75" i="80"/>
  <c r="G75" i="75"/>
  <c r="J75" i="83"/>
  <c r="G75" i="83"/>
  <c r="G75" i="80"/>
  <c r="G75" i="74"/>
  <c r="M46" i="76"/>
  <c r="M21" i="76" s="1"/>
  <c r="L54" i="80"/>
  <c r="L49" i="80"/>
  <c r="L51" i="80"/>
  <c r="L53" i="80"/>
  <c r="L52" i="80"/>
  <c r="L50" i="80"/>
  <c r="L52" i="83"/>
  <c r="L53" i="83"/>
  <c r="L54" i="83"/>
  <c r="L49" i="83"/>
  <c r="L50" i="83"/>
  <c r="L51" i="83"/>
  <c r="L52" i="84"/>
  <c r="L53" i="84"/>
  <c r="L54" i="84"/>
  <c r="L49" i="84"/>
  <c r="L50" i="84"/>
  <c r="L51" i="84"/>
  <c r="M46" i="71"/>
  <c r="M21" i="71" s="1"/>
  <c r="M46" i="77"/>
  <c r="M21" i="77" s="1"/>
  <c r="L46" i="83"/>
  <c r="L21" i="83" s="1"/>
  <c r="M46" i="72"/>
  <c r="M21" i="72" s="1"/>
  <c r="L54" i="81"/>
  <c r="L49" i="81"/>
  <c r="L50" i="81"/>
  <c r="L51" i="81"/>
  <c r="L52" i="81"/>
  <c r="L53" i="81"/>
  <c r="O46" i="86"/>
  <c r="O21" i="86" s="1"/>
  <c r="M11" i="36"/>
  <c r="L49" i="77"/>
  <c r="L50" i="77"/>
  <c r="L51" i="77"/>
  <c r="L52" i="77"/>
  <c r="L53" i="77"/>
  <c r="L54" i="77"/>
  <c r="L53" i="86"/>
  <c r="L54" i="86"/>
  <c r="L49" i="86"/>
  <c r="L50" i="86"/>
  <c r="L51" i="86"/>
  <c r="L52" i="86"/>
  <c r="K51" i="74"/>
  <c r="K52" i="74"/>
  <c r="K53" i="74"/>
  <c r="K49" i="74"/>
  <c r="K50" i="74"/>
  <c r="K49" i="76"/>
  <c r="K50" i="76"/>
  <c r="K51" i="76"/>
  <c r="K52" i="76"/>
  <c r="K53" i="76"/>
  <c r="L46" i="81"/>
  <c r="L21" i="81" s="1"/>
  <c r="L46" i="80"/>
  <c r="L21" i="80" s="1"/>
  <c r="G81" i="77"/>
  <c r="K51" i="71"/>
  <c r="K52" i="71"/>
  <c r="K53" i="71"/>
  <c r="K49" i="71"/>
  <c r="K50" i="71"/>
  <c r="K49" i="72"/>
  <c r="K50" i="72"/>
  <c r="K51" i="72"/>
  <c r="K52" i="72"/>
  <c r="K53" i="72"/>
  <c r="L52" i="75"/>
  <c r="L53" i="75"/>
  <c r="L54" i="75"/>
  <c r="L50" i="75"/>
  <c r="L51" i="75"/>
  <c r="L49" i="75"/>
  <c r="L46" i="84"/>
  <c r="L21" i="84" s="1"/>
  <c r="K69" i="86"/>
  <c r="K74" i="86" s="1"/>
  <c r="F13" i="36"/>
  <c r="H47" i="86"/>
  <c r="I47" i="86" s="1"/>
  <c r="J47" i="86" s="1"/>
  <c r="E7" i="42"/>
  <c r="I22" i="77"/>
  <c r="I84" i="77" s="1"/>
  <c r="G10" i="54" s="1"/>
  <c r="G22" i="80"/>
  <c r="G84" i="80" s="1"/>
  <c r="E15" i="82" s="1"/>
  <c r="K69" i="75"/>
  <c r="K74" i="75" s="1"/>
  <c r="F6" i="36"/>
  <c r="G22" i="83"/>
  <c r="H22" i="83" s="1"/>
  <c r="I76" i="83" s="1"/>
  <c r="K69" i="81"/>
  <c r="K74" i="81" s="1"/>
  <c r="J5" i="36"/>
  <c r="G47" i="74"/>
  <c r="H47" i="74" s="1"/>
  <c r="I47" i="74" s="1"/>
  <c r="J69" i="72"/>
  <c r="J74" i="72" s="1"/>
  <c r="G47" i="75"/>
  <c r="H47" i="75" s="1"/>
  <c r="I47" i="75" s="1"/>
  <c r="J69" i="74"/>
  <c r="J74" i="74" s="1"/>
  <c r="J69" i="71"/>
  <c r="J74" i="71" s="1"/>
  <c r="H22" i="72"/>
  <c r="H84" i="72" s="1"/>
  <c r="G84" i="72"/>
  <c r="E9" i="54" s="1"/>
  <c r="K69" i="83"/>
  <c r="K74" i="83" s="1"/>
  <c r="G47" i="72"/>
  <c r="H47" i="72" s="1"/>
  <c r="G81" i="72"/>
  <c r="H76" i="72"/>
  <c r="H78" i="72" s="1"/>
  <c r="G22" i="84"/>
  <c r="H77" i="84" s="1"/>
  <c r="I47" i="77"/>
  <c r="J47" i="77" s="1"/>
  <c r="G22" i="81"/>
  <c r="H22" i="81" s="1"/>
  <c r="I22" i="81" s="1"/>
  <c r="I84" i="81" s="1"/>
  <c r="G14" i="82" s="1"/>
  <c r="K69" i="80"/>
  <c r="K74" i="80" s="1"/>
  <c r="I47" i="76"/>
  <c r="K69" i="77"/>
  <c r="K74" i="77" s="1"/>
  <c r="H77" i="86"/>
  <c r="G84" i="86"/>
  <c r="H76" i="86"/>
  <c r="G78" i="86"/>
  <c r="E13" i="36"/>
  <c r="G78" i="75"/>
  <c r="G78" i="74"/>
  <c r="G22" i="74"/>
  <c r="G84" i="74" s="1"/>
  <c r="G22" i="75"/>
  <c r="H76" i="75" s="1"/>
  <c r="G78" i="84"/>
  <c r="I76" i="77"/>
  <c r="G78" i="83"/>
  <c r="I77" i="77"/>
  <c r="G78" i="80"/>
  <c r="G78" i="81"/>
  <c r="H78" i="77"/>
  <c r="H81" i="77" s="1"/>
  <c r="G81" i="76"/>
  <c r="H22" i="86"/>
  <c r="P8" i="86"/>
  <c r="Q7" i="86"/>
  <c r="L29" i="86"/>
  <c r="L28" i="86"/>
  <c r="L27" i="86"/>
  <c r="L26" i="86"/>
  <c r="L25" i="86"/>
  <c r="L24" i="86"/>
  <c r="M18" i="86"/>
  <c r="K44" i="86"/>
  <c r="K73" i="86" s="1"/>
  <c r="K75" i="86" s="1"/>
  <c r="M8" i="83"/>
  <c r="M8" i="84"/>
  <c r="M8" i="80"/>
  <c r="M8" i="81"/>
  <c r="D11" i="54"/>
  <c r="D18" i="82"/>
  <c r="D14" i="53"/>
  <c r="J77" i="77"/>
  <c r="J79" i="77" s="1"/>
  <c r="K44" i="83"/>
  <c r="K73" i="83" s="1"/>
  <c r="L29" i="84"/>
  <c r="L28" i="84"/>
  <c r="L27" i="84"/>
  <c r="L26" i="84"/>
  <c r="L25" i="84"/>
  <c r="L24" i="84"/>
  <c r="M18" i="84"/>
  <c r="K44" i="84"/>
  <c r="K73" i="84" s="1"/>
  <c r="K75" i="84" s="1"/>
  <c r="L29" i="83"/>
  <c r="L28" i="83"/>
  <c r="L27" i="83"/>
  <c r="L26" i="83"/>
  <c r="L25" i="83"/>
  <c r="L24" i="83"/>
  <c r="M18" i="83"/>
  <c r="K44" i="81"/>
  <c r="K73" i="81" s="1"/>
  <c r="K75" i="81" s="1"/>
  <c r="L29" i="81"/>
  <c r="L28" i="81"/>
  <c r="L27" i="81"/>
  <c r="L26" i="81"/>
  <c r="M18" i="81"/>
  <c r="L25" i="81"/>
  <c r="L24" i="81"/>
  <c r="P7" i="80"/>
  <c r="L29" i="80"/>
  <c r="L28" i="80"/>
  <c r="L27" i="80"/>
  <c r="L26" i="80"/>
  <c r="L25" i="80"/>
  <c r="L24" i="80"/>
  <c r="M18" i="80"/>
  <c r="K44" i="80"/>
  <c r="K73" i="80" s="1"/>
  <c r="K75" i="80" s="1"/>
  <c r="N19" i="74"/>
  <c r="N46" i="74" s="1"/>
  <c r="N21" i="74" s="1"/>
  <c r="L4" i="36"/>
  <c r="M72" i="74"/>
  <c r="O7" i="77"/>
  <c r="N8" i="77"/>
  <c r="J22" i="77"/>
  <c r="J84" i="77" s="1"/>
  <c r="H10" i="54" s="1"/>
  <c r="L29" i="77"/>
  <c r="L24" i="77"/>
  <c r="L28" i="77"/>
  <c r="L25" i="77"/>
  <c r="L26" i="77"/>
  <c r="L27" i="77"/>
  <c r="M18" i="77"/>
  <c r="K44" i="77"/>
  <c r="K73" i="77" s="1"/>
  <c r="K75" i="77" s="1"/>
  <c r="O7" i="76"/>
  <c r="N8" i="76"/>
  <c r="K28" i="76"/>
  <c r="K27" i="76"/>
  <c r="K26" i="76"/>
  <c r="K25" i="76"/>
  <c r="K24" i="76"/>
  <c r="L18" i="76"/>
  <c r="J44" i="76"/>
  <c r="J73" i="76" s="1"/>
  <c r="J75" i="76" s="1"/>
  <c r="H76" i="76"/>
  <c r="H77" i="76"/>
  <c r="H79" i="76" s="1"/>
  <c r="H22" i="76"/>
  <c r="H84" i="76" s="1"/>
  <c r="F13" i="53" s="1"/>
  <c r="L28" i="75"/>
  <c r="L26" i="75"/>
  <c r="L24" i="75"/>
  <c r="L29" i="75"/>
  <c r="L27" i="75"/>
  <c r="L25" i="75"/>
  <c r="M18" i="75"/>
  <c r="M72" i="75"/>
  <c r="O8" i="75"/>
  <c r="P7" i="75"/>
  <c r="K44" i="75"/>
  <c r="K73" i="75" s="1"/>
  <c r="K75" i="75" s="1"/>
  <c r="N19" i="75"/>
  <c r="N72" i="75" s="1"/>
  <c r="O8" i="74"/>
  <c r="P7" i="74"/>
  <c r="K28" i="74"/>
  <c r="K27" i="74"/>
  <c r="K26" i="74"/>
  <c r="K25" i="74"/>
  <c r="K24" i="74"/>
  <c r="L18" i="74"/>
  <c r="J44" i="74"/>
  <c r="J73" i="74" s="1"/>
  <c r="L18" i="71"/>
  <c r="K24" i="71"/>
  <c r="K25" i="71"/>
  <c r="K26" i="71"/>
  <c r="K28" i="71"/>
  <c r="K27" i="71"/>
  <c r="J44" i="72"/>
  <c r="J73" i="72" s="1"/>
  <c r="J75" i="72" s="1"/>
  <c r="N8" i="72"/>
  <c r="O7" i="72"/>
  <c r="K28" i="72"/>
  <c r="K27" i="72"/>
  <c r="K26" i="72"/>
  <c r="K25" i="72"/>
  <c r="K24" i="72"/>
  <c r="L18" i="72"/>
  <c r="N8" i="71"/>
  <c r="O7" i="71"/>
  <c r="L69" i="86" l="1"/>
  <c r="L74" i="86" s="1"/>
  <c r="L69" i="83"/>
  <c r="L74" i="83" s="1"/>
  <c r="K75" i="83"/>
  <c r="J75" i="74"/>
  <c r="G84" i="84"/>
  <c r="E17" i="82" s="1"/>
  <c r="M49" i="77"/>
  <c r="M50" i="77"/>
  <c r="M51" i="77"/>
  <c r="M52" i="77"/>
  <c r="M53" i="77"/>
  <c r="M54" i="77"/>
  <c r="M55" i="77"/>
  <c r="M53" i="75"/>
  <c r="M54" i="75"/>
  <c r="M55" i="75"/>
  <c r="M50" i="75"/>
  <c r="M51" i="75"/>
  <c r="M49" i="75"/>
  <c r="M52" i="75"/>
  <c r="H77" i="75"/>
  <c r="H79" i="75" s="1"/>
  <c r="M54" i="86"/>
  <c r="M55" i="86"/>
  <c r="M49" i="86"/>
  <c r="M50" i="86"/>
  <c r="M51" i="86"/>
  <c r="M52" i="86"/>
  <c r="M53" i="86"/>
  <c r="P46" i="86"/>
  <c r="N11" i="36"/>
  <c r="P21" i="86"/>
  <c r="N46" i="75"/>
  <c r="N21" i="75" s="1"/>
  <c r="M55" i="81"/>
  <c r="M49" i="81"/>
  <c r="M50" i="81"/>
  <c r="M51" i="81"/>
  <c r="M52" i="81"/>
  <c r="M53" i="81"/>
  <c r="M54" i="81"/>
  <c r="H76" i="84"/>
  <c r="L52" i="71"/>
  <c r="L53" i="71"/>
  <c r="L54" i="71"/>
  <c r="L49" i="71"/>
  <c r="L50" i="71"/>
  <c r="L51" i="71"/>
  <c r="N46" i="77"/>
  <c r="N21" i="77" s="1"/>
  <c r="M46" i="83"/>
  <c r="M21" i="83" s="1"/>
  <c r="N46" i="71"/>
  <c r="N21" i="71"/>
  <c r="N46" i="72"/>
  <c r="N21" i="72" s="1"/>
  <c r="L50" i="72"/>
  <c r="L49" i="72"/>
  <c r="L51" i="72"/>
  <c r="L52" i="72"/>
  <c r="L53" i="72"/>
  <c r="L54" i="72"/>
  <c r="L54" i="74"/>
  <c r="L52" i="74"/>
  <c r="L53" i="74"/>
  <c r="L49" i="74"/>
  <c r="L50" i="74"/>
  <c r="L51" i="74"/>
  <c r="N46" i="76"/>
  <c r="N21" i="76"/>
  <c r="M46" i="81"/>
  <c r="M21" i="81" s="1"/>
  <c r="M53" i="84"/>
  <c r="M54" i="84"/>
  <c r="M55" i="84"/>
  <c r="M50" i="84"/>
  <c r="M51" i="84"/>
  <c r="M52" i="84"/>
  <c r="M49" i="84"/>
  <c r="M46" i="80"/>
  <c r="M21" i="80" s="1"/>
  <c r="M55" i="80"/>
  <c r="M49" i="80"/>
  <c r="M50" i="80"/>
  <c r="M51" i="80"/>
  <c r="M52" i="80"/>
  <c r="M53" i="80"/>
  <c r="M54" i="80"/>
  <c r="M53" i="83"/>
  <c r="M54" i="83"/>
  <c r="M55" i="83"/>
  <c r="M49" i="83"/>
  <c r="M50" i="83"/>
  <c r="M51" i="83"/>
  <c r="M52" i="83"/>
  <c r="L49" i="76"/>
  <c r="L50" i="76"/>
  <c r="L51" i="76"/>
  <c r="L52" i="76"/>
  <c r="L53" i="76"/>
  <c r="L54" i="76"/>
  <c r="M46" i="84"/>
  <c r="M21" i="84" s="1"/>
  <c r="H81" i="72"/>
  <c r="H13" i="36"/>
  <c r="K47" i="86"/>
  <c r="H76" i="80"/>
  <c r="H22" i="80"/>
  <c r="E8" i="42"/>
  <c r="H22" i="75"/>
  <c r="H77" i="80"/>
  <c r="H76" i="83"/>
  <c r="I22" i="83"/>
  <c r="J76" i="83" s="1"/>
  <c r="G84" i="83"/>
  <c r="E16" i="82" s="1"/>
  <c r="I77" i="83"/>
  <c r="I79" i="83" s="1"/>
  <c r="H84" i="83"/>
  <c r="F16" i="82" s="1"/>
  <c r="J76" i="77"/>
  <c r="J78" i="77" s="1"/>
  <c r="H77" i="83"/>
  <c r="H22" i="84"/>
  <c r="I22" i="84" s="1"/>
  <c r="J22" i="81"/>
  <c r="K22" i="81" s="1"/>
  <c r="J77" i="81"/>
  <c r="H76" i="81"/>
  <c r="G84" i="81"/>
  <c r="E14" i="82" s="1"/>
  <c r="J76" i="81"/>
  <c r="H77" i="81"/>
  <c r="H79" i="81" s="1"/>
  <c r="I76" i="81"/>
  <c r="I77" i="81"/>
  <c r="I79" i="81" s="1"/>
  <c r="H84" i="81"/>
  <c r="F14" i="82" s="1"/>
  <c r="J47" i="74"/>
  <c r="E12" i="53"/>
  <c r="H22" i="74"/>
  <c r="H84" i="74" s="1"/>
  <c r="H79" i="84"/>
  <c r="K69" i="72"/>
  <c r="K74" i="72" s="1"/>
  <c r="L69" i="75"/>
  <c r="L74" i="75" s="1"/>
  <c r="I22" i="72"/>
  <c r="G7" i="42" s="1"/>
  <c r="G47" i="81"/>
  <c r="H47" i="81" s="1"/>
  <c r="I47" i="81" s="1"/>
  <c r="J47" i="81" s="1"/>
  <c r="K47" i="81" s="1"/>
  <c r="I76" i="72"/>
  <c r="H78" i="75"/>
  <c r="H81" i="75" s="1"/>
  <c r="G84" i="75"/>
  <c r="E18" i="82" s="1"/>
  <c r="J47" i="76"/>
  <c r="G47" i="83"/>
  <c r="H47" i="83" s="1"/>
  <c r="I47" i="83" s="1"/>
  <c r="J47" i="83" s="1"/>
  <c r="K47" i="83" s="1"/>
  <c r="I77" i="72"/>
  <c r="I79" i="72" s="1"/>
  <c r="K47" i="77"/>
  <c r="L69" i="77"/>
  <c r="L74" i="77" s="1"/>
  <c r="L69" i="80"/>
  <c r="L74" i="80" s="1"/>
  <c r="K69" i="74"/>
  <c r="K74" i="74" s="1"/>
  <c r="G47" i="80"/>
  <c r="H47" i="80" s="1"/>
  <c r="I47" i="80" s="1"/>
  <c r="J47" i="80" s="1"/>
  <c r="K47" i="80" s="1"/>
  <c r="K5" i="36"/>
  <c r="F7" i="42"/>
  <c r="L69" i="81"/>
  <c r="L74" i="81" s="1"/>
  <c r="J47" i="75"/>
  <c r="I79" i="77"/>
  <c r="G47" i="84"/>
  <c r="H47" i="84" s="1"/>
  <c r="I47" i="84" s="1"/>
  <c r="J47" i="84" s="1"/>
  <c r="K69" i="71"/>
  <c r="K74" i="71" s="1"/>
  <c r="I47" i="72"/>
  <c r="J47" i="72" s="1"/>
  <c r="L69" i="84"/>
  <c r="L74" i="84" s="1"/>
  <c r="G6" i="36"/>
  <c r="K69" i="76"/>
  <c r="K74" i="76" s="1"/>
  <c r="H84" i="86"/>
  <c r="I76" i="86"/>
  <c r="I77" i="86"/>
  <c r="H79" i="86"/>
  <c r="E15" i="36"/>
  <c r="H78" i="86"/>
  <c r="H77" i="74"/>
  <c r="H79" i="74" s="1"/>
  <c r="E6" i="36"/>
  <c r="H76" i="74"/>
  <c r="I78" i="77"/>
  <c r="H78" i="76"/>
  <c r="H78" i="84"/>
  <c r="G81" i="84"/>
  <c r="G81" i="81"/>
  <c r="G81" i="80"/>
  <c r="G81" i="83"/>
  <c r="I22" i="86"/>
  <c r="Q8" i="86"/>
  <c r="R7" i="86"/>
  <c r="M30" i="86"/>
  <c r="M29" i="86"/>
  <c r="M28" i="86"/>
  <c r="M27" i="86"/>
  <c r="M26" i="86"/>
  <c r="M25" i="86"/>
  <c r="M24" i="86"/>
  <c r="N18" i="86"/>
  <c r="L44" i="86"/>
  <c r="L73" i="86" s="1"/>
  <c r="L75" i="86" s="1"/>
  <c r="F9" i="54"/>
  <c r="F12" i="53"/>
  <c r="H84" i="80"/>
  <c r="F15" i="82" s="1"/>
  <c r="I77" i="80"/>
  <c r="I79" i="80" s="1"/>
  <c r="I76" i="80"/>
  <c r="I22" i="80"/>
  <c r="F8" i="42"/>
  <c r="H84" i="75"/>
  <c r="N8" i="84"/>
  <c r="N8" i="80"/>
  <c r="N8" i="81"/>
  <c r="N8" i="83"/>
  <c r="L44" i="83"/>
  <c r="L73" i="83" s="1"/>
  <c r="L75" i="83" s="1"/>
  <c r="L44" i="84"/>
  <c r="L73" i="84" s="1"/>
  <c r="M30" i="84"/>
  <c r="M29" i="84"/>
  <c r="M28" i="84"/>
  <c r="M27" i="84"/>
  <c r="M26" i="84"/>
  <c r="M25" i="84"/>
  <c r="N18" i="84"/>
  <c r="M24" i="84"/>
  <c r="M29" i="83"/>
  <c r="M30" i="83"/>
  <c r="M24" i="83"/>
  <c r="N18" i="83"/>
  <c r="M28" i="83"/>
  <c r="M27" i="83"/>
  <c r="M26" i="83"/>
  <c r="M25" i="83"/>
  <c r="L44" i="81"/>
  <c r="L73" i="81" s="1"/>
  <c r="M30" i="81"/>
  <c r="M29" i="81"/>
  <c r="M28" i="81"/>
  <c r="M27" i="81"/>
  <c r="M26" i="81"/>
  <c r="M25" i="81"/>
  <c r="N18" i="81"/>
  <c r="M24" i="81"/>
  <c r="Q7" i="80"/>
  <c r="M30" i="80"/>
  <c r="M29" i="80"/>
  <c r="M28" i="80"/>
  <c r="M27" i="80"/>
  <c r="M26" i="80"/>
  <c r="M25" i="80"/>
  <c r="M24" i="80"/>
  <c r="N18" i="80"/>
  <c r="L44" i="80"/>
  <c r="L73" i="80" s="1"/>
  <c r="L75" i="80" s="1"/>
  <c r="O19" i="74"/>
  <c r="O46" i="74" s="1"/>
  <c r="O21" i="74" s="1"/>
  <c r="M4" i="36"/>
  <c r="N72" i="74"/>
  <c r="O8" i="77"/>
  <c r="P7" i="77"/>
  <c r="M29" i="77"/>
  <c r="M24" i="77"/>
  <c r="M28" i="77"/>
  <c r="M25" i="77"/>
  <c r="M27" i="77"/>
  <c r="N18" i="77"/>
  <c r="M30" i="77"/>
  <c r="M26" i="77"/>
  <c r="L44" i="77"/>
  <c r="L73" i="77" s="1"/>
  <c r="L75" i="77" s="1"/>
  <c r="K77" i="77"/>
  <c r="K76" i="77"/>
  <c r="K22" i="77"/>
  <c r="K84" i="77" s="1"/>
  <c r="I10" i="54" s="1"/>
  <c r="L27" i="76"/>
  <c r="L29" i="76"/>
  <c r="L28" i="76"/>
  <c r="L24" i="76"/>
  <c r="M18" i="76"/>
  <c r="L25" i="76"/>
  <c r="L26" i="76"/>
  <c r="K44" i="76"/>
  <c r="K73" i="76" s="1"/>
  <c r="I76" i="76"/>
  <c r="I77" i="76"/>
  <c r="I22" i="76"/>
  <c r="I84" i="76" s="1"/>
  <c r="G13" i="53" s="1"/>
  <c r="P7" i="76"/>
  <c r="O8" i="76"/>
  <c r="O19" i="75"/>
  <c r="O72" i="75" s="1"/>
  <c r="P8" i="75"/>
  <c r="Q7" i="75"/>
  <c r="L44" i="75"/>
  <c r="L73" i="75" s="1"/>
  <c r="L75" i="75" s="1"/>
  <c r="I76" i="75"/>
  <c r="I77" i="75"/>
  <c r="I79" i="75" s="1"/>
  <c r="I22" i="75"/>
  <c r="M30" i="75"/>
  <c r="M29" i="75"/>
  <c r="M28" i="75"/>
  <c r="M27" i="75"/>
  <c r="M26" i="75"/>
  <c r="M25" i="75"/>
  <c r="M24" i="75"/>
  <c r="N18" i="75"/>
  <c r="K44" i="74"/>
  <c r="K73" i="74" s="1"/>
  <c r="Q7" i="74"/>
  <c r="P8" i="74"/>
  <c r="L29" i="74"/>
  <c r="M18" i="74"/>
  <c r="L27" i="74"/>
  <c r="L26" i="74"/>
  <c r="L25" i="74"/>
  <c r="L24" i="74"/>
  <c r="L28" i="74"/>
  <c r="M18" i="71"/>
  <c r="L24" i="71"/>
  <c r="L25" i="71"/>
  <c r="L26" i="71"/>
  <c r="L27" i="71"/>
  <c r="L28" i="71"/>
  <c r="L29" i="71"/>
  <c r="O8" i="72"/>
  <c r="P7" i="72"/>
  <c r="M18" i="72"/>
  <c r="L27" i="72"/>
  <c r="L28" i="72"/>
  <c r="L26" i="72"/>
  <c r="L24" i="72"/>
  <c r="L29" i="72"/>
  <c r="L25" i="72"/>
  <c r="K44" i="72"/>
  <c r="K73" i="72" s="1"/>
  <c r="O8" i="71"/>
  <c r="P7" i="71"/>
  <c r="K75" i="76" l="1"/>
  <c r="K75" i="72"/>
  <c r="K75" i="74"/>
  <c r="L75" i="81"/>
  <c r="L75" i="84"/>
  <c r="H78" i="80"/>
  <c r="I76" i="84"/>
  <c r="K76" i="81"/>
  <c r="H84" i="84"/>
  <c r="F17" i="82" s="1"/>
  <c r="O46" i="76"/>
  <c r="O21" i="76" s="1"/>
  <c r="Q46" i="86"/>
  <c r="Q21" i="86"/>
  <c r="N54" i="75"/>
  <c r="N55" i="75"/>
  <c r="N56" i="75"/>
  <c r="N50" i="75"/>
  <c r="N51" i="75"/>
  <c r="N52" i="75"/>
  <c r="N49" i="75"/>
  <c r="N53" i="75"/>
  <c r="M49" i="76"/>
  <c r="M50" i="76"/>
  <c r="M51" i="76"/>
  <c r="M52" i="76"/>
  <c r="M53" i="76"/>
  <c r="M54" i="76"/>
  <c r="M55" i="76"/>
  <c r="N46" i="84"/>
  <c r="N21" i="84" s="1"/>
  <c r="I77" i="84"/>
  <c r="I78" i="84" s="1"/>
  <c r="N54" i="83"/>
  <c r="N55" i="83"/>
  <c r="N56" i="83"/>
  <c r="N49" i="83"/>
  <c r="N50" i="83"/>
  <c r="N51" i="83"/>
  <c r="N52" i="83"/>
  <c r="N53" i="83"/>
  <c r="M54" i="74"/>
  <c r="M55" i="74"/>
  <c r="M53" i="74"/>
  <c r="M49" i="74"/>
  <c r="M50" i="74"/>
  <c r="M51" i="74"/>
  <c r="M52" i="74"/>
  <c r="O46" i="77"/>
  <c r="O21" i="77" s="1"/>
  <c r="I78" i="81"/>
  <c r="N46" i="80"/>
  <c r="N21" i="80" s="1"/>
  <c r="O46" i="71"/>
  <c r="O21" i="71" s="1"/>
  <c r="N50" i="77"/>
  <c r="N51" i="77"/>
  <c r="N52" i="77"/>
  <c r="N53" i="77"/>
  <c r="N54" i="77"/>
  <c r="N55" i="77"/>
  <c r="N56" i="77"/>
  <c r="N49" i="77"/>
  <c r="N56" i="81"/>
  <c r="N49" i="81"/>
  <c r="N50" i="81"/>
  <c r="N51" i="81"/>
  <c r="N52" i="81"/>
  <c r="N53" i="81"/>
  <c r="N54" i="81"/>
  <c r="N55" i="81"/>
  <c r="M51" i="72"/>
  <c r="M52" i="72"/>
  <c r="M53" i="72"/>
  <c r="M54" i="72"/>
  <c r="M55" i="72"/>
  <c r="M50" i="72"/>
  <c r="M49" i="72"/>
  <c r="M53" i="71"/>
  <c r="M54" i="71"/>
  <c r="M55" i="71"/>
  <c r="M49" i="71"/>
  <c r="M50" i="71"/>
  <c r="M51" i="71"/>
  <c r="M52" i="71"/>
  <c r="N54" i="84"/>
  <c r="N55" i="84"/>
  <c r="N56" i="84"/>
  <c r="N49" i="84"/>
  <c r="N50" i="84"/>
  <c r="N51" i="84"/>
  <c r="N53" i="84"/>
  <c r="N52" i="84"/>
  <c r="I84" i="83"/>
  <c r="G16" i="82" s="1"/>
  <c r="O46" i="75"/>
  <c r="O21" i="75" s="1"/>
  <c r="O46" i="72"/>
  <c r="O21" i="72" s="1"/>
  <c r="N46" i="83"/>
  <c r="N21" i="83" s="1"/>
  <c r="N56" i="80"/>
  <c r="N49" i="80"/>
  <c r="N50" i="80"/>
  <c r="N51" i="80"/>
  <c r="N52" i="80"/>
  <c r="N53" i="80"/>
  <c r="N55" i="80"/>
  <c r="N54" i="80"/>
  <c r="N46" i="81"/>
  <c r="N21" i="81" s="1"/>
  <c r="N55" i="86"/>
  <c r="N56" i="86"/>
  <c r="N49" i="86"/>
  <c r="N50" i="86"/>
  <c r="N51" i="86"/>
  <c r="N52" i="86"/>
  <c r="N53" i="86"/>
  <c r="N54" i="86"/>
  <c r="M69" i="86"/>
  <c r="M74" i="86" s="1"/>
  <c r="L47" i="86"/>
  <c r="H79" i="80"/>
  <c r="I81" i="77"/>
  <c r="H78" i="83"/>
  <c r="I76" i="74"/>
  <c r="H78" i="74"/>
  <c r="H81" i="74" s="1"/>
  <c r="H81" i="84"/>
  <c r="H79" i="83"/>
  <c r="H78" i="81"/>
  <c r="J81" i="77"/>
  <c r="J77" i="83"/>
  <c r="J78" i="83" s="1"/>
  <c r="H81" i="76"/>
  <c r="I81" i="81"/>
  <c r="J22" i="83"/>
  <c r="K22" i="83" s="1"/>
  <c r="I78" i="83"/>
  <c r="J84" i="81"/>
  <c r="H14" i="82" s="1"/>
  <c r="I22" i="74"/>
  <c r="J76" i="74" s="1"/>
  <c r="J78" i="81"/>
  <c r="J79" i="81"/>
  <c r="K77" i="81"/>
  <c r="K79" i="81" s="1"/>
  <c r="I77" i="74"/>
  <c r="I79" i="74" s="1"/>
  <c r="I78" i="72"/>
  <c r="I81" i="72" s="1"/>
  <c r="L69" i="74"/>
  <c r="L74" i="74" s="1"/>
  <c r="H81" i="80"/>
  <c r="L5" i="36"/>
  <c r="M69" i="83"/>
  <c r="M74" i="83" s="1"/>
  <c r="J22" i="72"/>
  <c r="J84" i="72" s="1"/>
  <c r="E14" i="53"/>
  <c r="K47" i="75"/>
  <c r="L69" i="76"/>
  <c r="L74" i="76" s="1"/>
  <c r="J76" i="72"/>
  <c r="K79" i="77"/>
  <c r="L47" i="83"/>
  <c r="E11" i="54"/>
  <c r="K47" i="84"/>
  <c r="L47" i="84" s="1"/>
  <c r="G81" i="75"/>
  <c r="M69" i="81"/>
  <c r="M74" i="81" s="1"/>
  <c r="J77" i="72"/>
  <c r="J79" i="72" s="1"/>
  <c r="M69" i="80"/>
  <c r="M74" i="80" s="1"/>
  <c r="M69" i="77"/>
  <c r="M74" i="77" s="1"/>
  <c r="L69" i="71"/>
  <c r="L74" i="71" s="1"/>
  <c r="M69" i="75"/>
  <c r="M74" i="75" s="1"/>
  <c r="L69" i="72"/>
  <c r="L74" i="72" s="1"/>
  <c r="L47" i="77"/>
  <c r="I78" i="75"/>
  <c r="I79" i="76"/>
  <c r="I84" i="72"/>
  <c r="G12" i="53" s="1"/>
  <c r="H6" i="36"/>
  <c r="K47" i="72"/>
  <c r="M69" i="84"/>
  <c r="M74" i="84" s="1"/>
  <c r="L47" i="80"/>
  <c r="K47" i="76"/>
  <c r="L47" i="81"/>
  <c r="G81" i="86"/>
  <c r="I84" i="86"/>
  <c r="J76" i="86"/>
  <c r="J77" i="86"/>
  <c r="I78" i="86"/>
  <c r="I79" i="86"/>
  <c r="I78" i="80"/>
  <c r="K78" i="81"/>
  <c r="K78" i="77"/>
  <c r="I78" i="76"/>
  <c r="J22" i="86"/>
  <c r="I13" i="36"/>
  <c r="N27" i="86"/>
  <c r="N25" i="86"/>
  <c r="N26" i="86"/>
  <c r="N30" i="86"/>
  <c r="N28" i="86"/>
  <c r="N24" i="86"/>
  <c r="O18" i="86"/>
  <c r="N29" i="86"/>
  <c r="N31" i="86"/>
  <c r="S7" i="86"/>
  <c r="R8" i="86"/>
  <c r="M44" i="86"/>
  <c r="M73" i="86" s="1"/>
  <c r="F14" i="53"/>
  <c r="F11" i="54"/>
  <c r="F18" i="82"/>
  <c r="J76" i="84"/>
  <c r="I84" i="84"/>
  <c r="G17" i="82" s="1"/>
  <c r="J77" i="84"/>
  <c r="J22" i="84"/>
  <c r="O8" i="80"/>
  <c r="O8" i="84"/>
  <c r="O8" i="83"/>
  <c r="O8" i="81"/>
  <c r="I84" i="80"/>
  <c r="G15" i="82" s="1"/>
  <c r="J77" i="80"/>
  <c r="J76" i="80"/>
  <c r="J22" i="80"/>
  <c r="G8" i="42"/>
  <c r="I84" i="75"/>
  <c r="M44" i="84"/>
  <c r="M73" i="84" s="1"/>
  <c r="M75" i="84" s="1"/>
  <c r="N26" i="84"/>
  <c r="N25" i="84"/>
  <c r="N30" i="84"/>
  <c r="N28" i="84"/>
  <c r="N31" i="84"/>
  <c r="N29" i="84"/>
  <c r="N27" i="84"/>
  <c r="N24" i="84"/>
  <c r="O18" i="84"/>
  <c r="M44" i="83"/>
  <c r="M73" i="83" s="1"/>
  <c r="M75" i="83" s="1"/>
  <c r="N30" i="83"/>
  <c r="N24" i="83"/>
  <c r="O18" i="83"/>
  <c r="N31" i="83"/>
  <c r="N28" i="83"/>
  <c r="N27" i="83"/>
  <c r="N26" i="83"/>
  <c r="N25" i="83"/>
  <c r="N29" i="83"/>
  <c r="N31" i="81"/>
  <c r="N30" i="81"/>
  <c r="N29" i="81"/>
  <c r="N28" i="81"/>
  <c r="N27" i="81"/>
  <c r="N26" i="81"/>
  <c r="N25" i="81"/>
  <c r="N24" i="81"/>
  <c r="O18" i="81"/>
  <c r="M44" i="81"/>
  <c r="M73" i="81" s="1"/>
  <c r="M75" i="81" s="1"/>
  <c r="K84" i="81"/>
  <c r="I14" i="82" s="1"/>
  <c r="L77" i="81"/>
  <c r="L76" i="81"/>
  <c r="L22" i="81"/>
  <c r="M44" i="80"/>
  <c r="M73" i="80" s="1"/>
  <c r="M75" i="80" s="1"/>
  <c r="R7" i="80"/>
  <c r="N27" i="80"/>
  <c r="N24" i="80"/>
  <c r="O18" i="80"/>
  <c r="N31" i="80"/>
  <c r="N26" i="80"/>
  <c r="N30" i="80"/>
  <c r="N28" i="80"/>
  <c r="N29" i="80"/>
  <c r="N25" i="80"/>
  <c r="P19" i="74"/>
  <c r="P46" i="74" s="1"/>
  <c r="P21" i="74" s="1"/>
  <c r="N4" i="36"/>
  <c r="O72" i="74"/>
  <c r="P8" i="77"/>
  <c r="Q7" i="77"/>
  <c r="L76" i="77"/>
  <c r="L22" i="77"/>
  <c r="L84" i="77" s="1"/>
  <c r="J10" i="54" s="1"/>
  <c r="L77" i="77"/>
  <c r="M44" i="77"/>
  <c r="M73" i="77" s="1"/>
  <c r="N31" i="77"/>
  <c r="N30" i="77"/>
  <c r="N29" i="77"/>
  <c r="N28" i="77"/>
  <c r="N27" i="77"/>
  <c r="N26" i="77"/>
  <c r="N24" i="77"/>
  <c r="N25" i="77"/>
  <c r="O18" i="77"/>
  <c r="M30" i="76"/>
  <c r="M29" i="76"/>
  <c r="M28" i="76"/>
  <c r="M27" i="76"/>
  <c r="M26" i="76"/>
  <c r="M25" i="76"/>
  <c r="M24" i="76"/>
  <c r="N18" i="76"/>
  <c r="L44" i="76"/>
  <c r="L73" i="76" s="1"/>
  <c r="L75" i="76" s="1"/>
  <c r="Q7" i="76"/>
  <c r="P8" i="76"/>
  <c r="J76" i="76"/>
  <c r="J77" i="76"/>
  <c r="J22" i="76"/>
  <c r="J84" i="76" s="1"/>
  <c r="H13" i="53" s="1"/>
  <c r="N31" i="75"/>
  <c r="N30" i="75"/>
  <c r="N29" i="75"/>
  <c r="N28" i="75"/>
  <c r="N27" i="75"/>
  <c r="N26" i="75"/>
  <c r="N25" i="75"/>
  <c r="N24" i="75"/>
  <c r="O18" i="75"/>
  <c r="P19" i="75"/>
  <c r="P72" i="75" s="1"/>
  <c r="M44" i="75"/>
  <c r="M73" i="75" s="1"/>
  <c r="M75" i="75" s="1"/>
  <c r="R7" i="75"/>
  <c r="Q8" i="75"/>
  <c r="J76" i="75"/>
  <c r="J77" i="75"/>
  <c r="J79" i="75" s="1"/>
  <c r="J22" i="75"/>
  <c r="L44" i="74"/>
  <c r="L73" i="74" s="1"/>
  <c r="L75" i="74" s="1"/>
  <c r="R7" i="74"/>
  <c r="Q8" i="74"/>
  <c r="M30" i="74"/>
  <c r="M29" i="74"/>
  <c r="M28" i="74"/>
  <c r="M27" i="74"/>
  <c r="M26" i="74"/>
  <c r="M25" i="74"/>
  <c r="M24" i="74"/>
  <c r="N18" i="74"/>
  <c r="N18" i="71"/>
  <c r="M24" i="71"/>
  <c r="M25" i="71"/>
  <c r="M26" i="71"/>
  <c r="M27" i="71"/>
  <c r="M28" i="71"/>
  <c r="M30" i="71"/>
  <c r="M29" i="71"/>
  <c r="L44" i="72"/>
  <c r="L73" i="72" s="1"/>
  <c r="L75" i="72" s="1"/>
  <c r="M30" i="72"/>
  <c r="M29" i="72"/>
  <c r="M28" i="72"/>
  <c r="M27" i="72"/>
  <c r="M26" i="72"/>
  <c r="M25" i="72"/>
  <c r="M24" i="72"/>
  <c r="N18" i="72"/>
  <c r="Q7" i="72"/>
  <c r="P8" i="72"/>
  <c r="P8" i="71"/>
  <c r="Q7" i="71"/>
  <c r="M75" i="86" l="1"/>
  <c r="M75" i="77"/>
  <c r="J81" i="81"/>
  <c r="K76" i="72"/>
  <c r="N69" i="77"/>
  <c r="N74" i="77" s="1"/>
  <c r="I79" i="84"/>
  <c r="P46" i="71"/>
  <c r="P21" i="71" s="1"/>
  <c r="O55" i="75"/>
  <c r="O56" i="75"/>
  <c r="O57" i="75"/>
  <c r="O50" i="75"/>
  <c r="O51" i="75"/>
  <c r="O52" i="75"/>
  <c r="O53" i="75"/>
  <c r="O49" i="75"/>
  <c r="O54" i="75"/>
  <c r="O55" i="83"/>
  <c r="O56" i="83"/>
  <c r="O57" i="83"/>
  <c r="O49" i="83"/>
  <c r="O50" i="83"/>
  <c r="O51" i="83"/>
  <c r="O52" i="83"/>
  <c r="O53" i="83"/>
  <c r="O54" i="83"/>
  <c r="R46" i="86"/>
  <c r="R21" i="86" s="1"/>
  <c r="O57" i="81"/>
  <c r="O49" i="81"/>
  <c r="O50" i="81"/>
  <c r="O51" i="81"/>
  <c r="O52" i="81"/>
  <c r="O53" i="81"/>
  <c r="O54" i="81"/>
  <c r="O55" i="81"/>
  <c r="O56" i="81"/>
  <c r="I81" i="86"/>
  <c r="I83" i="86" s="1"/>
  <c r="P46" i="76"/>
  <c r="P21" i="76" s="1"/>
  <c r="O55" i="84"/>
  <c r="O56" i="84"/>
  <c r="O57" i="84"/>
  <c r="O49" i="84"/>
  <c r="O50" i="84"/>
  <c r="O51" i="84"/>
  <c r="O52" i="84"/>
  <c r="O53" i="84"/>
  <c r="O54" i="84"/>
  <c r="O46" i="81"/>
  <c r="O21" i="81" s="1"/>
  <c r="O56" i="86"/>
  <c r="O57" i="86"/>
  <c r="O49" i="86"/>
  <c r="O50" i="86"/>
  <c r="O51" i="86"/>
  <c r="O52" i="86"/>
  <c r="O53" i="86"/>
  <c r="O54" i="86"/>
  <c r="O55" i="86"/>
  <c r="N52" i="72"/>
  <c r="N53" i="72"/>
  <c r="N54" i="72"/>
  <c r="N51" i="72"/>
  <c r="N55" i="72"/>
  <c r="N56" i="72"/>
  <c r="N49" i="72"/>
  <c r="N50" i="72"/>
  <c r="N54" i="71"/>
  <c r="N55" i="71"/>
  <c r="N56" i="71"/>
  <c r="N49" i="71"/>
  <c r="N50" i="71"/>
  <c r="N51" i="71"/>
  <c r="N52" i="71"/>
  <c r="N53" i="71"/>
  <c r="P46" i="77"/>
  <c r="P21" i="77" s="1"/>
  <c r="O46" i="83"/>
  <c r="O21" i="83" s="1"/>
  <c r="O46" i="84"/>
  <c r="O21" i="84" s="1"/>
  <c r="P46" i="72"/>
  <c r="P21" i="72"/>
  <c r="N55" i="74"/>
  <c r="N56" i="74"/>
  <c r="N53" i="74"/>
  <c r="N49" i="74"/>
  <c r="N50" i="74"/>
  <c r="N51" i="74"/>
  <c r="N52" i="74"/>
  <c r="N54" i="74"/>
  <c r="N50" i="76"/>
  <c r="N51" i="76"/>
  <c r="N52" i="76"/>
  <c r="N53" i="76"/>
  <c r="N54" i="76"/>
  <c r="N55" i="76"/>
  <c r="N56" i="76"/>
  <c r="N49" i="76"/>
  <c r="O51" i="77"/>
  <c r="O52" i="77"/>
  <c r="O53" i="77"/>
  <c r="O54" i="77"/>
  <c r="O55" i="77"/>
  <c r="O56" i="77"/>
  <c r="O49" i="77"/>
  <c r="O57" i="77"/>
  <c r="O50" i="77"/>
  <c r="O57" i="80"/>
  <c r="O49" i="80"/>
  <c r="O50" i="80"/>
  <c r="O51" i="80"/>
  <c r="O52" i="80"/>
  <c r="O53" i="80"/>
  <c r="O54" i="80"/>
  <c r="O55" i="80"/>
  <c r="O56" i="80"/>
  <c r="O46" i="80"/>
  <c r="O21" i="80" s="1"/>
  <c r="P46" i="75"/>
  <c r="P21" i="75" s="1"/>
  <c r="M47" i="86"/>
  <c r="J13" i="36"/>
  <c r="N69" i="86"/>
  <c r="N74" i="86" s="1"/>
  <c r="H81" i="86"/>
  <c r="H83" i="86" s="1"/>
  <c r="F15" i="36"/>
  <c r="K77" i="83"/>
  <c r="K79" i="83" s="1"/>
  <c r="H81" i="81"/>
  <c r="H81" i="83"/>
  <c r="K22" i="72"/>
  <c r="L77" i="72" s="1"/>
  <c r="L79" i="72" s="1"/>
  <c r="K77" i="72"/>
  <c r="K79" i="72" s="1"/>
  <c r="G9" i="54"/>
  <c r="J79" i="83"/>
  <c r="J81" i="83" s="1"/>
  <c r="I81" i="83"/>
  <c r="K81" i="77"/>
  <c r="H7" i="42"/>
  <c r="K81" i="81"/>
  <c r="K76" i="83"/>
  <c r="I81" i="76"/>
  <c r="J84" i="83"/>
  <c r="H16" i="82" s="1"/>
  <c r="I81" i="75"/>
  <c r="I78" i="74"/>
  <c r="I84" i="74"/>
  <c r="J22" i="74"/>
  <c r="J77" i="74"/>
  <c r="J79" i="74" s="1"/>
  <c r="L47" i="72"/>
  <c r="M47" i="83"/>
  <c r="L78" i="81"/>
  <c r="J78" i="80"/>
  <c r="L47" i="76"/>
  <c r="M69" i="74"/>
  <c r="M74" i="74" s="1"/>
  <c r="M69" i="71"/>
  <c r="M74" i="71" s="1"/>
  <c r="I6" i="36"/>
  <c r="E8" i="36"/>
  <c r="G81" i="74"/>
  <c r="M5" i="36"/>
  <c r="N69" i="84"/>
  <c r="N74" i="84" s="1"/>
  <c r="M47" i="77"/>
  <c r="N47" i="77" s="1"/>
  <c r="I81" i="80"/>
  <c r="M47" i="80"/>
  <c r="M69" i="76"/>
  <c r="M74" i="76" s="1"/>
  <c r="L79" i="77"/>
  <c r="M47" i="81"/>
  <c r="J78" i="72"/>
  <c r="J81" i="72" s="1"/>
  <c r="M47" i="84"/>
  <c r="I81" i="74"/>
  <c r="J79" i="76"/>
  <c r="J79" i="84"/>
  <c r="K47" i="74"/>
  <c r="L47" i="74" s="1"/>
  <c r="J79" i="80"/>
  <c r="N69" i="80"/>
  <c r="N74" i="80" s="1"/>
  <c r="I81" i="84"/>
  <c r="N69" i="83"/>
  <c r="N74" i="83" s="1"/>
  <c r="M69" i="72"/>
  <c r="M74" i="72" s="1"/>
  <c r="N69" i="81"/>
  <c r="N74" i="81" s="1"/>
  <c r="G8" i="36"/>
  <c r="L79" i="81"/>
  <c r="F8" i="36"/>
  <c r="L47" i="75"/>
  <c r="M47" i="75" s="1"/>
  <c r="N69" i="75"/>
  <c r="N74" i="75" s="1"/>
  <c r="K76" i="86"/>
  <c r="K77" i="86"/>
  <c r="J84" i="86"/>
  <c r="J79" i="86"/>
  <c r="G83" i="86"/>
  <c r="J78" i="86"/>
  <c r="J78" i="75"/>
  <c r="J81" i="75" s="1"/>
  <c r="L78" i="77"/>
  <c r="J78" i="76"/>
  <c r="J78" i="84"/>
  <c r="K22" i="86"/>
  <c r="T7" i="86"/>
  <c r="S8" i="86"/>
  <c r="O25" i="86"/>
  <c r="O32" i="86"/>
  <c r="O30" i="86"/>
  <c r="O28" i="86"/>
  <c r="O24" i="86"/>
  <c r="P18" i="86"/>
  <c r="O31" i="86"/>
  <c r="O29" i="86"/>
  <c r="O26" i="86"/>
  <c r="O27" i="86"/>
  <c r="N44" i="86"/>
  <c r="N73" i="86" s="1"/>
  <c r="N75" i="86" s="1"/>
  <c r="P8" i="81"/>
  <c r="P8" i="84"/>
  <c r="P8" i="83"/>
  <c r="P8" i="80"/>
  <c r="J84" i="80"/>
  <c r="H15" i="82" s="1"/>
  <c r="K77" i="80"/>
  <c r="K79" i="80" s="1"/>
  <c r="K76" i="80"/>
  <c r="K22" i="80"/>
  <c r="H9" i="54"/>
  <c r="H12" i="53"/>
  <c r="H8" i="42"/>
  <c r="J84" i="75"/>
  <c r="L76" i="83"/>
  <c r="K84" i="83"/>
  <c r="I16" i="82" s="1"/>
  <c r="L77" i="83"/>
  <c r="L79" i="83" s="1"/>
  <c r="L22" i="83"/>
  <c r="K77" i="84"/>
  <c r="K76" i="84"/>
  <c r="J84" i="84"/>
  <c r="H17" i="82" s="1"/>
  <c r="K22" i="84"/>
  <c r="G18" i="82"/>
  <c r="G11" i="54"/>
  <c r="G14" i="53"/>
  <c r="O32" i="84"/>
  <c r="O30" i="84"/>
  <c r="O28" i="84"/>
  <c r="O26" i="84"/>
  <c r="O25" i="84"/>
  <c r="O31" i="84"/>
  <c r="O29" i="84"/>
  <c r="O27" i="84"/>
  <c r="O24" i="84"/>
  <c r="P18" i="84"/>
  <c r="N44" i="84"/>
  <c r="N73" i="84" s="1"/>
  <c r="O32" i="83"/>
  <c r="O31" i="83"/>
  <c r="O30" i="83"/>
  <c r="O29" i="83"/>
  <c r="O28" i="83"/>
  <c r="O27" i="83"/>
  <c r="O26" i="83"/>
  <c r="O25" i="83"/>
  <c r="O24" i="83"/>
  <c r="P18" i="83"/>
  <c r="N44" i="83"/>
  <c r="N73" i="83" s="1"/>
  <c r="M76" i="81"/>
  <c r="M77" i="81"/>
  <c r="M22" i="81"/>
  <c r="L84" i="81"/>
  <c r="J14" i="82" s="1"/>
  <c r="O32" i="81"/>
  <c r="O31" i="81"/>
  <c r="O30" i="81"/>
  <c r="O29" i="81"/>
  <c r="O28" i="81"/>
  <c r="O27" i="81"/>
  <c r="O26" i="81"/>
  <c r="O25" i="81"/>
  <c r="O24" i="81"/>
  <c r="P18" i="81"/>
  <c r="N44" i="81"/>
  <c r="N73" i="81" s="1"/>
  <c r="N75" i="81" s="1"/>
  <c r="P18" i="80"/>
  <c r="O32" i="80"/>
  <c r="O30" i="80"/>
  <c r="O28" i="80"/>
  <c r="O24" i="80"/>
  <c r="O25" i="80"/>
  <c r="O31" i="80"/>
  <c r="O29" i="80"/>
  <c r="O26" i="80"/>
  <c r="O27" i="80"/>
  <c r="N44" i="80"/>
  <c r="N73" i="80" s="1"/>
  <c r="N75" i="80" s="1"/>
  <c r="S7" i="80"/>
  <c r="Q19" i="74"/>
  <c r="Q46" i="74" s="1"/>
  <c r="Q21" i="74" s="1"/>
  <c r="P72" i="74"/>
  <c r="Q8" i="77"/>
  <c r="R7" i="77"/>
  <c r="N44" i="77"/>
  <c r="N73" i="77" s="1"/>
  <c r="N75" i="77" s="1"/>
  <c r="M77" i="77"/>
  <c r="M76" i="77"/>
  <c r="M22" i="77"/>
  <c r="M84" i="77" s="1"/>
  <c r="K10" i="54" s="1"/>
  <c r="O32" i="77"/>
  <c r="O31" i="77"/>
  <c r="O30" i="77"/>
  <c r="O29" i="77"/>
  <c r="O28" i="77"/>
  <c r="O27" i="77"/>
  <c r="O26" i="77"/>
  <c r="O25" i="77"/>
  <c r="O24" i="77"/>
  <c r="P18" i="77"/>
  <c r="K76" i="76"/>
  <c r="K22" i="76"/>
  <c r="K84" i="76" s="1"/>
  <c r="I13" i="53" s="1"/>
  <c r="K77" i="76"/>
  <c r="N31" i="76"/>
  <c r="N30" i="76"/>
  <c r="N29" i="76"/>
  <c r="N28" i="76"/>
  <c r="N27" i="76"/>
  <c r="N26" i="76"/>
  <c r="N25" i="76"/>
  <c r="N24" i="76"/>
  <c r="O18" i="76"/>
  <c r="M44" i="76"/>
  <c r="M73" i="76" s="1"/>
  <c r="Q8" i="76"/>
  <c r="R7" i="76"/>
  <c r="K76" i="75"/>
  <c r="K77" i="75"/>
  <c r="K79" i="75" s="1"/>
  <c r="K22" i="75"/>
  <c r="O32" i="75"/>
  <c r="O31" i="75"/>
  <c r="O30" i="75"/>
  <c r="O29" i="75"/>
  <c r="O28" i="75"/>
  <c r="O27" i="75"/>
  <c r="O26" i="75"/>
  <c r="O25" i="75"/>
  <c r="O24" i="75"/>
  <c r="P18" i="75"/>
  <c r="N44" i="75"/>
  <c r="N73" i="75" s="1"/>
  <c r="N75" i="75" s="1"/>
  <c r="Q19" i="75"/>
  <c r="Q72" i="75" s="1"/>
  <c r="S7" i="75"/>
  <c r="R8" i="75"/>
  <c r="M44" i="74"/>
  <c r="M73" i="74" s="1"/>
  <c r="M75" i="74" s="1"/>
  <c r="N31" i="74"/>
  <c r="N30" i="74"/>
  <c r="N29" i="74"/>
  <c r="N28" i="74"/>
  <c r="N27" i="74"/>
  <c r="N26" i="74"/>
  <c r="N25" i="74"/>
  <c r="N24" i="74"/>
  <c r="O18" i="74"/>
  <c r="S7" i="74"/>
  <c r="R8" i="74"/>
  <c r="O18" i="71"/>
  <c r="N24" i="71"/>
  <c r="N25" i="71"/>
  <c r="N26" i="71"/>
  <c r="N27" i="71"/>
  <c r="N28" i="71"/>
  <c r="N29" i="71"/>
  <c r="N30" i="71"/>
  <c r="N31" i="71"/>
  <c r="R7" i="72"/>
  <c r="Q8" i="72"/>
  <c r="N31" i="72"/>
  <c r="N30" i="72"/>
  <c r="N29" i="72"/>
  <c r="N28" i="72"/>
  <c r="N27" i="72"/>
  <c r="N26" i="72"/>
  <c r="N25" i="72"/>
  <c r="N24" i="72"/>
  <c r="O18" i="72"/>
  <c r="M44" i="72"/>
  <c r="M73" i="72" s="1"/>
  <c r="M75" i="72" s="1"/>
  <c r="Q8" i="71"/>
  <c r="R7" i="71"/>
  <c r="N75" i="84" l="1"/>
  <c r="M75" i="76"/>
  <c r="N75" i="83"/>
  <c r="K78" i="83"/>
  <c r="Q46" i="75"/>
  <c r="Q21" i="75" s="1"/>
  <c r="K84" i="72"/>
  <c r="I9" i="54" s="1"/>
  <c r="I7" i="42"/>
  <c r="L22" i="72"/>
  <c r="L76" i="72"/>
  <c r="L78" i="72" s="1"/>
  <c r="O55" i="71"/>
  <c r="O56" i="71"/>
  <c r="O57" i="71"/>
  <c r="O49" i="71"/>
  <c r="O50" i="71"/>
  <c r="O51" i="71"/>
  <c r="O52" i="71"/>
  <c r="O53" i="71"/>
  <c r="O54" i="71"/>
  <c r="Q46" i="76"/>
  <c r="Q21" i="76"/>
  <c r="P56" i="84"/>
  <c r="P57" i="84"/>
  <c r="P49" i="84"/>
  <c r="P58" i="84"/>
  <c r="P50" i="84"/>
  <c r="P51" i="84"/>
  <c r="P52" i="84"/>
  <c r="P53" i="84"/>
  <c r="P54" i="84"/>
  <c r="P55" i="84"/>
  <c r="P46" i="83"/>
  <c r="P21" i="83" s="1"/>
  <c r="P57" i="86"/>
  <c r="P49" i="86"/>
  <c r="P58" i="86"/>
  <c r="P50" i="86"/>
  <c r="P51" i="86"/>
  <c r="P52" i="86"/>
  <c r="P53" i="86"/>
  <c r="P54" i="86"/>
  <c r="P55" i="86"/>
  <c r="P56" i="86"/>
  <c r="G15" i="36"/>
  <c r="P52" i="77"/>
  <c r="P53" i="77"/>
  <c r="P54" i="77"/>
  <c r="P55" i="77"/>
  <c r="P56" i="77"/>
  <c r="P57" i="77"/>
  <c r="P58" i="77"/>
  <c r="P49" i="77"/>
  <c r="P50" i="77"/>
  <c r="P51" i="77"/>
  <c r="P46" i="84"/>
  <c r="P21" i="84" s="1"/>
  <c r="S46" i="86"/>
  <c r="S21" i="86" s="1"/>
  <c r="P46" i="80"/>
  <c r="P21" i="80" s="1"/>
  <c r="P56" i="75"/>
  <c r="P57" i="75"/>
  <c r="P58" i="75"/>
  <c r="P50" i="75"/>
  <c r="P51" i="75"/>
  <c r="P52" i="75"/>
  <c r="P53" i="75"/>
  <c r="P54" i="75"/>
  <c r="P49" i="75"/>
  <c r="P55" i="75"/>
  <c r="O51" i="76"/>
  <c r="O52" i="76"/>
  <c r="O53" i="76"/>
  <c r="O54" i="76"/>
  <c r="O55" i="76"/>
  <c r="O56" i="76"/>
  <c r="O57" i="76"/>
  <c r="O49" i="76"/>
  <c r="O50" i="76"/>
  <c r="P46" i="81"/>
  <c r="P21" i="81" s="1"/>
  <c r="O56" i="74"/>
  <c r="O57" i="74"/>
  <c r="O49" i="74"/>
  <c r="O50" i="74"/>
  <c r="O51" i="74"/>
  <c r="O55" i="74"/>
  <c r="O52" i="74"/>
  <c r="O54" i="74"/>
  <c r="O53" i="74"/>
  <c r="H15" i="36"/>
  <c r="Q46" i="72"/>
  <c r="Q21" i="72" s="1"/>
  <c r="P58" i="81"/>
  <c r="P50" i="81"/>
  <c r="P51" i="81"/>
  <c r="P52" i="81"/>
  <c r="P53" i="81"/>
  <c r="P54" i="81"/>
  <c r="P55" i="81"/>
  <c r="P56" i="81"/>
  <c r="P57" i="81"/>
  <c r="P49" i="81"/>
  <c r="Q46" i="71"/>
  <c r="Q21" i="71" s="1"/>
  <c r="P58" i="80"/>
  <c r="P50" i="80"/>
  <c r="P51" i="80"/>
  <c r="P52" i="80"/>
  <c r="P53" i="80"/>
  <c r="P54" i="80"/>
  <c r="P55" i="80"/>
  <c r="P57" i="80"/>
  <c r="P56" i="80"/>
  <c r="P49" i="80"/>
  <c r="K78" i="72"/>
  <c r="K81" i="72" s="1"/>
  <c r="Q46" i="77"/>
  <c r="Q21" i="77" s="1"/>
  <c r="O53" i="72"/>
  <c r="O54" i="72"/>
  <c r="O55" i="72"/>
  <c r="O56" i="72"/>
  <c r="O57" i="72"/>
  <c r="O49" i="72"/>
  <c r="O50" i="72"/>
  <c r="O52" i="72"/>
  <c r="O51" i="72"/>
  <c r="P56" i="83"/>
  <c r="P57" i="83"/>
  <c r="P49" i="83"/>
  <c r="P58" i="83"/>
  <c r="P50" i="83"/>
  <c r="P51" i="83"/>
  <c r="P52" i="83"/>
  <c r="P53" i="83"/>
  <c r="P54" i="83"/>
  <c r="P55" i="83"/>
  <c r="J81" i="86"/>
  <c r="J83" i="86" s="1"/>
  <c r="N47" i="86"/>
  <c r="O69" i="86"/>
  <c r="O74" i="86" s="1"/>
  <c r="J81" i="76"/>
  <c r="K81" i="83"/>
  <c r="M78" i="77"/>
  <c r="H8" i="36"/>
  <c r="J84" i="74"/>
  <c r="K77" i="74"/>
  <c r="K79" i="74" s="1"/>
  <c r="K76" i="74"/>
  <c r="K22" i="74"/>
  <c r="L81" i="77"/>
  <c r="J78" i="74"/>
  <c r="N69" i="76"/>
  <c r="N74" i="76" s="1"/>
  <c r="L81" i="81"/>
  <c r="M79" i="77"/>
  <c r="N47" i="80"/>
  <c r="M79" i="81"/>
  <c r="O69" i="80"/>
  <c r="O74" i="80" s="1"/>
  <c r="N69" i="71"/>
  <c r="N74" i="71" s="1"/>
  <c r="K78" i="80"/>
  <c r="K81" i="80" s="1"/>
  <c r="N69" i="74"/>
  <c r="N74" i="74" s="1"/>
  <c r="M47" i="76"/>
  <c r="J81" i="84"/>
  <c r="O69" i="84"/>
  <c r="O74" i="84" s="1"/>
  <c r="O69" i="77"/>
  <c r="O74" i="77" s="1"/>
  <c r="O69" i="75"/>
  <c r="O74" i="75" s="1"/>
  <c r="J81" i="80"/>
  <c r="K79" i="76"/>
  <c r="O69" i="83"/>
  <c r="O74" i="83" s="1"/>
  <c r="N69" i="72"/>
  <c r="N74" i="72" s="1"/>
  <c r="M47" i="72"/>
  <c r="M47" i="74"/>
  <c r="N47" i="75"/>
  <c r="N5" i="36"/>
  <c r="K78" i="84"/>
  <c r="N47" i="84"/>
  <c r="K79" i="84"/>
  <c r="O69" i="81"/>
  <c r="O74" i="81" s="1"/>
  <c r="K78" i="86"/>
  <c r="K79" i="86"/>
  <c r="L77" i="86"/>
  <c r="L79" i="86" s="1"/>
  <c r="K84" i="86"/>
  <c r="L76" i="86"/>
  <c r="K78" i="75"/>
  <c r="K81" i="75" s="1"/>
  <c r="J6" i="36"/>
  <c r="K78" i="76"/>
  <c r="M78" i="81"/>
  <c r="L78" i="83"/>
  <c r="L22" i="86"/>
  <c r="L13" i="36"/>
  <c r="K13" i="36"/>
  <c r="U7" i="86"/>
  <c r="T8" i="86"/>
  <c r="P33" i="86"/>
  <c r="P32" i="86"/>
  <c r="P31" i="86"/>
  <c r="P30" i="86"/>
  <c r="P29" i="86"/>
  <c r="P28" i="86"/>
  <c r="P27" i="86"/>
  <c r="P24" i="86"/>
  <c r="Q18" i="86"/>
  <c r="P26" i="86"/>
  <c r="P25" i="86"/>
  <c r="O44" i="86"/>
  <c r="O73" i="86" s="1"/>
  <c r="O75" i="86" s="1"/>
  <c r="Q8" i="84"/>
  <c r="Q8" i="81"/>
  <c r="Q8" i="83"/>
  <c r="Q8" i="80"/>
  <c r="H18" i="82"/>
  <c r="H11" i="54"/>
  <c r="H14" i="53"/>
  <c r="M76" i="83"/>
  <c r="L84" i="83"/>
  <c r="J16" i="82" s="1"/>
  <c r="M77" i="83"/>
  <c r="L76" i="80"/>
  <c r="L22" i="80"/>
  <c r="K84" i="80"/>
  <c r="I15" i="82" s="1"/>
  <c r="L77" i="80"/>
  <c r="M22" i="83"/>
  <c r="N77" i="83" s="1"/>
  <c r="I8" i="42"/>
  <c r="K84" i="75"/>
  <c r="J7" i="42"/>
  <c r="L84" i="72"/>
  <c r="L22" i="84"/>
  <c r="K84" i="84"/>
  <c r="I17" i="82" s="1"/>
  <c r="L77" i="84"/>
  <c r="L76" i="84"/>
  <c r="P33" i="84"/>
  <c r="P32" i="84"/>
  <c r="P31" i="84"/>
  <c r="P30" i="84"/>
  <c r="P29" i="84"/>
  <c r="P28" i="84"/>
  <c r="P27" i="84"/>
  <c r="P26" i="84"/>
  <c r="P25" i="84"/>
  <c r="P24" i="84"/>
  <c r="Q18" i="84"/>
  <c r="O44" i="84"/>
  <c r="O73" i="84" s="1"/>
  <c r="O44" i="83"/>
  <c r="O73" i="83" s="1"/>
  <c r="O75" i="83" s="1"/>
  <c r="P33" i="83"/>
  <c r="P32" i="83"/>
  <c r="P31" i="83"/>
  <c r="P30" i="83"/>
  <c r="P29" i="83"/>
  <c r="P28" i="83"/>
  <c r="P27" i="83"/>
  <c r="P26" i="83"/>
  <c r="P25" i="83"/>
  <c r="P24" i="83"/>
  <c r="Q18" i="83"/>
  <c r="N77" i="81"/>
  <c r="N76" i="81"/>
  <c r="N22" i="81"/>
  <c r="M84" i="81"/>
  <c r="K14" i="82" s="1"/>
  <c r="P25" i="81"/>
  <c r="P24" i="81"/>
  <c r="Q18" i="81"/>
  <c r="P33" i="81"/>
  <c r="P32" i="81"/>
  <c r="P31" i="81"/>
  <c r="P30" i="81"/>
  <c r="P29" i="81"/>
  <c r="P28" i="81"/>
  <c r="P27" i="81"/>
  <c r="P26" i="81"/>
  <c r="O44" i="81"/>
  <c r="O73" i="81" s="1"/>
  <c r="O75" i="81" s="1"/>
  <c r="O44" i="80"/>
  <c r="O73" i="80" s="1"/>
  <c r="T7" i="80"/>
  <c r="P33" i="80"/>
  <c r="P32" i="80"/>
  <c r="P31" i="80"/>
  <c r="P30" i="80"/>
  <c r="P29" i="80"/>
  <c r="P28" i="80"/>
  <c r="P27" i="80"/>
  <c r="P26" i="80"/>
  <c r="P25" i="80"/>
  <c r="P24" i="80"/>
  <c r="Q18" i="80"/>
  <c r="R19" i="74"/>
  <c r="R46" i="74" s="1"/>
  <c r="R21" i="74" s="1"/>
  <c r="Q72" i="74"/>
  <c r="S7" i="77"/>
  <c r="R8" i="77"/>
  <c r="P25" i="77"/>
  <c r="P32" i="77"/>
  <c r="P28" i="77"/>
  <c r="P29" i="77"/>
  <c r="Q18" i="77"/>
  <c r="P33" i="77"/>
  <c r="P31" i="77"/>
  <c r="P27" i="77"/>
  <c r="P30" i="77"/>
  <c r="P26" i="77"/>
  <c r="P24" i="77"/>
  <c r="O44" i="77"/>
  <c r="O73" i="77" s="1"/>
  <c r="N77" i="77"/>
  <c r="N79" i="77" s="1"/>
  <c r="N76" i="77"/>
  <c r="N22" i="77"/>
  <c r="N84" i="77" s="1"/>
  <c r="L10" i="54" s="1"/>
  <c r="N44" i="76"/>
  <c r="N73" i="76" s="1"/>
  <c r="R8" i="76"/>
  <c r="S7" i="76"/>
  <c r="L77" i="76"/>
  <c r="L76" i="76"/>
  <c r="L22" i="76"/>
  <c r="L84" i="76" s="1"/>
  <c r="J13" i="53" s="1"/>
  <c r="O32" i="76"/>
  <c r="O31" i="76"/>
  <c r="O30" i="76"/>
  <c r="O29" i="76"/>
  <c r="O28" i="76"/>
  <c r="O27" i="76"/>
  <c r="O26" i="76"/>
  <c r="O25" i="76"/>
  <c r="O24" i="76"/>
  <c r="P18" i="76"/>
  <c r="T7" i="75"/>
  <c r="S8" i="75"/>
  <c r="O44" i="75"/>
  <c r="O73" i="75" s="1"/>
  <c r="O75" i="75" s="1"/>
  <c r="P29" i="75"/>
  <c r="P32" i="75"/>
  <c r="P30" i="75"/>
  <c r="P28" i="75"/>
  <c r="P26" i="75"/>
  <c r="P24" i="75"/>
  <c r="P33" i="75"/>
  <c r="P25" i="75"/>
  <c r="Q18" i="75"/>
  <c r="P27" i="75"/>
  <c r="P31" i="75"/>
  <c r="L76" i="75"/>
  <c r="L77" i="75"/>
  <c r="L79" i="75" s="1"/>
  <c r="L22" i="75"/>
  <c r="R19" i="75"/>
  <c r="R72" i="75" s="1"/>
  <c r="N44" i="74"/>
  <c r="N73" i="74" s="1"/>
  <c r="N75" i="74" s="1"/>
  <c r="O29" i="74"/>
  <c r="O27" i="74"/>
  <c r="O24" i="74"/>
  <c r="O30" i="74"/>
  <c r="P18" i="74"/>
  <c r="O25" i="74"/>
  <c r="O31" i="74"/>
  <c r="O26" i="74"/>
  <c r="O32" i="74"/>
  <c r="O28" i="74"/>
  <c r="S8" i="74"/>
  <c r="T7" i="74"/>
  <c r="P18" i="71"/>
  <c r="O25" i="71"/>
  <c r="O26" i="71"/>
  <c r="O27" i="71"/>
  <c r="O28" i="71"/>
  <c r="O29" i="71"/>
  <c r="O30" i="71"/>
  <c r="O24" i="71"/>
  <c r="O31" i="71"/>
  <c r="O32" i="71"/>
  <c r="R8" i="72"/>
  <c r="S7" i="72"/>
  <c r="O32" i="72"/>
  <c r="O31" i="72"/>
  <c r="O30" i="72"/>
  <c r="O29" i="72"/>
  <c r="O28" i="72"/>
  <c r="O27" i="72"/>
  <c r="O26" i="72"/>
  <c r="O25" i="72"/>
  <c r="O24" i="72"/>
  <c r="P18" i="72"/>
  <c r="N44" i="72"/>
  <c r="N73" i="72" s="1"/>
  <c r="N75" i="72" s="1"/>
  <c r="M76" i="72"/>
  <c r="M77" i="72"/>
  <c r="M79" i="72" s="1"/>
  <c r="M22" i="72"/>
  <c r="R8" i="71"/>
  <c r="S7" i="71"/>
  <c r="O75" i="77" l="1"/>
  <c r="O75" i="84"/>
  <c r="N75" i="76"/>
  <c r="O75" i="80"/>
  <c r="I12" i="53"/>
  <c r="L78" i="86"/>
  <c r="P69" i="75"/>
  <c r="P74" i="75" s="1"/>
  <c r="R46" i="77"/>
  <c r="R21" i="77" s="1"/>
  <c r="P56" i="71"/>
  <c r="P57" i="71"/>
  <c r="P49" i="71"/>
  <c r="P58" i="71"/>
  <c r="P50" i="71"/>
  <c r="P51" i="71"/>
  <c r="P52" i="71"/>
  <c r="P53" i="71"/>
  <c r="P54" i="71"/>
  <c r="P55" i="71"/>
  <c r="P57" i="74"/>
  <c r="P58" i="74"/>
  <c r="P49" i="74"/>
  <c r="P50" i="74"/>
  <c r="P51" i="74"/>
  <c r="P55" i="74"/>
  <c r="P52" i="74"/>
  <c r="P56" i="74"/>
  <c r="P54" i="74"/>
  <c r="P53" i="74"/>
  <c r="P52" i="76"/>
  <c r="P53" i="76"/>
  <c r="P54" i="76"/>
  <c r="P55" i="76"/>
  <c r="P56" i="76"/>
  <c r="P57" i="76"/>
  <c r="P49" i="76"/>
  <c r="P58" i="76"/>
  <c r="P50" i="76"/>
  <c r="P51" i="76"/>
  <c r="Q57" i="83"/>
  <c r="Q49" i="83"/>
  <c r="Q58" i="83"/>
  <c r="Q50" i="83"/>
  <c r="Q59" i="83"/>
  <c r="Q51" i="83"/>
  <c r="Q52" i="83"/>
  <c r="Q53" i="83"/>
  <c r="Q54" i="83"/>
  <c r="Q55" i="83"/>
  <c r="Q56" i="83"/>
  <c r="Q53" i="77"/>
  <c r="Q54" i="77"/>
  <c r="Q55" i="77"/>
  <c r="Q56" i="77"/>
  <c r="Q57" i="77"/>
  <c r="Q49" i="77"/>
  <c r="Q58" i="77"/>
  <c r="Q59" i="77"/>
  <c r="Q52" i="77"/>
  <c r="Q50" i="77"/>
  <c r="Q51" i="77"/>
  <c r="P54" i="72"/>
  <c r="P53" i="72"/>
  <c r="P55" i="72"/>
  <c r="P56" i="72"/>
  <c r="P57" i="72"/>
  <c r="P49" i="72"/>
  <c r="P58" i="72"/>
  <c r="P50" i="72"/>
  <c r="P51" i="72"/>
  <c r="P52" i="72"/>
  <c r="Q59" i="80"/>
  <c r="Q51" i="80"/>
  <c r="Q52" i="80"/>
  <c r="Q53" i="80"/>
  <c r="Q54" i="80"/>
  <c r="Q55" i="80"/>
  <c r="Q56" i="80"/>
  <c r="Q57" i="80"/>
  <c r="Q49" i="80"/>
  <c r="Q50" i="80"/>
  <c r="Q58" i="80"/>
  <c r="Q46" i="80"/>
  <c r="Q21" i="80" s="1"/>
  <c r="Q57" i="75"/>
  <c r="Q58" i="75"/>
  <c r="Q50" i="75"/>
  <c r="Q59" i="75"/>
  <c r="Q51" i="75"/>
  <c r="Q52" i="75"/>
  <c r="Q53" i="75"/>
  <c r="Q54" i="75"/>
  <c r="Q55" i="75"/>
  <c r="Q56" i="75"/>
  <c r="Q49" i="75"/>
  <c r="Q46" i="83"/>
  <c r="Q21" i="83" s="1"/>
  <c r="Q58" i="86"/>
  <c r="Q50" i="86"/>
  <c r="Q59" i="86"/>
  <c r="Q51" i="86"/>
  <c r="Q52" i="86"/>
  <c r="Q53" i="86"/>
  <c r="Q54" i="86"/>
  <c r="Q55" i="86"/>
  <c r="Q56" i="86"/>
  <c r="Q49" i="86"/>
  <c r="Q57" i="86"/>
  <c r="L81" i="86"/>
  <c r="L83" i="86" s="1"/>
  <c r="K81" i="84"/>
  <c r="Q59" i="81"/>
  <c r="Q51" i="81"/>
  <c r="Q52" i="81"/>
  <c r="Q53" i="81"/>
  <c r="Q54" i="81"/>
  <c r="Q55" i="81"/>
  <c r="Q56" i="81"/>
  <c r="Q57" i="81"/>
  <c r="Q49" i="81"/>
  <c r="Q50" i="81"/>
  <c r="Q58" i="81"/>
  <c r="Q57" i="84"/>
  <c r="Q49" i="84"/>
  <c r="Q58" i="84"/>
  <c r="Q50" i="84"/>
  <c r="Q59" i="84"/>
  <c r="Q51" i="84"/>
  <c r="Q52" i="84"/>
  <c r="Q53" i="84"/>
  <c r="Q54" i="84"/>
  <c r="Q55" i="84"/>
  <c r="Q56" i="84"/>
  <c r="Q46" i="81"/>
  <c r="Q21" i="81" s="1"/>
  <c r="T46" i="86"/>
  <c r="T21" i="86" s="1"/>
  <c r="I15" i="36"/>
  <c r="R46" i="71"/>
  <c r="R21" i="71" s="1"/>
  <c r="R46" i="72"/>
  <c r="R21" i="72" s="1"/>
  <c r="R46" i="76"/>
  <c r="R21" i="76" s="1"/>
  <c r="Q46" i="84"/>
  <c r="Q21" i="84" s="1"/>
  <c r="M81" i="81"/>
  <c r="R46" i="75"/>
  <c r="R21" i="75" s="1"/>
  <c r="O47" i="86"/>
  <c r="M13" i="36"/>
  <c r="P69" i="86"/>
  <c r="P74" i="86" s="1"/>
  <c r="M81" i="77"/>
  <c r="N78" i="77"/>
  <c r="L81" i="72"/>
  <c r="K84" i="74"/>
  <c r="L76" i="74"/>
  <c r="L77" i="74"/>
  <c r="L79" i="74" s="1"/>
  <c r="L22" i="74"/>
  <c r="K78" i="74"/>
  <c r="J81" i="74"/>
  <c r="N47" i="74"/>
  <c r="N47" i="76"/>
  <c r="P69" i="83"/>
  <c r="P74" i="83" s="1"/>
  <c r="P69" i="80"/>
  <c r="P74" i="80" s="1"/>
  <c r="L79" i="84"/>
  <c r="O47" i="77"/>
  <c r="P69" i="84"/>
  <c r="P74" i="84" s="1"/>
  <c r="O47" i="75"/>
  <c r="K6" i="36"/>
  <c r="O69" i="72"/>
  <c r="O74" i="72" s="1"/>
  <c r="M79" i="83"/>
  <c r="N47" i="72"/>
  <c r="P69" i="81"/>
  <c r="P74" i="81" s="1"/>
  <c r="P69" i="77"/>
  <c r="P74" i="77" s="1"/>
  <c r="O69" i="76"/>
  <c r="O74" i="76" s="1"/>
  <c r="N47" i="81"/>
  <c r="L79" i="76"/>
  <c r="O69" i="71"/>
  <c r="O74" i="71" s="1"/>
  <c r="O47" i="80"/>
  <c r="N79" i="81"/>
  <c r="L79" i="80"/>
  <c r="N79" i="83"/>
  <c r="K81" i="76"/>
  <c r="O47" i="84"/>
  <c r="O69" i="74"/>
  <c r="O74" i="74" s="1"/>
  <c r="I8" i="36"/>
  <c r="N47" i="83"/>
  <c r="O47" i="83" s="1"/>
  <c r="K81" i="86"/>
  <c r="M77" i="86"/>
  <c r="L84" i="86"/>
  <c r="M76" i="86"/>
  <c r="L78" i="75"/>
  <c r="L81" i="75" s="1"/>
  <c r="L81" i="83"/>
  <c r="M78" i="83"/>
  <c r="M81" i="83" s="1"/>
  <c r="N78" i="81"/>
  <c r="L78" i="76"/>
  <c r="L81" i="76" s="1"/>
  <c r="L78" i="84"/>
  <c r="L81" i="84" s="1"/>
  <c r="L78" i="80"/>
  <c r="N81" i="77"/>
  <c r="M78" i="72"/>
  <c r="M84" i="83"/>
  <c r="K16" i="82" s="1"/>
  <c r="N76" i="83"/>
  <c r="N78" i="83" s="1"/>
  <c r="M22" i="86"/>
  <c r="Q34" i="86"/>
  <c r="Q33" i="86"/>
  <c r="Q32" i="86"/>
  <c r="Q31" i="86"/>
  <c r="Q30" i="86"/>
  <c r="Q29" i="86"/>
  <c r="Q28" i="86"/>
  <c r="Q27" i="86"/>
  <c r="Q26" i="86"/>
  <c r="Q25" i="86"/>
  <c r="Q24" i="86"/>
  <c r="R18" i="86"/>
  <c r="P44" i="86"/>
  <c r="P73" i="86" s="1"/>
  <c r="P75" i="86" s="1"/>
  <c r="U8" i="86"/>
  <c r="V7" i="86"/>
  <c r="N22" i="83"/>
  <c r="O76" i="83" s="1"/>
  <c r="J8" i="42"/>
  <c r="L84" i="75"/>
  <c r="R8" i="83"/>
  <c r="R8" i="81"/>
  <c r="R8" i="84"/>
  <c r="R8" i="80"/>
  <c r="J9" i="54"/>
  <c r="J12" i="53"/>
  <c r="M76" i="80"/>
  <c r="L84" i="80"/>
  <c r="J15" i="82" s="1"/>
  <c r="M77" i="80"/>
  <c r="M22" i="80"/>
  <c r="I18" i="82"/>
  <c r="I14" i="53"/>
  <c r="I11" i="54"/>
  <c r="M22" i="84"/>
  <c r="M76" i="84"/>
  <c r="L84" i="84"/>
  <c r="J17" i="82" s="1"/>
  <c r="M77" i="84"/>
  <c r="M84" i="72"/>
  <c r="K7" i="42"/>
  <c r="P44" i="84"/>
  <c r="P73" i="84" s="1"/>
  <c r="P75" i="84" s="1"/>
  <c r="Q34" i="84"/>
  <c r="Q33" i="84"/>
  <c r="Q32" i="84"/>
  <c r="Q31" i="84"/>
  <c r="Q30" i="84"/>
  <c r="Q29" i="84"/>
  <c r="Q28" i="84"/>
  <c r="Q27" i="84"/>
  <c r="Q26" i="84"/>
  <c r="Q25" i="84"/>
  <c r="Q24" i="84"/>
  <c r="R18" i="84"/>
  <c r="Q34" i="83"/>
  <c r="Q33" i="83"/>
  <c r="Q32" i="83"/>
  <c r="Q31" i="83"/>
  <c r="Q30" i="83"/>
  <c r="Q29" i="83"/>
  <c r="Q26" i="83"/>
  <c r="Q27" i="83"/>
  <c r="Q28" i="83"/>
  <c r="Q24" i="83"/>
  <c r="R18" i="83"/>
  <c r="Q25" i="83"/>
  <c r="P44" i="83"/>
  <c r="P73" i="83" s="1"/>
  <c r="P75" i="83" s="1"/>
  <c r="O76" i="81"/>
  <c r="N84" i="81"/>
  <c r="L14" i="82" s="1"/>
  <c r="O22" i="81"/>
  <c r="O77" i="81"/>
  <c r="Q25" i="81"/>
  <c r="R18" i="81"/>
  <c r="Q24" i="81"/>
  <c r="Q34" i="81"/>
  <c r="Q33" i="81"/>
  <c r="Q32" i="81"/>
  <c r="Q31" i="81"/>
  <c r="Q30" i="81"/>
  <c r="Q29" i="81"/>
  <c r="Q28" i="81"/>
  <c r="Q27" i="81"/>
  <c r="Q26" i="81"/>
  <c r="P44" i="81"/>
  <c r="P73" i="81" s="1"/>
  <c r="P75" i="81" s="1"/>
  <c r="U7" i="80"/>
  <c r="Q34" i="80"/>
  <c r="Q33" i="80"/>
  <c r="Q32" i="80"/>
  <c r="Q31" i="80"/>
  <c r="Q30" i="80"/>
  <c r="Q29" i="80"/>
  <c r="Q28" i="80"/>
  <c r="Q25" i="80"/>
  <c r="Q26" i="80"/>
  <c r="R18" i="80"/>
  <c r="Q24" i="80"/>
  <c r="Q27" i="80"/>
  <c r="P44" i="80"/>
  <c r="P73" i="80" s="1"/>
  <c r="P75" i="80" s="1"/>
  <c r="S19" i="74"/>
  <c r="S46" i="74" s="1"/>
  <c r="S21" i="74" s="1"/>
  <c r="R72" i="74"/>
  <c r="S8" i="77"/>
  <c r="T7" i="77"/>
  <c r="P44" i="77"/>
  <c r="P73" i="77" s="1"/>
  <c r="P75" i="77" s="1"/>
  <c r="O76" i="77"/>
  <c r="O77" i="77"/>
  <c r="O22" i="77"/>
  <c r="O84" i="77" s="1"/>
  <c r="M10" i="54" s="1"/>
  <c r="Q32" i="77"/>
  <c r="Q28" i="77"/>
  <c r="R18" i="77"/>
  <c r="Q31" i="77"/>
  <c r="Q27" i="77"/>
  <c r="Q25" i="77"/>
  <c r="Q34" i="77"/>
  <c r="Q30" i="77"/>
  <c r="Q26" i="77"/>
  <c r="Q24" i="77"/>
  <c r="Q33" i="77"/>
  <c r="Q29" i="77"/>
  <c r="P31" i="76"/>
  <c r="P27" i="76"/>
  <c r="Q18" i="76"/>
  <c r="P32" i="76"/>
  <c r="P28" i="76"/>
  <c r="P24" i="76"/>
  <c r="P33" i="76"/>
  <c r="P29" i="76"/>
  <c r="P25" i="76"/>
  <c r="P30" i="76"/>
  <c r="P26" i="76"/>
  <c r="O44" i="76"/>
  <c r="O73" i="76" s="1"/>
  <c r="O75" i="76" s="1"/>
  <c r="M77" i="76"/>
  <c r="M76" i="76"/>
  <c r="M22" i="76"/>
  <c r="M84" i="76" s="1"/>
  <c r="K13" i="53" s="1"/>
  <c r="S8" i="76"/>
  <c r="T7" i="76"/>
  <c r="Q34" i="75"/>
  <c r="Q33" i="75"/>
  <c r="Q32" i="75"/>
  <c r="Q31" i="75"/>
  <c r="Q30" i="75"/>
  <c r="Q29" i="75"/>
  <c r="Q28" i="75"/>
  <c r="Q27" i="75"/>
  <c r="Q26" i="75"/>
  <c r="Q25" i="75"/>
  <c r="Q24" i="75"/>
  <c r="R18" i="75"/>
  <c r="T8" i="75"/>
  <c r="U7" i="75"/>
  <c r="M77" i="75"/>
  <c r="M79" i="75" s="1"/>
  <c r="M76" i="75"/>
  <c r="M22" i="75"/>
  <c r="S19" i="75"/>
  <c r="S72" i="75" s="1"/>
  <c r="P44" i="75"/>
  <c r="P73" i="75" s="1"/>
  <c r="P33" i="74"/>
  <c r="P32" i="74"/>
  <c r="P31" i="74"/>
  <c r="P30" i="74"/>
  <c r="P29" i="74"/>
  <c r="P28" i="74"/>
  <c r="Q18" i="74"/>
  <c r="P27" i="74"/>
  <c r="P26" i="74"/>
  <c r="P25" i="74"/>
  <c r="P24" i="74"/>
  <c r="O44" i="74"/>
  <c r="O73" i="74" s="1"/>
  <c r="O75" i="74" s="1"/>
  <c r="T8" i="74"/>
  <c r="U7" i="74"/>
  <c r="Q18" i="71"/>
  <c r="P26" i="71"/>
  <c r="P27" i="71"/>
  <c r="P28" i="71"/>
  <c r="P29" i="71"/>
  <c r="P30" i="71"/>
  <c r="P31" i="71"/>
  <c r="P32" i="71"/>
  <c r="P25" i="71"/>
  <c r="P33" i="71"/>
  <c r="P24" i="71"/>
  <c r="N76" i="72"/>
  <c r="N77" i="72"/>
  <c r="N79" i="72" s="1"/>
  <c r="N22" i="72"/>
  <c r="P32" i="72"/>
  <c r="P30" i="72"/>
  <c r="P28" i="72"/>
  <c r="P26" i="72"/>
  <c r="P24" i="72"/>
  <c r="P29" i="72"/>
  <c r="P25" i="72"/>
  <c r="Q18" i="72"/>
  <c r="P33" i="72"/>
  <c r="P27" i="72"/>
  <c r="P31" i="72"/>
  <c r="O44" i="72"/>
  <c r="O73" i="72" s="1"/>
  <c r="O75" i="72" s="1"/>
  <c r="T7" i="72"/>
  <c r="S8" i="72"/>
  <c r="S8" i="71"/>
  <c r="T7" i="71"/>
  <c r="P69" i="72" l="1"/>
  <c r="P74" i="72" s="1"/>
  <c r="P75" i="75"/>
  <c r="R54" i="77"/>
  <c r="R55" i="77"/>
  <c r="R56" i="77"/>
  <c r="R57" i="77"/>
  <c r="R49" i="77"/>
  <c r="R58" i="77"/>
  <c r="R50" i="77"/>
  <c r="R59" i="77"/>
  <c r="R60" i="77"/>
  <c r="R52" i="77"/>
  <c r="R53" i="77"/>
  <c r="R51" i="77"/>
  <c r="S46" i="77"/>
  <c r="S21" i="77"/>
  <c r="J8" i="36"/>
  <c r="S46" i="72"/>
  <c r="S21" i="72" s="1"/>
  <c r="Q57" i="71"/>
  <c r="Q49" i="71"/>
  <c r="Q58" i="71"/>
  <c r="Q50" i="71"/>
  <c r="Q59" i="71"/>
  <c r="Q51" i="71"/>
  <c r="Q52" i="71"/>
  <c r="Q53" i="71"/>
  <c r="Q54" i="71"/>
  <c r="Q55" i="71"/>
  <c r="Q56" i="71"/>
  <c r="S46" i="75"/>
  <c r="S21" i="75" s="1"/>
  <c r="R58" i="84"/>
  <c r="R50" i="84"/>
  <c r="R59" i="84"/>
  <c r="R51" i="84"/>
  <c r="R60" i="84"/>
  <c r="R52" i="84"/>
  <c r="R53" i="84"/>
  <c r="R54" i="84"/>
  <c r="R55" i="84"/>
  <c r="R56" i="84"/>
  <c r="R57" i="84"/>
  <c r="R49" i="84"/>
  <c r="Q58" i="74"/>
  <c r="Q59" i="74"/>
  <c r="Q56" i="74"/>
  <c r="Q49" i="74"/>
  <c r="Q57" i="74"/>
  <c r="Q50" i="74"/>
  <c r="Q51" i="74"/>
  <c r="Q55" i="74"/>
  <c r="Q52" i="74"/>
  <c r="Q54" i="74"/>
  <c r="Q53" i="74"/>
  <c r="Q53" i="76"/>
  <c r="Q54" i="76"/>
  <c r="Q55" i="76"/>
  <c r="Q56" i="76"/>
  <c r="Q57" i="76"/>
  <c r="Q49" i="76"/>
  <c r="Q58" i="76"/>
  <c r="Q50" i="76"/>
  <c r="Q51" i="76"/>
  <c r="Q59" i="76"/>
  <c r="Q52" i="76"/>
  <c r="R46" i="80"/>
  <c r="R21" i="80" s="1"/>
  <c r="U46" i="86"/>
  <c r="U21" i="86" s="1"/>
  <c r="R60" i="81"/>
  <c r="R52" i="81"/>
  <c r="R53" i="81"/>
  <c r="R54" i="81"/>
  <c r="R55" i="81"/>
  <c r="R56" i="81"/>
  <c r="R57" i="81"/>
  <c r="R49" i="81"/>
  <c r="R58" i="81"/>
  <c r="R50" i="81"/>
  <c r="R51" i="81"/>
  <c r="R59" i="81"/>
  <c r="R58" i="83"/>
  <c r="R50" i="83"/>
  <c r="R59" i="83"/>
  <c r="R51" i="83"/>
  <c r="R60" i="83"/>
  <c r="R52" i="83"/>
  <c r="R53" i="83"/>
  <c r="R54" i="83"/>
  <c r="R55" i="83"/>
  <c r="R56" i="83"/>
  <c r="R49" i="83"/>
  <c r="R57" i="83"/>
  <c r="R46" i="84"/>
  <c r="R21" i="84"/>
  <c r="R58" i="75"/>
  <c r="R50" i="75"/>
  <c r="R59" i="75"/>
  <c r="R51" i="75"/>
  <c r="R60" i="75"/>
  <c r="R52" i="75"/>
  <c r="R53" i="75"/>
  <c r="R54" i="75"/>
  <c r="R55" i="75"/>
  <c r="R56" i="75"/>
  <c r="R57" i="75"/>
  <c r="R49" i="75"/>
  <c r="Q55" i="72"/>
  <c r="Q56" i="72"/>
  <c r="Q57" i="72"/>
  <c r="Q49" i="72"/>
  <c r="Q58" i="72"/>
  <c r="Q50" i="72"/>
  <c r="Q59" i="72"/>
  <c r="Q51" i="72"/>
  <c r="Q52" i="72"/>
  <c r="Q53" i="72"/>
  <c r="Q54" i="72"/>
  <c r="R46" i="81"/>
  <c r="R21" i="81"/>
  <c r="R59" i="86"/>
  <c r="R51" i="86"/>
  <c r="R60" i="86"/>
  <c r="R52" i="86"/>
  <c r="R53" i="86"/>
  <c r="R54" i="86"/>
  <c r="R55" i="86"/>
  <c r="R56" i="86"/>
  <c r="R57" i="86"/>
  <c r="R49" i="86"/>
  <c r="R50" i="86"/>
  <c r="R58" i="86"/>
  <c r="S46" i="71"/>
  <c r="S21" i="71" s="1"/>
  <c r="S46" i="76"/>
  <c r="S21" i="76"/>
  <c r="R60" i="80"/>
  <c r="R52" i="80"/>
  <c r="R53" i="80"/>
  <c r="R54" i="80"/>
  <c r="R55" i="80"/>
  <c r="R56" i="80"/>
  <c r="R57" i="80"/>
  <c r="R58" i="80"/>
  <c r="R49" i="80"/>
  <c r="R59" i="80"/>
  <c r="R50" i="80"/>
  <c r="R51" i="80"/>
  <c r="R46" i="83"/>
  <c r="R21" i="83" s="1"/>
  <c r="J15" i="36"/>
  <c r="Q69" i="86"/>
  <c r="Q74" i="86" s="1"/>
  <c r="M78" i="86"/>
  <c r="P47" i="86"/>
  <c r="M78" i="75"/>
  <c r="M81" i="75" s="1"/>
  <c r="L78" i="74"/>
  <c r="N81" i="83"/>
  <c r="N81" i="81"/>
  <c r="L81" i="80"/>
  <c r="L84" i="74"/>
  <c r="M22" i="74"/>
  <c r="M76" i="74"/>
  <c r="M77" i="74"/>
  <c r="M79" i="74" s="1"/>
  <c r="P47" i="80"/>
  <c r="K81" i="74"/>
  <c r="Q69" i="84"/>
  <c r="Q74" i="84" s="1"/>
  <c r="Q69" i="81"/>
  <c r="Q74" i="81" s="1"/>
  <c r="P47" i="84"/>
  <c r="P47" i="75"/>
  <c r="P47" i="77"/>
  <c r="O47" i="72"/>
  <c r="O47" i="74"/>
  <c r="O79" i="77"/>
  <c r="P69" i="71"/>
  <c r="P74" i="71" s="1"/>
  <c r="M81" i="72"/>
  <c r="P69" i="76"/>
  <c r="P74" i="76" s="1"/>
  <c r="P69" i="74"/>
  <c r="P74" i="74" s="1"/>
  <c r="Q69" i="80"/>
  <c r="Q74" i="80" s="1"/>
  <c r="Q69" i="77"/>
  <c r="Q74" i="77" s="1"/>
  <c r="M79" i="76"/>
  <c r="O47" i="76"/>
  <c r="O79" i="81"/>
  <c r="M79" i="84"/>
  <c r="M79" i="80"/>
  <c r="Q69" i="75"/>
  <c r="Q74" i="75" s="1"/>
  <c r="P47" i="83"/>
  <c r="Q69" i="83"/>
  <c r="Q74" i="83" s="1"/>
  <c r="O47" i="81"/>
  <c r="K83" i="86"/>
  <c r="N77" i="86"/>
  <c r="N79" i="86" s="1"/>
  <c r="M84" i="86"/>
  <c r="N76" i="86"/>
  <c r="M79" i="86"/>
  <c r="L6" i="36"/>
  <c r="M78" i="80"/>
  <c r="M78" i="76"/>
  <c r="M78" i="84"/>
  <c r="O78" i="81"/>
  <c r="O78" i="77"/>
  <c r="N78" i="72"/>
  <c r="O77" i="83"/>
  <c r="N22" i="86"/>
  <c r="N13" i="36"/>
  <c r="Q44" i="86"/>
  <c r="Q73" i="86" s="1"/>
  <c r="Q75" i="86" s="1"/>
  <c r="R35" i="86"/>
  <c r="R34" i="86"/>
  <c r="R33" i="86"/>
  <c r="R32" i="86"/>
  <c r="R31" i="86"/>
  <c r="R30" i="86"/>
  <c r="R29" i="86"/>
  <c r="R28" i="86"/>
  <c r="S18" i="86"/>
  <c r="R27" i="86"/>
  <c r="R24" i="86"/>
  <c r="R26" i="86"/>
  <c r="R25" i="86"/>
  <c r="V8" i="86"/>
  <c r="W7" i="86"/>
  <c r="O22" i="83"/>
  <c r="P77" i="83" s="1"/>
  <c r="N84" i="83"/>
  <c r="L16" i="82" s="1"/>
  <c r="K8" i="42"/>
  <c r="M84" i="75"/>
  <c r="N76" i="84"/>
  <c r="M84" i="84"/>
  <c r="K17" i="82" s="1"/>
  <c r="N77" i="84"/>
  <c r="N22" i="84"/>
  <c r="K12" i="53"/>
  <c r="K9" i="54"/>
  <c r="S8" i="84"/>
  <c r="S8" i="80"/>
  <c r="S8" i="83"/>
  <c r="S8" i="81"/>
  <c r="N77" i="80"/>
  <c r="N22" i="80"/>
  <c r="M84" i="80"/>
  <c r="K15" i="82" s="1"/>
  <c r="N76" i="80"/>
  <c r="J18" i="82"/>
  <c r="J14" i="53"/>
  <c r="J11" i="54"/>
  <c r="L7" i="42"/>
  <c r="N84" i="72"/>
  <c r="Q44" i="84"/>
  <c r="Q73" i="84" s="1"/>
  <c r="Q75" i="84" s="1"/>
  <c r="R35" i="84"/>
  <c r="R34" i="84"/>
  <c r="R33" i="84"/>
  <c r="R32" i="84"/>
  <c r="R31" i="84"/>
  <c r="R30" i="84"/>
  <c r="R29" i="84"/>
  <c r="R28" i="84"/>
  <c r="R27" i="84"/>
  <c r="R26" i="84"/>
  <c r="R25" i="84"/>
  <c r="S18" i="84"/>
  <c r="R24" i="84"/>
  <c r="R35" i="83"/>
  <c r="R34" i="83"/>
  <c r="R33" i="83"/>
  <c r="R32" i="83"/>
  <c r="R31" i="83"/>
  <c r="R30" i="83"/>
  <c r="R29" i="83"/>
  <c r="R28" i="83"/>
  <c r="R27" i="83"/>
  <c r="R26" i="83"/>
  <c r="R25" i="83"/>
  <c r="R24" i="83"/>
  <c r="S18" i="83"/>
  <c r="Q44" i="83"/>
  <c r="Q73" i="83" s="1"/>
  <c r="Q75" i="83" s="1"/>
  <c r="R35" i="81"/>
  <c r="R34" i="81"/>
  <c r="R33" i="81"/>
  <c r="R32" i="81"/>
  <c r="R31" i="81"/>
  <c r="R30" i="81"/>
  <c r="R29" i="81"/>
  <c r="R28" i="81"/>
  <c r="R27" i="81"/>
  <c r="R26" i="81"/>
  <c r="S18" i="81"/>
  <c r="R24" i="81"/>
  <c r="R25" i="81"/>
  <c r="O84" i="81"/>
  <c r="M14" i="82" s="1"/>
  <c r="P76" i="81"/>
  <c r="P77" i="81"/>
  <c r="P22" i="81"/>
  <c r="Q44" i="81"/>
  <c r="Q73" i="81" s="1"/>
  <c r="Q75" i="81" s="1"/>
  <c r="V7" i="80"/>
  <c r="Q44" i="80"/>
  <c r="Q73" i="80" s="1"/>
  <c r="Q75" i="80" s="1"/>
  <c r="R35" i="80"/>
  <c r="R34" i="80"/>
  <c r="R33" i="80"/>
  <c r="R32" i="80"/>
  <c r="R31" i="80"/>
  <c r="R30" i="80"/>
  <c r="R29" i="80"/>
  <c r="R28" i="80"/>
  <c r="R27" i="80"/>
  <c r="R26" i="80"/>
  <c r="R25" i="80"/>
  <c r="R24" i="80"/>
  <c r="S18" i="80"/>
  <c r="T19" i="74"/>
  <c r="T46" i="74" s="1"/>
  <c r="T21" i="74" s="1"/>
  <c r="S72" i="74"/>
  <c r="T8" i="77"/>
  <c r="U7" i="77"/>
  <c r="R35" i="77"/>
  <c r="R34" i="77"/>
  <c r="R33" i="77"/>
  <c r="R32" i="77"/>
  <c r="R31" i="77"/>
  <c r="R30" i="77"/>
  <c r="R29" i="77"/>
  <c r="R28" i="77"/>
  <c r="R27" i="77"/>
  <c r="R26" i="77"/>
  <c r="R25" i="77"/>
  <c r="R24" i="77"/>
  <c r="S18" i="77"/>
  <c r="P77" i="77"/>
  <c r="P79" i="77" s="1"/>
  <c r="P76" i="77"/>
  <c r="P22" i="77"/>
  <c r="P84" i="77" s="1"/>
  <c r="N10" i="54" s="1"/>
  <c r="Q44" i="77"/>
  <c r="Q73" i="77" s="1"/>
  <c r="Q75" i="77" s="1"/>
  <c r="Q30" i="76"/>
  <c r="Q32" i="76"/>
  <c r="Q28" i="76"/>
  <c r="Q24" i="76"/>
  <c r="Q33" i="76"/>
  <c r="Q29" i="76"/>
  <c r="Q25" i="76"/>
  <c r="Q34" i="76"/>
  <c r="Q31" i="76"/>
  <c r="Q27" i="76"/>
  <c r="R18" i="76"/>
  <c r="Q26" i="76"/>
  <c r="T8" i="76"/>
  <c r="U7" i="76"/>
  <c r="N77" i="76"/>
  <c r="N76" i="76"/>
  <c r="N22" i="76"/>
  <c r="N84" i="76" s="1"/>
  <c r="L13" i="53" s="1"/>
  <c r="P44" i="76"/>
  <c r="P73" i="76" s="1"/>
  <c r="P75" i="76" s="1"/>
  <c r="N77" i="75"/>
  <c r="N79" i="75" s="1"/>
  <c r="N76" i="75"/>
  <c r="N22" i="75"/>
  <c r="U8" i="75"/>
  <c r="V7" i="75"/>
  <c r="T19" i="75"/>
  <c r="T72" i="75" s="1"/>
  <c r="R35" i="75"/>
  <c r="R34" i="75"/>
  <c r="R33" i="75"/>
  <c r="R32" i="75"/>
  <c r="R31" i="75"/>
  <c r="R30" i="75"/>
  <c r="R29" i="75"/>
  <c r="R28" i="75"/>
  <c r="R27" i="75"/>
  <c r="R26" i="75"/>
  <c r="R25" i="75"/>
  <c r="R24" i="75"/>
  <c r="S18" i="75"/>
  <c r="Q44" i="75"/>
  <c r="Q73" i="75" s="1"/>
  <c r="Q75" i="75" s="1"/>
  <c r="V7" i="74"/>
  <c r="U8" i="74"/>
  <c r="Q34" i="74"/>
  <c r="Q33" i="74"/>
  <c r="Q32" i="74"/>
  <c r="Q31" i="74"/>
  <c r="Q30" i="74"/>
  <c r="Q29" i="74"/>
  <c r="Q28" i="74"/>
  <c r="Q27" i="74"/>
  <c r="Q26" i="74"/>
  <c r="Q25" i="74"/>
  <c r="Q24" i="74"/>
  <c r="R18" i="74"/>
  <c r="P44" i="74"/>
  <c r="P73" i="74" s="1"/>
  <c r="P75" i="74" s="1"/>
  <c r="R18" i="71"/>
  <c r="Q27" i="71"/>
  <c r="Q28" i="71"/>
  <c r="Q29" i="71"/>
  <c r="Q30" i="71"/>
  <c r="Q31" i="71"/>
  <c r="Q32" i="71"/>
  <c r="Q24" i="71"/>
  <c r="Q26" i="71"/>
  <c r="Q34" i="71"/>
  <c r="Q25" i="71"/>
  <c r="Q33" i="71"/>
  <c r="P44" i="72"/>
  <c r="P73" i="72" s="1"/>
  <c r="P75" i="72" s="1"/>
  <c r="U7" i="72"/>
  <c r="T8" i="72"/>
  <c r="Q34" i="72"/>
  <c r="Q33" i="72"/>
  <c r="Q32" i="72"/>
  <c r="Q31" i="72"/>
  <c r="Q30" i="72"/>
  <c r="Q29" i="72"/>
  <c r="Q28" i="72"/>
  <c r="Q27" i="72"/>
  <c r="Q26" i="72"/>
  <c r="Q25" i="72"/>
  <c r="Q24" i="72"/>
  <c r="R18" i="72"/>
  <c r="O76" i="72"/>
  <c r="O22" i="72"/>
  <c r="O77" i="72"/>
  <c r="O79" i="72" s="1"/>
  <c r="U7" i="71"/>
  <c r="T8" i="71"/>
  <c r="R69" i="83" l="1"/>
  <c r="R74" i="83" s="1"/>
  <c r="R69" i="77"/>
  <c r="R74" i="77" s="1"/>
  <c r="Q69" i="72"/>
  <c r="Q74" i="72" s="1"/>
  <c r="R58" i="71"/>
  <c r="R50" i="71"/>
  <c r="R59" i="71"/>
  <c r="R51" i="71"/>
  <c r="R60" i="71"/>
  <c r="R52" i="71"/>
  <c r="R53" i="71"/>
  <c r="R54" i="71"/>
  <c r="R55" i="71"/>
  <c r="R56" i="71"/>
  <c r="R49" i="71"/>
  <c r="R57" i="71"/>
  <c r="T46" i="77"/>
  <c r="T21" i="77" s="1"/>
  <c r="V46" i="86"/>
  <c r="V21" i="86" s="1"/>
  <c r="S46" i="83"/>
  <c r="S21" i="83" s="1"/>
  <c r="S46" i="81"/>
  <c r="S21" i="81" s="1"/>
  <c r="T46" i="72"/>
  <c r="T21" i="72" s="1"/>
  <c r="R59" i="74"/>
  <c r="R60" i="74"/>
  <c r="R53" i="74"/>
  <c r="R57" i="74"/>
  <c r="R50" i="74"/>
  <c r="R51" i="74"/>
  <c r="R55" i="74"/>
  <c r="R52" i="74"/>
  <c r="R54" i="74"/>
  <c r="R56" i="74"/>
  <c r="R58" i="74"/>
  <c r="R49" i="74"/>
  <c r="S55" i="77"/>
  <c r="S56" i="77"/>
  <c r="S57" i="77"/>
  <c r="S49" i="77"/>
  <c r="S58" i="77"/>
  <c r="S50" i="77"/>
  <c r="S59" i="77"/>
  <c r="S51" i="77"/>
  <c r="S60" i="77"/>
  <c r="S61" i="77"/>
  <c r="S54" i="77"/>
  <c r="S53" i="77"/>
  <c r="S52" i="77"/>
  <c r="R60" i="76"/>
  <c r="R54" i="76"/>
  <c r="R55" i="76"/>
  <c r="R56" i="76"/>
  <c r="R57" i="76"/>
  <c r="R49" i="76"/>
  <c r="R58" i="76"/>
  <c r="R50" i="76"/>
  <c r="R51" i="76"/>
  <c r="R59" i="76"/>
  <c r="R52" i="76"/>
  <c r="R53" i="76"/>
  <c r="S61" i="80"/>
  <c r="S53" i="80"/>
  <c r="S54" i="80"/>
  <c r="S55" i="80"/>
  <c r="S56" i="80"/>
  <c r="S57" i="80"/>
  <c r="S58" i="80"/>
  <c r="S59" i="80"/>
  <c r="S60" i="80"/>
  <c r="S49" i="80"/>
  <c r="S52" i="80"/>
  <c r="S50" i="80"/>
  <c r="S51" i="80"/>
  <c r="S59" i="84"/>
  <c r="S51" i="84"/>
  <c r="S60" i="84"/>
  <c r="S52" i="84"/>
  <c r="S61" i="84"/>
  <c r="S53" i="84"/>
  <c r="S54" i="84"/>
  <c r="S55" i="84"/>
  <c r="S56" i="84"/>
  <c r="S57" i="84"/>
  <c r="S58" i="84"/>
  <c r="S49" i="84"/>
  <c r="S50" i="84"/>
  <c r="S46" i="80"/>
  <c r="S21" i="80" s="1"/>
  <c r="S61" i="81"/>
  <c r="S53" i="81"/>
  <c r="S54" i="81"/>
  <c r="S55" i="81"/>
  <c r="S56" i="81"/>
  <c r="S57" i="81"/>
  <c r="S49" i="81"/>
  <c r="S58" i="81"/>
  <c r="S50" i="81"/>
  <c r="S59" i="81"/>
  <c r="S51" i="81"/>
  <c r="S52" i="81"/>
  <c r="S60" i="81"/>
  <c r="S46" i="84"/>
  <c r="S21" i="84" s="1"/>
  <c r="T46" i="71"/>
  <c r="T21" i="71"/>
  <c r="S59" i="75"/>
  <c r="S51" i="75"/>
  <c r="S60" i="75"/>
  <c r="S52" i="75"/>
  <c r="S61" i="75"/>
  <c r="S53" i="75"/>
  <c r="S54" i="75"/>
  <c r="S55" i="75"/>
  <c r="S56" i="75"/>
  <c r="S57" i="75"/>
  <c r="S50" i="75"/>
  <c r="S58" i="75"/>
  <c r="S49" i="75"/>
  <c r="T46" i="76"/>
  <c r="T21" i="76" s="1"/>
  <c r="S59" i="83"/>
  <c r="S51" i="83"/>
  <c r="S60" i="83"/>
  <c r="S52" i="83"/>
  <c r="S61" i="83"/>
  <c r="S53" i="83"/>
  <c r="S54" i="83"/>
  <c r="S55" i="83"/>
  <c r="S56" i="83"/>
  <c r="S57" i="83"/>
  <c r="S49" i="83"/>
  <c r="S50" i="83"/>
  <c r="S58" i="83"/>
  <c r="S60" i="86"/>
  <c r="S52" i="86"/>
  <c r="S61" i="86"/>
  <c r="S53" i="86"/>
  <c r="S54" i="86"/>
  <c r="S55" i="86"/>
  <c r="S56" i="86"/>
  <c r="S57" i="86"/>
  <c r="S49" i="86"/>
  <c r="S58" i="86"/>
  <c r="S50" i="86"/>
  <c r="S51" i="86"/>
  <c r="S59" i="86"/>
  <c r="L15" i="36"/>
  <c r="R56" i="72"/>
  <c r="R57" i="72"/>
  <c r="R49" i="72"/>
  <c r="R55" i="72"/>
  <c r="R58" i="72"/>
  <c r="R50" i="72"/>
  <c r="R59" i="72"/>
  <c r="R51" i="72"/>
  <c r="R60" i="72"/>
  <c r="R52" i="72"/>
  <c r="R53" i="72"/>
  <c r="R54" i="72"/>
  <c r="T46" i="75"/>
  <c r="T21" i="75" s="1"/>
  <c r="N78" i="86"/>
  <c r="Q47" i="86"/>
  <c r="R69" i="86"/>
  <c r="R74" i="86" s="1"/>
  <c r="L81" i="74"/>
  <c r="M81" i="84"/>
  <c r="M81" i="76"/>
  <c r="K8" i="36"/>
  <c r="P47" i="76"/>
  <c r="M78" i="74"/>
  <c r="M84" i="74"/>
  <c r="N22" i="74"/>
  <c r="N76" i="74"/>
  <c r="N77" i="74"/>
  <c r="N79" i="74" s="1"/>
  <c r="O81" i="77"/>
  <c r="O81" i="81"/>
  <c r="Q47" i="83"/>
  <c r="Q47" i="84"/>
  <c r="P79" i="83"/>
  <c r="N79" i="80"/>
  <c r="N79" i="84"/>
  <c r="M81" i="80"/>
  <c r="P47" i="72"/>
  <c r="R69" i="81"/>
  <c r="R74" i="81" s="1"/>
  <c r="O79" i="83"/>
  <c r="P47" i="81"/>
  <c r="Q47" i="81" s="1"/>
  <c r="Q47" i="75"/>
  <c r="R69" i="84"/>
  <c r="R74" i="84" s="1"/>
  <c r="Q47" i="80"/>
  <c r="Q69" i="74"/>
  <c r="Q74" i="74" s="1"/>
  <c r="R69" i="75"/>
  <c r="R74" i="75" s="1"/>
  <c r="R69" i="80"/>
  <c r="R74" i="80" s="1"/>
  <c r="Q69" i="71"/>
  <c r="Q74" i="71" s="1"/>
  <c r="P47" i="74"/>
  <c r="Q47" i="77"/>
  <c r="N6" i="36"/>
  <c r="P79" i="81"/>
  <c r="N79" i="76"/>
  <c r="P78" i="81"/>
  <c r="N81" i="72"/>
  <c r="M6" i="36"/>
  <c r="Q69" i="76"/>
  <c r="Q74" i="76" s="1"/>
  <c r="O77" i="86"/>
  <c r="O79" i="86" s="1"/>
  <c r="O76" i="86"/>
  <c r="N84" i="86"/>
  <c r="K15" i="36"/>
  <c r="N78" i="75"/>
  <c r="N81" i="75" s="1"/>
  <c r="N78" i="80"/>
  <c r="N78" i="76"/>
  <c r="P78" i="77"/>
  <c r="O78" i="83"/>
  <c r="N78" i="84"/>
  <c r="O78" i="72"/>
  <c r="O84" i="83"/>
  <c r="M16" i="82" s="1"/>
  <c r="O22" i="86"/>
  <c r="R44" i="86"/>
  <c r="R73" i="86" s="1"/>
  <c r="W8" i="86"/>
  <c r="X7" i="86"/>
  <c r="S36" i="86"/>
  <c r="S35" i="86"/>
  <c r="S34" i="86"/>
  <c r="S33" i="86"/>
  <c r="S32" i="86"/>
  <c r="S31" i="86"/>
  <c r="S30" i="86"/>
  <c r="S29" i="86"/>
  <c r="S28" i="86"/>
  <c r="S27" i="86"/>
  <c r="S26" i="86"/>
  <c r="S25" i="86"/>
  <c r="S24" i="86"/>
  <c r="T18" i="86"/>
  <c r="P22" i="83"/>
  <c r="Q77" i="83" s="1"/>
  <c r="P76" i="83"/>
  <c r="P78" i="83" s="1"/>
  <c r="P81" i="83" s="1"/>
  <c r="N84" i="80"/>
  <c r="L15" i="82" s="1"/>
  <c r="O77" i="80"/>
  <c r="O22" i="80"/>
  <c r="O76" i="80"/>
  <c r="O77" i="84"/>
  <c r="N84" i="84"/>
  <c r="L17" i="82" s="1"/>
  <c r="O22" i="84"/>
  <c r="O76" i="84"/>
  <c r="L8" i="42"/>
  <c r="N84" i="75"/>
  <c r="K18" i="82"/>
  <c r="K14" i="53"/>
  <c r="K11" i="54"/>
  <c r="M7" i="42"/>
  <c r="O84" i="72"/>
  <c r="T8" i="83"/>
  <c r="T8" i="84"/>
  <c r="T8" i="80"/>
  <c r="T8" i="81"/>
  <c r="L9" i="54"/>
  <c r="L12" i="53"/>
  <c r="R44" i="84"/>
  <c r="R73" i="84" s="1"/>
  <c r="R75" i="84" s="1"/>
  <c r="S36" i="84"/>
  <c r="S35" i="84"/>
  <c r="S34" i="84"/>
  <c r="S33" i="84"/>
  <c r="S32" i="84"/>
  <c r="S31" i="84"/>
  <c r="S30" i="84"/>
  <c r="S29" i="84"/>
  <c r="S28" i="84"/>
  <c r="S27" i="84"/>
  <c r="S25" i="84"/>
  <c r="S26" i="84"/>
  <c r="S24" i="84"/>
  <c r="T18" i="84"/>
  <c r="S34" i="83"/>
  <c r="S30" i="83"/>
  <c r="S35" i="83"/>
  <c r="S31" i="83"/>
  <c r="S36" i="83"/>
  <c r="S32" i="83"/>
  <c r="S28" i="83"/>
  <c r="S27" i="83"/>
  <c r="S26" i="83"/>
  <c r="S25" i="83"/>
  <c r="S33" i="83"/>
  <c r="S29" i="83"/>
  <c r="S24" i="83"/>
  <c r="T18" i="83"/>
  <c r="R44" i="83"/>
  <c r="R73" i="83" s="1"/>
  <c r="R75" i="83" s="1"/>
  <c r="R44" i="81"/>
  <c r="R73" i="81" s="1"/>
  <c r="R75" i="81" s="1"/>
  <c r="T18" i="81"/>
  <c r="S34" i="81"/>
  <c r="S30" i="81"/>
  <c r="S26" i="81"/>
  <c r="S24" i="81"/>
  <c r="S35" i="81"/>
  <c r="S31" i="81"/>
  <c r="S36" i="81"/>
  <c r="S32" i="81"/>
  <c r="S29" i="81"/>
  <c r="S27" i="81"/>
  <c r="S33" i="81"/>
  <c r="S28" i="81"/>
  <c r="S25" i="81"/>
  <c r="P84" i="81"/>
  <c r="N14" i="82" s="1"/>
  <c r="Q77" i="81"/>
  <c r="Q76" i="81"/>
  <c r="Q22" i="81"/>
  <c r="R44" i="80"/>
  <c r="R73" i="80" s="1"/>
  <c r="R75" i="80" s="1"/>
  <c r="W7" i="80"/>
  <c r="S36" i="80"/>
  <c r="S35" i="80"/>
  <c r="S34" i="80"/>
  <c r="S33" i="80"/>
  <c r="S32" i="80"/>
  <c r="S31" i="80"/>
  <c r="S30" i="80"/>
  <c r="S29" i="80"/>
  <c r="S28" i="80"/>
  <c r="S27" i="80"/>
  <c r="S26" i="80"/>
  <c r="S25" i="80"/>
  <c r="S24" i="80"/>
  <c r="T18" i="80"/>
  <c r="U19" i="74"/>
  <c r="U46" i="74" s="1"/>
  <c r="U21" i="74" s="1"/>
  <c r="T72" i="74"/>
  <c r="V7" i="77"/>
  <c r="U8" i="77"/>
  <c r="S36" i="77"/>
  <c r="S35" i="77"/>
  <c r="S31" i="77"/>
  <c r="S27" i="77"/>
  <c r="T18" i="77"/>
  <c r="S34" i="77"/>
  <c r="S30" i="77"/>
  <c r="S26" i="77"/>
  <c r="S32" i="77"/>
  <c r="S24" i="77"/>
  <c r="S33" i="77"/>
  <c r="S29" i="77"/>
  <c r="S28" i="77"/>
  <c r="S25" i="77"/>
  <c r="R44" i="77"/>
  <c r="R73" i="77" s="1"/>
  <c r="R75" i="77" s="1"/>
  <c r="Q76" i="77"/>
  <c r="Q77" i="77"/>
  <c r="Q22" i="77"/>
  <c r="Q84" i="77" s="1"/>
  <c r="O10" i="54" s="1"/>
  <c r="O22" i="76"/>
  <c r="O84" i="76" s="1"/>
  <c r="M13" i="53" s="1"/>
  <c r="O77" i="76"/>
  <c r="O76" i="76"/>
  <c r="R35" i="76"/>
  <c r="R34" i="76"/>
  <c r="R33" i="76"/>
  <c r="R32" i="76"/>
  <c r="R31" i="76"/>
  <c r="R30" i="76"/>
  <c r="R29" i="76"/>
  <c r="R28" i="76"/>
  <c r="R27" i="76"/>
  <c r="R26" i="76"/>
  <c r="R25" i="76"/>
  <c r="R24" i="76"/>
  <c r="S18" i="76"/>
  <c r="Q44" i="76"/>
  <c r="Q73" i="76" s="1"/>
  <c r="Q75" i="76" s="1"/>
  <c r="U8" i="76"/>
  <c r="V7" i="76"/>
  <c r="R44" i="75"/>
  <c r="R73" i="75" s="1"/>
  <c r="R75" i="75" s="1"/>
  <c r="V8" i="75"/>
  <c r="W7" i="75"/>
  <c r="U19" i="75"/>
  <c r="U72" i="75" s="1"/>
  <c r="O77" i="75"/>
  <c r="O79" i="75" s="1"/>
  <c r="O22" i="75"/>
  <c r="O76" i="75"/>
  <c r="S36" i="75"/>
  <c r="S35" i="75"/>
  <c r="S34" i="75"/>
  <c r="S33" i="75"/>
  <c r="S32" i="75"/>
  <c r="S31" i="75"/>
  <c r="S30" i="75"/>
  <c r="S29" i="75"/>
  <c r="S28" i="75"/>
  <c r="S27" i="75"/>
  <c r="S26" i="75"/>
  <c r="S25" i="75"/>
  <c r="S24" i="75"/>
  <c r="T18" i="75"/>
  <c r="R34" i="74"/>
  <c r="R30" i="74"/>
  <c r="R35" i="74"/>
  <c r="R31" i="74"/>
  <c r="R27" i="74"/>
  <c r="R26" i="74"/>
  <c r="R25" i="74"/>
  <c r="R24" i="74"/>
  <c r="R32" i="74"/>
  <c r="R28" i="74"/>
  <c r="R33" i="74"/>
  <c r="R29" i="74"/>
  <c r="S18" i="74"/>
  <c r="Q44" i="74"/>
  <c r="Q73" i="74" s="1"/>
  <c r="Q75" i="74" s="1"/>
  <c r="V8" i="74"/>
  <c r="W7" i="74"/>
  <c r="Q44" i="72"/>
  <c r="Q73" i="72" s="1"/>
  <c r="Q75" i="72" s="1"/>
  <c r="S18" i="71"/>
  <c r="R28" i="71"/>
  <c r="R29" i="71"/>
  <c r="R30" i="71"/>
  <c r="R31" i="71"/>
  <c r="R32" i="71"/>
  <c r="R24" i="71"/>
  <c r="R33" i="71"/>
  <c r="R25" i="71"/>
  <c r="R34" i="71"/>
  <c r="R26" i="71"/>
  <c r="R27" i="71"/>
  <c r="R35" i="71"/>
  <c r="V7" i="72"/>
  <c r="U8" i="72"/>
  <c r="P76" i="72"/>
  <c r="P77" i="72"/>
  <c r="P79" i="72" s="1"/>
  <c r="P22" i="72"/>
  <c r="R35" i="72"/>
  <c r="R34" i="72"/>
  <c r="R33" i="72"/>
  <c r="R32" i="72"/>
  <c r="R31" i="72"/>
  <c r="R30" i="72"/>
  <c r="R29" i="72"/>
  <c r="R28" i="72"/>
  <c r="R27" i="72"/>
  <c r="R26" i="72"/>
  <c r="R25" i="72"/>
  <c r="R24" i="72"/>
  <c r="S18" i="72"/>
  <c r="V7" i="71"/>
  <c r="U8" i="71"/>
  <c r="N81" i="86" l="1"/>
  <c r="N83" i="86" s="1"/>
  <c r="R75" i="86"/>
  <c r="S69" i="75"/>
  <c r="S74" i="75" s="1"/>
  <c r="R69" i="72"/>
  <c r="R74" i="72" s="1"/>
  <c r="S69" i="81"/>
  <c r="S74" i="81" s="1"/>
  <c r="U46" i="77"/>
  <c r="U21" i="77"/>
  <c r="T60" i="83"/>
  <c r="T52" i="83"/>
  <c r="T61" i="83"/>
  <c r="T53" i="83"/>
  <c r="T62" i="83"/>
  <c r="T54" i="83"/>
  <c r="T55" i="83"/>
  <c r="T56" i="83"/>
  <c r="T57" i="83"/>
  <c r="T49" i="83"/>
  <c r="T58" i="83"/>
  <c r="T50" i="83"/>
  <c r="T59" i="83"/>
  <c r="T51" i="83"/>
  <c r="T46" i="80"/>
  <c r="T21" i="80"/>
  <c r="T46" i="84"/>
  <c r="T21" i="84" s="1"/>
  <c r="T46" i="83"/>
  <c r="T21" i="83" s="1"/>
  <c r="T56" i="77"/>
  <c r="T57" i="77"/>
  <c r="T49" i="77"/>
  <c r="T58" i="77"/>
  <c r="T50" i="77"/>
  <c r="T59" i="77"/>
  <c r="T51" i="77"/>
  <c r="T60" i="77"/>
  <c r="T52" i="77"/>
  <c r="T61" i="77"/>
  <c r="T53" i="77"/>
  <c r="T62" i="77"/>
  <c r="T55" i="77"/>
  <c r="T54" i="77"/>
  <c r="W46" i="86"/>
  <c r="W21" i="86" s="1"/>
  <c r="T46" i="81"/>
  <c r="T21" i="81" s="1"/>
  <c r="U46" i="71"/>
  <c r="U21" i="71" s="1"/>
  <c r="S59" i="71"/>
  <c r="S51" i="71"/>
  <c r="S60" i="71"/>
  <c r="S52" i="71"/>
  <c r="S61" i="71"/>
  <c r="S53" i="71"/>
  <c r="S54" i="71"/>
  <c r="S55" i="71"/>
  <c r="S56" i="71"/>
  <c r="S57" i="71"/>
  <c r="S49" i="71"/>
  <c r="S50" i="71"/>
  <c r="S58" i="71"/>
  <c r="U46" i="76"/>
  <c r="U21" i="76" s="1"/>
  <c r="T62" i="80"/>
  <c r="T54" i="80"/>
  <c r="T55" i="80"/>
  <c r="T56" i="80"/>
  <c r="T57" i="80"/>
  <c r="T49" i="80"/>
  <c r="T58" i="80"/>
  <c r="T59" i="80"/>
  <c r="T51" i="80"/>
  <c r="T60" i="80"/>
  <c r="T61" i="80"/>
  <c r="T52" i="80"/>
  <c r="T50" i="80"/>
  <c r="T53" i="80"/>
  <c r="T61" i="86"/>
  <c r="T53" i="86"/>
  <c r="T62" i="86"/>
  <c r="T54" i="86"/>
  <c r="T55" i="86"/>
  <c r="T56" i="86"/>
  <c r="T57" i="86"/>
  <c r="T49" i="86"/>
  <c r="T58" i="86"/>
  <c r="T50" i="86"/>
  <c r="T59" i="86"/>
  <c r="T51" i="86"/>
  <c r="T52" i="86"/>
  <c r="T60" i="86"/>
  <c r="T62" i="81"/>
  <c r="T54" i="81"/>
  <c r="T55" i="81"/>
  <c r="T56" i="81"/>
  <c r="T57" i="81"/>
  <c r="T49" i="81"/>
  <c r="T58" i="81"/>
  <c r="T50" i="81"/>
  <c r="T59" i="81"/>
  <c r="T51" i="81"/>
  <c r="T60" i="81"/>
  <c r="T52" i="81"/>
  <c r="T61" i="81"/>
  <c r="T53" i="81"/>
  <c r="S60" i="74"/>
  <c r="S61" i="74"/>
  <c r="S53" i="74"/>
  <c r="S54" i="74"/>
  <c r="S56" i="74"/>
  <c r="S58" i="74"/>
  <c r="S57" i="74"/>
  <c r="S51" i="74"/>
  <c r="S59" i="74"/>
  <c r="S55" i="74"/>
  <c r="S52" i="74"/>
  <c r="S49" i="74"/>
  <c r="S50" i="74"/>
  <c r="S57" i="72"/>
  <c r="S49" i="72"/>
  <c r="S58" i="72"/>
  <c r="S50" i="72"/>
  <c r="S59" i="72"/>
  <c r="S51" i="72"/>
  <c r="S60" i="72"/>
  <c r="S52" i="72"/>
  <c r="S56" i="72"/>
  <c r="S61" i="72"/>
  <c r="S53" i="72"/>
  <c r="S54" i="72"/>
  <c r="S55" i="72"/>
  <c r="U46" i="72"/>
  <c r="U21" i="72" s="1"/>
  <c r="T60" i="75"/>
  <c r="T52" i="75"/>
  <c r="T61" i="75"/>
  <c r="T53" i="75"/>
  <c r="T62" i="75"/>
  <c r="T54" i="75"/>
  <c r="T55" i="75"/>
  <c r="T56" i="75"/>
  <c r="T57" i="75"/>
  <c r="T49" i="75"/>
  <c r="T58" i="75"/>
  <c r="T50" i="75"/>
  <c r="T51" i="75"/>
  <c r="T59" i="75"/>
  <c r="S59" i="76"/>
  <c r="S60" i="76"/>
  <c r="S61" i="76"/>
  <c r="S55" i="76"/>
  <c r="S56" i="76"/>
  <c r="S57" i="76"/>
  <c r="S49" i="76"/>
  <c r="S58" i="76"/>
  <c r="S50" i="76"/>
  <c r="S51" i="76"/>
  <c r="S52" i="76"/>
  <c r="S53" i="76"/>
  <c r="S54" i="76"/>
  <c r="T60" i="84"/>
  <c r="T52" i="84"/>
  <c r="T61" i="84"/>
  <c r="T53" i="84"/>
  <c r="T62" i="84"/>
  <c r="T54" i="84"/>
  <c r="T55" i="84"/>
  <c r="T56" i="84"/>
  <c r="T57" i="84"/>
  <c r="T58" i="84"/>
  <c r="T51" i="84"/>
  <c r="T49" i="84"/>
  <c r="T50" i="84"/>
  <c r="T59" i="84"/>
  <c r="U46" i="75"/>
  <c r="U21" i="75" s="1"/>
  <c r="O78" i="86"/>
  <c r="S69" i="86"/>
  <c r="S74" i="86" s="1"/>
  <c r="R47" i="86"/>
  <c r="N81" i="84"/>
  <c r="P81" i="81"/>
  <c r="O81" i="72"/>
  <c r="N84" i="74"/>
  <c r="O22" i="74"/>
  <c r="O76" i="74"/>
  <c r="O77" i="74"/>
  <c r="O79" i="74" s="1"/>
  <c r="P81" i="77"/>
  <c r="N81" i="76"/>
  <c r="N81" i="80"/>
  <c r="M81" i="74"/>
  <c r="N78" i="74"/>
  <c r="R47" i="80"/>
  <c r="Q47" i="74"/>
  <c r="O79" i="84"/>
  <c r="Q47" i="72"/>
  <c r="R69" i="76"/>
  <c r="R74" i="76" s="1"/>
  <c r="S69" i="77"/>
  <c r="S74" i="77" s="1"/>
  <c r="Q79" i="81"/>
  <c r="S69" i="84"/>
  <c r="S74" i="84" s="1"/>
  <c r="O79" i="80"/>
  <c r="R47" i="77"/>
  <c r="L8" i="36"/>
  <c r="R69" i="71"/>
  <c r="R74" i="71" s="1"/>
  <c r="Q79" i="77"/>
  <c r="O81" i="83"/>
  <c r="S69" i="83"/>
  <c r="S74" i="83" s="1"/>
  <c r="R47" i="75"/>
  <c r="R47" i="83"/>
  <c r="O78" i="75"/>
  <c r="O81" i="75" s="1"/>
  <c r="Q79" i="83"/>
  <c r="S69" i="80"/>
  <c r="S74" i="80" s="1"/>
  <c r="R47" i="81"/>
  <c r="Q47" i="76"/>
  <c r="O79" i="76"/>
  <c r="R69" i="74"/>
  <c r="R74" i="74" s="1"/>
  <c r="R47" i="84"/>
  <c r="M81" i="86"/>
  <c r="P77" i="86"/>
  <c r="P79" i="86" s="1"/>
  <c r="O84" i="86"/>
  <c r="P76" i="86"/>
  <c r="O78" i="80"/>
  <c r="Q78" i="81"/>
  <c r="O78" i="76"/>
  <c r="O78" i="84"/>
  <c r="Q78" i="77"/>
  <c r="P78" i="72"/>
  <c r="P81" i="72" s="1"/>
  <c r="P84" i="83"/>
  <c r="N16" i="82" s="1"/>
  <c r="P22" i="86"/>
  <c r="T37" i="86"/>
  <c r="T36" i="86"/>
  <c r="T35" i="86"/>
  <c r="T34" i="86"/>
  <c r="T33" i="86"/>
  <c r="T32" i="86"/>
  <c r="T31" i="86"/>
  <c r="T30" i="86"/>
  <c r="T29" i="86"/>
  <c r="T28" i="86"/>
  <c r="T27" i="86"/>
  <c r="T26" i="86"/>
  <c r="T25" i="86"/>
  <c r="T24" i="86"/>
  <c r="U18" i="86"/>
  <c r="X8" i="86"/>
  <c r="Y7" i="86"/>
  <c r="S44" i="86"/>
  <c r="S73" i="86" s="1"/>
  <c r="S75" i="86" s="1"/>
  <c r="Q22" i="83"/>
  <c r="Q84" i="83" s="1"/>
  <c r="O16" i="82" s="1"/>
  <c r="Q76" i="83"/>
  <c r="Q78" i="83" s="1"/>
  <c r="L18" i="82"/>
  <c r="L14" i="53"/>
  <c r="L11" i="54"/>
  <c r="N7" i="42"/>
  <c r="P84" i="72"/>
  <c r="M9" i="54"/>
  <c r="M12" i="53"/>
  <c r="U8" i="83"/>
  <c r="U8" i="84"/>
  <c r="U8" i="80"/>
  <c r="U8" i="81"/>
  <c r="P22" i="84"/>
  <c r="P77" i="84"/>
  <c r="P76" i="84"/>
  <c r="O84" i="84"/>
  <c r="M17" i="82" s="1"/>
  <c r="P76" i="80"/>
  <c r="O84" i="80"/>
  <c r="M15" i="82" s="1"/>
  <c r="P77" i="80"/>
  <c r="P22" i="80"/>
  <c r="M8" i="42"/>
  <c r="O84" i="75"/>
  <c r="T37" i="84"/>
  <c r="T36" i="84"/>
  <c r="T35" i="84"/>
  <c r="T34" i="84"/>
  <c r="T33" i="84"/>
  <c r="T32" i="84"/>
  <c r="T31" i="84"/>
  <c r="T30" i="84"/>
  <c r="T29" i="84"/>
  <c r="T28" i="84"/>
  <c r="T27" i="84"/>
  <c r="T26" i="84"/>
  <c r="T25" i="84"/>
  <c r="T24" i="84"/>
  <c r="U18" i="84"/>
  <c r="S44" i="84"/>
  <c r="S73" i="84" s="1"/>
  <c r="S75" i="84" s="1"/>
  <c r="T37" i="83"/>
  <c r="T36" i="83"/>
  <c r="T35" i="83"/>
  <c r="T34" i="83"/>
  <c r="T33" i="83"/>
  <c r="T32" i="83"/>
  <c r="T31" i="83"/>
  <c r="T30" i="83"/>
  <c r="T29" i="83"/>
  <c r="T28" i="83"/>
  <c r="T27" i="83"/>
  <c r="T26" i="83"/>
  <c r="T25" i="83"/>
  <c r="T24" i="83"/>
  <c r="U18" i="83"/>
  <c r="S44" i="83"/>
  <c r="S73" i="83" s="1"/>
  <c r="S44" i="81"/>
  <c r="S73" i="81" s="1"/>
  <c r="S75" i="81" s="1"/>
  <c r="Q84" i="81"/>
  <c r="O14" i="82" s="1"/>
  <c r="R76" i="81"/>
  <c r="R22" i="81"/>
  <c r="R77" i="81"/>
  <c r="T37" i="81"/>
  <c r="T36" i="81"/>
  <c r="T35" i="81"/>
  <c r="T34" i="81"/>
  <c r="T33" i="81"/>
  <c r="T32" i="81"/>
  <c r="T31" i="81"/>
  <c r="T30" i="81"/>
  <c r="T29" i="81"/>
  <c r="T28" i="81"/>
  <c r="T27" i="81"/>
  <c r="T26" i="81"/>
  <c r="T25" i="81"/>
  <c r="U18" i="81"/>
  <c r="T24" i="81"/>
  <c r="S44" i="80"/>
  <c r="S73" i="80" s="1"/>
  <c r="S75" i="80" s="1"/>
  <c r="X7" i="80"/>
  <c r="T37" i="80"/>
  <c r="T36" i="80"/>
  <c r="T35" i="80"/>
  <c r="T34" i="80"/>
  <c r="T33" i="80"/>
  <c r="T32" i="80"/>
  <c r="T31" i="80"/>
  <c r="T30" i="80"/>
  <c r="T29" i="80"/>
  <c r="T28" i="80"/>
  <c r="T27" i="80"/>
  <c r="T26" i="80"/>
  <c r="T25" i="80"/>
  <c r="T24" i="80"/>
  <c r="U18" i="80"/>
  <c r="V19" i="74"/>
  <c r="V46" i="74" s="1"/>
  <c r="V21" i="74" s="1"/>
  <c r="U72" i="74"/>
  <c r="V8" i="77"/>
  <c r="W7" i="77"/>
  <c r="R76" i="77"/>
  <c r="R77" i="77"/>
  <c r="R22" i="77"/>
  <c r="R84" i="77" s="1"/>
  <c r="P10" i="54" s="1"/>
  <c r="T31" i="77"/>
  <c r="T27" i="77"/>
  <c r="T37" i="77"/>
  <c r="T36" i="77"/>
  <c r="T35" i="77"/>
  <c r="T34" i="77"/>
  <c r="T30" i="77"/>
  <c r="T26" i="77"/>
  <c r="T24" i="77"/>
  <c r="T33" i="77"/>
  <c r="T29" i="77"/>
  <c r="T25" i="77"/>
  <c r="T32" i="77"/>
  <c r="T28" i="77"/>
  <c r="U18" i="77"/>
  <c r="S44" i="77"/>
  <c r="S73" i="77" s="1"/>
  <c r="S75" i="77" s="1"/>
  <c r="R44" i="76"/>
  <c r="R73" i="76" s="1"/>
  <c r="R75" i="76" s="1"/>
  <c r="W7" i="76"/>
  <c r="V8" i="76"/>
  <c r="S36" i="76"/>
  <c r="S35" i="76"/>
  <c r="S34" i="76"/>
  <c r="S33" i="76"/>
  <c r="S32" i="76"/>
  <c r="S31" i="76"/>
  <c r="S30" i="76"/>
  <c r="S29" i="76"/>
  <c r="S28" i="76"/>
  <c r="S27" i="76"/>
  <c r="S26" i="76"/>
  <c r="S25" i="76"/>
  <c r="S24" i="76"/>
  <c r="T18" i="76"/>
  <c r="P76" i="76"/>
  <c r="P77" i="76"/>
  <c r="P22" i="76"/>
  <c r="P84" i="76" s="1"/>
  <c r="N13" i="53" s="1"/>
  <c r="W8" i="75"/>
  <c r="X7" i="75"/>
  <c r="T36" i="75"/>
  <c r="T34" i="75"/>
  <c r="T32" i="75"/>
  <c r="T30" i="75"/>
  <c r="T28" i="75"/>
  <c r="T26" i="75"/>
  <c r="T24" i="75"/>
  <c r="T37" i="75"/>
  <c r="T35" i="75"/>
  <c r="T33" i="75"/>
  <c r="T31" i="75"/>
  <c r="T29" i="75"/>
  <c r="T27" i="75"/>
  <c r="T25" i="75"/>
  <c r="U18" i="75"/>
  <c r="V19" i="75"/>
  <c r="V72" i="75" s="1"/>
  <c r="S44" i="75"/>
  <c r="S73" i="75" s="1"/>
  <c r="S75" i="75" s="1"/>
  <c r="P77" i="75"/>
  <c r="P79" i="75" s="1"/>
  <c r="P76" i="75"/>
  <c r="P22" i="75"/>
  <c r="R44" i="74"/>
  <c r="R73" i="74" s="1"/>
  <c r="R75" i="74" s="1"/>
  <c r="W8" i="74"/>
  <c r="X7" i="74"/>
  <c r="S36" i="74"/>
  <c r="S35" i="74"/>
  <c r="S34" i="74"/>
  <c r="S33" i="74"/>
  <c r="S32" i="74"/>
  <c r="S31" i="74"/>
  <c r="S30" i="74"/>
  <c r="S29" i="74"/>
  <c r="S28" i="74"/>
  <c r="S27" i="74"/>
  <c r="S26" i="74"/>
  <c r="S25" i="74"/>
  <c r="S24" i="74"/>
  <c r="T18" i="74"/>
  <c r="T18" i="71"/>
  <c r="S29" i="71"/>
  <c r="S30" i="71"/>
  <c r="S31" i="71"/>
  <c r="S32" i="71"/>
  <c r="S24" i="71"/>
  <c r="S33" i="71"/>
  <c r="S25" i="71"/>
  <c r="S34" i="71"/>
  <c r="S26" i="71"/>
  <c r="S28" i="71"/>
  <c r="S36" i="71"/>
  <c r="S27" i="71"/>
  <c r="S35" i="71"/>
  <c r="V8" i="72"/>
  <c r="W7" i="72"/>
  <c r="S36" i="72"/>
  <c r="S35" i="72"/>
  <c r="S34" i="72"/>
  <c r="S33" i="72"/>
  <c r="S32" i="72"/>
  <c r="S31" i="72"/>
  <c r="S30" i="72"/>
  <c r="S29" i="72"/>
  <c r="S28" i="72"/>
  <c r="S27" i="72"/>
  <c r="S26" i="72"/>
  <c r="S25" i="72"/>
  <c r="S24" i="72"/>
  <c r="T18" i="72"/>
  <c r="R44" i="72"/>
  <c r="R73" i="72" s="1"/>
  <c r="R75" i="72" s="1"/>
  <c r="Q77" i="72"/>
  <c r="Q79" i="72" s="1"/>
  <c r="Q76" i="72"/>
  <c r="Q22" i="72"/>
  <c r="W7" i="71"/>
  <c r="V8" i="71"/>
  <c r="S75" i="83" l="1"/>
  <c r="T69" i="83"/>
  <c r="T74" i="83" s="1"/>
  <c r="T69" i="77"/>
  <c r="T74" i="77" s="1"/>
  <c r="O81" i="86"/>
  <c r="O83" i="86" s="1"/>
  <c r="U61" i="83"/>
  <c r="U53" i="83"/>
  <c r="U62" i="83"/>
  <c r="U54" i="83"/>
  <c r="U63" i="83"/>
  <c r="U55" i="83"/>
  <c r="U56" i="83"/>
  <c r="U57" i="83"/>
  <c r="U49" i="83"/>
  <c r="U58" i="83"/>
  <c r="U50" i="83"/>
  <c r="U59" i="83"/>
  <c r="U51" i="83"/>
  <c r="U52" i="83"/>
  <c r="U60" i="83"/>
  <c r="X46" i="86"/>
  <c r="X21" i="86" s="1"/>
  <c r="V46" i="72"/>
  <c r="V21" i="72"/>
  <c r="U46" i="81"/>
  <c r="U21" i="81" s="1"/>
  <c r="U62" i="86"/>
  <c r="U54" i="86"/>
  <c r="U63" i="86"/>
  <c r="U55" i="86"/>
  <c r="U56" i="86"/>
  <c r="U57" i="86"/>
  <c r="U49" i="86"/>
  <c r="U58" i="86"/>
  <c r="U50" i="86"/>
  <c r="U59" i="86"/>
  <c r="U51" i="86"/>
  <c r="U60" i="86"/>
  <c r="U52" i="86"/>
  <c r="U53" i="86"/>
  <c r="U61" i="86"/>
  <c r="T61" i="74"/>
  <c r="T53" i="74"/>
  <c r="T69" i="74" s="1"/>
  <c r="T74" i="74" s="1"/>
  <c r="T62" i="74"/>
  <c r="T54" i="74"/>
  <c r="T55" i="74"/>
  <c r="T56" i="74"/>
  <c r="T57" i="74"/>
  <c r="T59" i="74"/>
  <c r="T52" i="74"/>
  <c r="T58" i="74"/>
  <c r="T60" i="74"/>
  <c r="T49" i="74"/>
  <c r="T50" i="74"/>
  <c r="T51" i="74"/>
  <c r="U61" i="84"/>
  <c r="U53" i="84"/>
  <c r="U62" i="84"/>
  <c r="U54" i="84"/>
  <c r="U63" i="84"/>
  <c r="U55" i="84"/>
  <c r="U56" i="84"/>
  <c r="U57" i="84"/>
  <c r="U58" i="84"/>
  <c r="U59" i="84"/>
  <c r="U51" i="84"/>
  <c r="U49" i="84"/>
  <c r="U52" i="84"/>
  <c r="U60" i="84"/>
  <c r="U50" i="84"/>
  <c r="T58" i="72"/>
  <c r="T50" i="72"/>
  <c r="T59" i="72"/>
  <c r="T51" i="72"/>
  <c r="T60" i="72"/>
  <c r="T52" i="72"/>
  <c r="T61" i="72"/>
  <c r="T53" i="72"/>
  <c r="T62" i="72"/>
  <c r="T54" i="72"/>
  <c r="T55" i="72"/>
  <c r="T57" i="72"/>
  <c r="T56" i="72"/>
  <c r="T49" i="72"/>
  <c r="U63" i="80"/>
  <c r="U55" i="80"/>
  <c r="U56" i="80"/>
  <c r="U57" i="80"/>
  <c r="U49" i="80"/>
  <c r="U58" i="80"/>
  <c r="U50" i="80"/>
  <c r="U59" i="80"/>
  <c r="U51" i="80"/>
  <c r="U60" i="80"/>
  <c r="U52" i="80"/>
  <c r="U61" i="80"/>
  <c r="U54" i="80"/>
  <c r="U62" i="80"/>
  <c r="U53" i="80"/>
  <c r="U46" i="84"/>
  <c r="U21" i="84" s="1"/>
  <c r="M15" i="36"/>
  <c r="U46" i="80"/>
  <c r="U21" i="80" s="1"/>
  <c r="U57" i="77"/>
  <c r="U49" i="77"/>
  <c r="U58" i="77"/>
  <c r="U50" i="77"/>
  <c r="U59" i="77"/>
  <c r="U51" i="77"/>
  <c r="U60" i="77"/>
  <c r="U52" i="77"/>
  <c r="U61" i="77"/>
  <c r="U53" i="77"/>
  <c r="U62" i="77"/>
  <c r="U54" i="77"/>
  <c r="U63" i="77"/>
  <c r="U56" i="77"/>
  <c r="U55" i="77"/>
  <c r="U63" i="81"/>
  <c r="U55" i="81"/>
  <c r="U56" i="81"/>
  <c r="U57" i="81"/>
  <c r="U49" i="81"/>
  <c r="U58" i="81"/>
  <c r="U50" i="81"/>
  <c r="U59" i="81"/>
  <c r="U51" i="81"/>
  <c r="U60" i="81"/>
  <c r="U52" i="81"/>
  <c r="U61" i="81"/>
  <c r="U53" i="81"/>
  <c r="U54" i="81"/>
  <c r="U62" i="81"/>
  <c r="U46" i="83"/>
  <c r="U21" i="83" s="1"/>
  <c r="T60" i="76"/>
  <c r="T61" i="76"/>
  <c r="T62" i="76"/>
  <c r="T56" i="76"/>
  <c r="T57" i="76"/>
  <c r="T49" i="76"/>
  <c r="T58" i="76"/>
  <c r="T50" i="76"/>
  <c r="T51" i="76"/>
  <c r="T52" i="76"/>
  <c r="T59" i="76"/>
  <c r="T53" i="76"/>
  <c r="T54" i="76"/>
  <c r="T55" i="76"/>
  <c r="V46" i="75"/>
  <c r="V21" i="75" s="1"/>
  <c r="V46" i="76"/>
  <c r="V21" i="76" s="1"/>
  <c r="U61" i="75"/>
  <c r="U53" i="75"/>
  <c r="U62" i="75"/>
  <c r="U54" i="75"/>
  <c r="U63" i="75"/>
  <c r="U55" i="75"/>
  <c r="U56" i="75"/>
  <c r="U57" i="75"/>
  <c r="U58" i="75"/>
  <c r="U50" i="75"/>
  <c r="U59" i="75"/>
  <c r="U51" i="75"/>
  <c r="U49" i="75"/>
  <c r="U52" i="75"/>
  <c r="U60" i="75"/>
  <c r="N15" i="36"/>
  <c r="V46" i="71"/>
  <c r="V21" i="71" s="1"/>
  <c r="T60" i="71"/>
  <c r="T52" i="71"/>
  <c r="T61" i="71"/>
  <c r="T53" i="71"/>
  <c r="T62" i="71"/>
  <c r="T54" i="71"/>
  <c r="T55" i="71"/>
  <c r="T56" i="71"/>
  <c r="T57" i="71"/>
  <c r="T49" i="71"/>
  <c r="T58" i="71"/>
  <c r="T50" i="71"/>
  <c r="T51" i="71"/>
  <c r="T59" i="71"/>
  <c r="V46" i="77"/>
  <c r="V21" i="77" s="1"/>
  <c r="T69" i="86"/>
  <c r="T74" i="86" s="1"/>
  <c r="S47" i="86"/>
  <c r="Q81" i="81"/>
  <c r="O78" i="74"/>
  <c r="O81" i="74" s="1"/>
  <c r="O81" i="80"/>
  <c r="M8" i="36"/>
  <c r="S47" i="77"/>
  <c r="T47" i="77" s="1"/>
  <c r="O81" i="76"/>
  <c r="N81" i="74"/>
  <c r="O84" i="74"/>
  <c r="P77" i="74"/>
  <c r="P79" i="74" s="1"/>
  <c r="P76" i="74"/>
  <c r="P22" i="74"/>
  <c r="Q81" i="77"/>
  <c r="R47" i="72"/>
  <c r="S47" i="75"/>
  <c r="R79" i="81"/>
  <c r="P79" i="80"/>
  <c r="R47" i="76"/>
  <c r="R79" i="77"/>
  <c r="Q81" i="83"/>
  <c r="O81" i="84"/>
  <c r="S47" i="80"/>
  <c r="S69" i="74"/>
  <c r="S74" i="74" s="1"/>
  <c r="S69" i="71"/>
  <c r="S74" i="71" s="1"/>
  <c r="R47" i="74"/>
  <c r="T69" i="81"/>
  <c r="T74" i="81" s="1"/>
  <c r="S47" i="83"/>
  <c r="T69" i="84"/>
  <c r="T74" i="84" s="1"/>
  <c r="S69" i="76"/>
  <c r="S74" i="76" s="1"/>
  <c r="T69" i="80"/>
  <c r="T74" i="80" s="1"/>
  <c r="P79" i="84"/>
  <c r="S47" i="81"/>
  <c r="S69" i="72"/>
  <c r="S74" i="72" s="1"/>
  <c r="T69" i="75"/>
  <c r="T74" i="75" s="1"/>
  <c r="P79" i="76"/>
  <c r="P78" i="75"/>
  <c r="P81" i="75" s="1"/>
  <c r="S47" i="84"/>
  <c r="M83" i="86"/>
  <c r="P84" i="86"/>
  <c r="Q76" i="86"/>
  <c r="Q77" i="86"/>
  <c r="P78" i="86"/>
  <c r="P78" i="80"/>
  <c r="P78" i="84"/>
  <c r="P78" i="76"/>
  <c r="R78" i="77"/>
  <c r="R78" i="81"/>
  <c r="Q78" i="72"/>
  <c r="Q81" i="72" s="1"/>
  <c r="Q22" i="86"/>
  <c r="T44" i="86"/>
  <c r="T73" i="86" s="1"/>
  <c r="T75" i="86" s="1"/>
  <c r="Y8" i="86"/>
  <c r="Z7" i="86"/>
  <c r="AA7" i="86" s="1"/>
  <c r="AB7" i="86" s="1"/>
  <c r="AC7" i="86" s="1"/>
  <c r="AD7" i="86" s="1"/>
  <c r="AE7" i="86" s="1"/>
  <c r="AF7" i="86" s="1"/>
  <c r="AG7" i="86" s="1"/>
  <c r="AH7" i="86" s="1"/>
  <c r="AI7" i="86" s="1"/>
  <c r="AJ7" i="86" s="1"/>
  <c r="AK7" i="86" s="1"/>
  <c r="AL7" i="86" s="1"/>
  <c r="AM7" i="86" s="1"/>
  <c r="AN7" i="86" s="1"/>
  <c r="AO7" i="86" s="1"/>
  <c r="U38" i="86"/>
  <c r="U37" i="86"/>
  <c r="U36" i="86"/>
  <c r="U35" i="86"/>
  <c r="U34" i="86"/>
  <c r="U33" i="86"/>
  <c r="U32" i="86"/>
  <c r="U31" i="86"/>
  <c r="U30" i="86"/>
  <c r="U29" i="86"/>
  <c r="U28" i="86"/>
  <c r="U27" i="86"/>
  <c r="U26" i="86"/>
  <c r="U25" i="86"/>
  <c r="U24" i="86"/>
  <c r="V18" i="86"/>
  <c r="R77" i="83"/>
  <c r="R22" i="83"/>
  <c r="S77" i="83" s="1"/>
  <c r="R76" i="83"/>
  <c r="O7" i="42"/>
  <c r="Q84" i="72"/>
  <c r="Q77" i="80"/>
  <c r="Q76" i="80"/>
  <c r="P84" i="80"/>
  <c r="N15" i="82" s="1"/>
  <c r="Q22" i="80"/>
  <c r="V8" i="84"/>
  <c r="V8" i="80"/>
  <c r="V8" i="81"/>
  <c r="V8" i="83"/>
  <c r="M18" i="82"/>
  <c r="M14" i="53"/>
  <c r="M11" i="54"/>
  <c r="N8" i="42"/>
  <c r="P84" i="75"/>
  <c r="Q77" i="84"/>
  <c r="Q76" i="84"/>
  <c r="P84" i="84"/>
  <c r="N17" i="82" s="1"/>
  <c r="Q22" i="84"/>
  <c r="N9" i="54"/>
  <c r="N12" i="53"/>
  <c r="T44" i="84"/>
  <c r="T73" i="84" s="1"/>
  <c r="T75" i="84" s="1"/>
  <c r="U38" i="84"/>
  <c r="U37" i="84"/>
  <c r="U36" i="84"/>
  <c r="U35" i="84"/>
  <c r="U34" i="84"/>
  <c r="U33" i="84"/>
  <c r="U32" i="84"/>
  <c r="U31" i="84"/>
  <c r="U30" i="84"/>
  <c r="U29" i="84"/>
  <c r="U28" i="84"/>
  <c r="U27" i="84"/>
  <c r="U26" i="84"/>
  <c r="U25" i="84"/>
  <c r="U24" i="84"/>
  <c r="V18" i="84"/>
  <c r="T44" i="83"/>
  <c r="T73" i="83" s="1"/>
  <c r="T75" i="83" s="1"/>
  <c r="U35" i="83"/>
  <c r="U31" i="83"/>
  <c r="U37" i="83"/>
  <c r="U36" i="83"/>
  <c r="U32" i="83"/>
  <c r="U28" i="83"/>
  <c r="U27" i="83"/>
  <c r="U26" i="83"/>
  <c r="U25" i="83"/>
  <c r="V18" i="83"/>
  <c r="U29" i="83"/>
  <c r="U24" i="83"/>
  <c r="U33" i="83"/>
  <c r="U38" i="83"/>
  <c r="U34" i="83"/>
  <c r="U30" i="83"/>
  <c r="T44" i="81"/>
  <c r="T73" i="81" s="1"/>
  <c r="T75" i="81" s="1"/>
  <c r="S77" i="81"/>
  <c r="R84" i="81"/>
  <c r="P14" i="82" s="1"/>
  <c r="S22" i="81"/>
  <c r="S76" i="81"/>
  <c r="U24" i="81"/>
  <c r="U25" i="81"/>
  <c r="V18" i="81"/>
  <c r="U38" i="81"/>
  <c r="U37" i="81"/>
  <c r="U36" i="81"/>
  <c r="U35" i="81"/>
  <c r="U34" i="81"/>
  <c r="U33" i="81"/>
  <c r="U32" i="81"/>
  <c r="U31" i="81"/>
  <c r="U30" i="81"/>
  <c r="U29" i="81"/>
  <c r="U28" i="81"/>
  <c r="U27" i="81"/>
  <c r="U26" i="81"/>
  <c r="T44" i="80"/>
  <c r="T73" i="80" s="1"/>
  <c r="T75" i="80" s="1"/>
  <c r="Y7" i="80"/>
  <c r="U38" i="80"/>
  <c r="U37" i="80"/>
  <c r="U36" i="80"/>
  <c r="U35" i="80"/>
  <c r="U34" i="80"/>
  <c r="U33" i="80"/>
  <c r="U32" i="80"/>
  <c r="U31" i="80"/>
  <c r="U30" i="80"/>
  <c r="U29" i="80"/>
  <c r="U28" i="80"/>
  <c r="U27" i="80"/>
  <c r="U26" i="80"/>
  <c r="U25" i="80"/>
  <c r="V18" i="80"/>
  <c r="U24" i="80"/>
  <c r="W19" i="74"/>
  <c r="W46" i="74" s="1"/>
  <c r="W21" i="74" s="1"/>
  <c r="V72" i="74"/>
  <c r="W8" i="77"/>
  <c r="X7" i="77"/>
  <c r="T44" i="77"/>
  <c r="T73" i="77" s="1"/>
  <c r="T75" i="77" s="1"/>
  <c r="U38" i="77"/>
  <c r="U37" i="77"/>
  <c r="U36" i="77"/>
  <c r="U35" i="77"/>
  <c r="U34" i="77"/>
  <c r="U30" i="77"/>
  <c r="U26" i="77"/>
  <c r="U24" i="77"/>
  <c r="U27" i="77"/>
  <c r="U33" i="77"/>
  <c r="U29" i="77"/>
  <c r="U25" i="77"/>
  <c r="U32" i="77"/>
  <c r="U28" i="77"/>
  <c r="V18" i="77"/>
  <c r="U31" i="77"/>
  <c r="S77" i="77"/>
  <c r="S22" i="77"/>
  <c r="S84" i="77" s="1"/>
  <c r="Q10" i="54" s="1"/>
  <c r="S76" i="77"/>
  <c r="S44" i="76"/>
  <c r="S73" i="76" s="1"/>
  <c r="X7" i="76"/>
  <c r="W8" i="76"/>
  <c r="T36" i="76"/>
  <c r="T32" i="76"/>
  <c r="T28" i="76"/>
  <c r="T24" i="76"/>
  <c r="T37" i="76"/>
  <c r="T33" i="76"/>
  <c r="T29" i="76"/>
  <c r="T25" i="76"/>
  <c r="T34" i="76"/>
  <c r="T30" i="76"/>
  <c r="T26" i="76"/>
  <c r="U18" i="76"/>
  <c r="T35" i="76"/>
  <c r="T31" i="76"/>
  <c r="T27" i="76"/>
  <c r="Q76" i="76"/>
  <c r="Q77" i="76"/>
  <c r="Q22" i="76"/>
  <c r="Q84" i="76" s="1"/>
  <c r="O13" i="53" s="1"/>
  <c r="X8" i="75"/>
  <c r="Y7" i="75"/>
  <c r="Q76" i="75"/>
  <c r="Q77" i="75"/>
  <c r="Q79" i="75" s="1"/>
  <c r="Q22" i="75"/>
  <c r="U38" i="75"/>
  <c r="U37" i="75"/>
  <c r="U36" i="75"/>
  <c r="U35" i="75"/>
  <c r="U34" i="75"/>
  <c r="U33" i="75"/>
  <c r="U32" i="75"/>
  <c r="U31" i="75"/>
  <c r="U30" i="75"/>
  <c r="U29" i="75"/>
  <c r="U28" i="75"/>
  <c r="U27" i="75"/>
  <c r="U26" i="75"/>
  <c r="U25" i="75"/>
  <c r="U24" i="75"/>
  <c r="V18" i="75"/>
  <c r="T44" i="75"/>
  <c r="T73" i="75" s="1"/>
  <c r="T75" i="75" s="1"/>
  <c r="W19" i="75"/>
  <c r="W72" i="75" s="1"/>
  <c r="T34" i="74"/>
  <c r="T30" i="74"/>
  <c r="T35" i="74"/>
  <c r="T31" i="74"/>
  <c r="T27" i="74"/>
  <c r="T26" i="74"/>
  <c r="T25" i="74"/>
  <c r="T24" i="74"/>
  <c r="U18" i="74"/>
  <c r="T36" i="74"/>
  <c r="T32" i="74"/>
  <c r="T28" i="74"/>
  <c r="T37" i="74"/>
  <c r="T33" i="74"/>
  <c r="T29" i="74"/>
  <c r="S44" i="74"/>
  <c r="S73" i="74" s="1"/>
  <c r="S75" i="74" s="1"/>
  <c r="Y7" i="74"/>
  <c r="X8" i="74"/>
  <c r="U18" i="71"/>
  <c r="T30" i="71"/>
  <c r="T31" i="71"/>
  <c r="T32" i="71"/>
  <c r="T24" i="71"/>
  <c r="T33" i="71"/>
  <c r="T25" i="71"/>
  <c r="T34" i="71"/>
  <c r="T26" i="71"/>
  <c r="T35" i="71"/>
  <c r="T27" i="71"/>
  <c r="T37" i="71"/>
  <c r="T36" i="71"/>
  <c r="T28" i="71"/>
  <c r="T29" i="71"/>
  <c r="W8" i="72"/>
  <c r="X7" i="72"/>
  <c r="R77" i="72"/>
  <c r="R79" i="72" s="1"/>
  <c r="R76" i="72"/>
  <c r="R22" i="72"/>
  <c r="U18" i="72"/>
  <c r="T37" i="72"/>
  <c r="T35" i="72"/>
  <c r="T33" i="72"/>
  <c r="T31" i="72"/>
  <c r="T29" i="72"/>
  <c r="T27" i="72"/>
  <c r="T25" i="72"/>
  <c r="T36" i="72"/>
  <c r="T34" i="72"/>
  <c r="T32" i="72"/>
  <c r="T30" i="72"/>
  <c r="T28" i="72"/>
  <c r="T26" i="72"/>
  <c r="T24" i="72"/>
  <c r="S44" i="72"/>
  <c r="S73" i="72" s="1"/>
  <c r="W8" i="71"/>
  <c r="X7" i="71"/>
  <c r="S75" i="72" l="1"/>
  <c r="S75" i="76"/>
  <c r="U69" i="77"/>
  <c r="U74" i="77" s="1"/>
  <c r="T69" i="76"/>
  <c r="T74" i="76" s="1"/>
  <c r="V46" i="84"/>
  <c r="V21" i="84" s="1"/>
  <c r="V62" i="84"/>
  <c r="V54" i="84"/>
  <c r="V63" i="84"/>
  <c r="V55" i="84"/>
  <c r="V64" i="84"/>
  <c r="V56" i="84"/>
  <c r="V57" i="84"/>
  <c r="V49" i="84"/>
  <c r="V58" i="84"/>
  <c r="V50" i="84"/>
  <c r="V59" i="84"/>
  <c r="V60" i="84"/>
  <c r="V52" i="84"/>
  <c r="V53" i="84"/>
  <c r="V61" i="84"/>
  <c r="V51" i="84"/>
  <c r="V64" i="81"/>
  <c r="V56" i="81"/>
  <c r="V57" i="81"/>
  <c r="V49" i="81"/>
  <c r="V58" i="81"/>
  <c r="V50" i="81"/>
  <c r="V59" i="81"/>
  <c r="V51" i="81"/>
  <c r="V60" i="81"/>
  <c r="V52" i="81"/>
  <c r="V61" i="81"/>
  <c r="V53" i="81"/>
  <c r="V62" i="81"/>
  <c r="V54" i="81"/>
  <c r="V55" i="81"/>
  <c r="V63" i="81"/>
  <c r="V64" i="80"/>
  <c r="V56" i="80"/>
  <c r="V57" i="80"/>
  <c r="V49" i="80"/>
  <c r="V58" i="80"/>
  <c r="V50" i="80"/>
  <c r="V59" i="80"/>
  <c r="V51" i="80"/>
  <c r="V60" i="80"/>
  <c r="V52" i="80"/>
  <c r="V61" i="80"/>
  <c r="V53" i="80"/>
  <c r="V62" i="80"/>
  <c r="V54" i="80"/>
  <c r="V63" i="80"/>
  <c r="V55" i="80"/>
  <c r="Y46" i="86"/>
  <c r="Y21" i="86" s="1"/>
  <c r="E21" i="86" s="1"/>
  <c r="P81" i="86"/>
  <c r="P83" i="86" s="1"/>
  <c r="W46" i="75"/>
  <c r="W21" i="75" s="1"/>
  <c r="V58" i="77"/>
  <c r="V50" i="77"/>
  <c r="V59" i="77"/>
  <c r="V51" i="77"/>
  <c r="V60" i="77"/>
  <c r="V52" i="77"/>
  <c r="V61" i="77"/>
  <c r="V53" i="77"/>
  <c r="V62" i="77"/>
  <c r="V54" i="77"/>
  <c r="V63" i="77"/>
  <c r="V55" i="77"/>
  <c r="V64" i="77"/>
  <c r="V49" i="77"/>
  <c r="V57" i="77"/>
  <c r="V56" i="77"/>
  <c r="V46" i="83"/>
  <c r="V21" i="83" s="1"/>
  <c r="V63" i="86"/>
  <c r="V55" i="86"/>
  <c r="V64" i="86"/>
  <c r="V56" i="86"/>
  <c r="V57" i="86"/>
  <c r="V49" i="86"/>
  <c r="V58" i="86"/>
  <c r="V50" i="86"/>
  <c r="V59" i="86"/>
  <c r="V51" i="86"/>
  <c r="V60" i="86"/>
  <c r="V52" i="86"/>
  <c r="V61" i="86"/>
  <c r="V53" i="86"/>
  <c r="V54" i="86"/>
  <c r="V62" i="86"/>
  <c r="W46" i="72"/>
  <c r="W21" i="72"/>
  <c r="U62" i="74"/>
  <c r="U54" i="74"/>
  <c r="U63" i="74"/>
  <c r="U55" i="74"/>
  <c r="U56" i="74"/>
  <c r="U57" i="74"/>
  <c r="U58" i="74"/>
  <c r="U60" i="74"/>
  <c r="U59" i="74"/>
  <c r="U61" i="74"/>
  <c r="U53" i="74"/>
  <c r="U49" i="74"/>
  <c r="U50" i="74"/>
  <c r="U51" i="74"/>
  <c r="U52" i="74"/>
  <c r="W46" i="71"/>
  <c r="W21" i="71" s="1"/>
  <c r="U59" i="72"/>
  <c r="U51" i="72"/>
  <c r="U60" i="72"/>
  <c r="U52" i="72"/>
  <c r="U61" i="72"/>
  <c r="U53" i="72"/>
  <c r="U62" i="72"/>
  <c r="U54" i="72"/>
  <c r="U63" i="72"/>
  <c r="U55" i="72"/>
  <c r="U50" i="72"/>
  <c r="U56" i="72"/>
  <c r="U58" i="72"/>
  <c r="U57" i="72"/>
  <c r="U49" i="72"/>
  <c r="W46" i="76"/>
  <c r="W21" i="76" s="1"/>
  <c r="W46" i="77"/>
  <c r="W21" i="77" s="1"/>
  <c r="V62" i="83"/>
  <c r="V54" i="83"/>
  <c r="V63" i="83"/>
  <c r="V55" i="83"/>
  <c r="V64" i="83"/>
  <c r="V56" i="83"/>
  <c r="V57" i="83"/>
  <c r="V49" i="83"/>
  <c r="V58" i="83"/>
  <c r="V50" i="83"/>
  <c r="V59" i="83"/>
  <c r="V51" i="83"/>
  <c r="V60" i="83"/>
  <c r="V52" i="83"/>
  <c r="V53" i="83"/>
  <c r="V61" i="83"/>
  <c r="V46" i="81"/>
  <c r="V21" i="81" s="1"/>
  <c r="N8" i="36"/>
  <c r="U61" i="71"/>
  <c r="U53" i="71"/>
  <c r="U62" i="71"/>
  <c r="U54" i="71"/>
  <c r="U63" i="71"/>
  <c r="U55" i="71"/>
  <c r="U56" i="71"/>
  <c r="U57" i="71"/>
  <c r="U49" i="71"/>
  <c r="U58" i="71"/>
  <c r="U50" i="71"/>
  <c r="U59" i="71"/>
  <c r="U51" i="71"/>
  <c r="U52" i="71"/>
  <c r="U60" i="71"/>
  <c r="U61" i="76"/>
  <c r="U62" i="76"/>
  <c r="U63" i="76"/>
  <c r="U57" i="76"/>
  <c r="U49" i="76"/>
  <c r="U58" i="76"/>
  <c r="U50" i="76"/>
  <c r="U51" i="76"/>
  <c r="U52" i="76"/>
  <c r="U60" i="76"/>
  <c r="U59" i="76"/>
  <c r="U53" i="76"/>
  <c r="U54" i="76"/>
  <c r="U55" i="76"/>
  <c r="U56" i="76"/>
  <c r="V62" i="75"/>
  <c r="V54" i="75"/>
  <c r="V63" i="75"/>
  <c r="V55" i="75"/>
  <c r="V64" i="75"/>
  <c r="V56" i="75"/>
  <c r="V57" i="75"/>
  <c r="V49" i="75"/>
  <c r="V58" i="75"/>
  <c r="V50" i="75"/>
  <c r="V59" i="75"/>
  <c r="V51" i="75"/>
  <c r="V60" i="75"/>
  <c r="V52" i="75"/>
  <c r="V53" i="75"/>
  <c r="V61" i="75"/>
  <c r="V46" i="80"/>
  <c r="V21" i="80"/>
  <c r="U69" i="86"/>
  <c r="U74" i="86" s="1"/>
  <c r="T47" i="86"/>
  <c r="R81" i="81"/>
  <c r="P84" i="74"/>
  <c r="Q76" i="74"/>
  <c r="Q22" i="74"/>
  <c r="Q77" i="74"/>
  <c r="Q79" i="74" s="1"/>
  <c r="R81" i="77"/>
  <c r="P78" i="74"/>
  <c r="T47" i="81"/>
  <c r="U69" i="83"/>
  <c r="U74" i="83" s="1"/>
  <c r="S79" i="83"/>
  <c r="S47" i="72"/>
  <c r="T47" i="80"/>
  <c r="T47" i="83"/>
  <c r="U69" i="84"/>
  <c r="U74" i="84" s="1"/>
  <c r="R79" i="83"/>
  <c r="U69" i="81"/>
  <c r="U74" i="81" s="1"/>
  <c r="S79" i="77"/>
  <c r="P81" i="84"/>
  <c r="T47" i="84"/>
  <c r="U69" i="80"/>
  <c r="U74" i="80" s="1"/>
  <c r="P81" i="76"/>
  <c r="R78" i="72"/>
  <c r="R81" i="72" s="1"/>
  <c r="Q79" i="80"/>
  <c r="P81" i="80"/>
  <c r="S47" i="74"/>
  <c r="T47" i="74" s="1"/>
  <c r="T47" i="75"/>
  <c r="Q79" i="76"/>
  <c r="S79" i="81"/>
  <c r="T69" i="71"/>
  <c r="T74" i="71" s="1"/>
  <c r="S47" i="76"/>
  <c r="Q79" i="84"/>
  <c r="T69" i="72"/>
  <c r="T74" i="72" s="1"/>
  <c r="U69" i="75"/>
  <c r="U74" i="75" s="1"/>
  <c r="Q78" i="86"/>
  <c r="Q79" i="86"/>
  <c r="Q84" i="86"/>
  <c r="R76" i="86"/>
  <c r="R77" i="86"/>
  <c r="R79" i="86" s="1"/>
  <c r="Q78" i="75"/>
  <c r="Q81" i="75" s="1"/>
  <c r="S78" i="77"/>
  <c r="Q78" i="76"/>
  <c r="Q78" i="84"/>
  <c r="Q78" i="80"/>
  <c r="S78" i="81"/>
  <c r="S81" i="81" s="1"/>
  <c r="R78" i="83"/>
  <c r="R84" i="83"/>
  <c r="P16" i="82" s="1"/>
  <c r="S22" i="83"/>
  <c r="T76" i="83" s="1"/>
  <c r="S76" i="83"/>
  <c r="S78" i="83" s="1"/>
  <c r="R22" i="86"/>
  <c r="V38" i="86"/>
  <c r="V36" i="86"/>
  <c r="V34" i="86"/>
  <c r="V32" i="86"/>
  <c r="V30" i="86"/>
  <c r="V28" i="86"/>
  <c r="W18" i="86"/>
  <c r="V27" i="86"/>
  <c r="V26" i="86"/>
  <c r="V25" i="86"/>
  <c r="V24" i="86"/>
  <c r="E24" i="86" s="1"/>
  <c r="V39" i="86"/>
  <c r="V37" i="86"/>
  <c r="V35" i="86"/>
  <c r="V33" i="86"/>
  <c r="V31" i="86"/>
  <c r="V29" i="86"/>
  <c r="U44" i="86"/>
  <c r="U73" i="86" s="1"/>
  <c r="N18" i="82"/>
  <c r="N14" i="53"/>
  <c r="N11" i="54"/>
  <c r="Q84" i="80"/>
  <c r="O15" i="82" s="1"/>
  <c r="R77" i="80"/>
  <c r="R76" i="80"/>
  <c r="R22" i="80"/>
  <c r="P7" i="42"/>
  <c r="R84" i="72"/>
  <c r="O9" i="54"/>
  <c r="O12" i="53"/>
  <c r="O8" i="42"/>
  <c r="Q84" i="75"/>
  <c r="W8" i="80"/>
  <c r="W8" i="83"/>
  <c r="W8" i="81"/>
  <c r="W8" i="84"/>
  <c r="Q84" i="84"/>
  <c r="O17" i="82" s="1"/>
  <c r="R77" i="84"/>
  <c r="R76" i="84"/>
  <c r="R22" i="84"/>
  <c r="V38" i="84"/>
  <c r="V36" i="84"/>
  <c r="V34" i="84"/>
  <c r="V32" i="84"/>
  <c r="V30" i="84"/>
  <c r="V28" i="84"/>
  <c r="V26" i="84"/>
  <c r="V24" i="84"/>
  <c r="E24" i="84" s="1"/>
  <c r="V39" i="84"/>
  <c r="V37" i="84"/>
  <c r="V35" i="84"/>
  <c r="V33" i="84"/>
  <c r="V31" i="84"/>
  <c r="V29" i="84"/>
  <c r="V27" i="84"/>
  <c r="W18" i="84"/>
  <c r="V25" i="84"/>
  <c r="U44" i="84"/>
  <c r="U73" i="84" s="1"/>
  <c r="U44" i="83"/>
  <c r="U73" i="83" s="1"/>
  <c r="U75" i="83" s="1"/>
  <c r="V39" i="83"/>
  <c r="V35" i="83"/>
  <c r="V31" i="83"/>
  <c r="V36" i="83"/>
  <c r="V32" i="83"/>
  <c r="V28" i="83"/>
  <c r="V27" i="83"/>
  <c r="V26" i="83"/>
  <c r="V25" i="83"/>
  <c r="W18" i="83"/>
  <c r="V24" i="83"/>
  <c r="E24" i="83" s="1"/>
  <c r="V37" i="83"/>
  <c r="V33" i="83"/>
  <c r="V29" i="83"/>
  <c r="V38" i="83"/>
  <c r="V34" i="83"/>
  <c r="V30" i="83"/>
  <c r="U44" i="81"/>
  <c r="U73" i="81" s="1"/>
  <c r="U75" i="81" s="1"/>
  <c r="V39" i="81"/>
  <c r="V38" i="81"/>
  <c r="V37" i="81"/>
  <c r="V36" i="81"/>
  <c r="V35" i="81"/>
  <c r="V34" i="81"/>
  <c r="V33" i="81"/>
  <c r="V32" i="81"/>
  <c r="V31" i="81"/>
  <c r="V30" i="81"/>
  <c r="V29" i="81"/>
  <c r="V28" i="81"/>
  <c r="V27" i="81"/>
  <c r="V26" i="81"/>
  <c r="V25" i="81"/>
  <c r="V24" i="81"/>
  <c r="E24" i="81" s="1"/>
  <c r="W18" i="81"/>
  <c r="S84" i="81"/>
  <c r="Q14" i="82" s="1"/>
  <c r="T22" i="81"/>
  <c r="T77" i="81"/>
  <c r="T76" i="81"/>
  <c r="Z7" i="80"/>
  <c r="AA7" i="80" s="1"/>
  <c r="AB7" i="80" s="1"/>
  <c r="AC7" i="80" s="1"/>
  <c r="AD7" i="80" s="1"/>
  <c r="AE7" i="80" s="1"/>
  <c r="AF7" i="80" s="1"/>
  <c r="AG7" i="80" s="1"/>
  <c r="AH7" i="80" s="1"/>
  <c r="AI7" i="80" s="1"/>
  <c r="AJ7" i="80" s="1"/>
  <c r="AK7" i="80" s="1"/>
  <c r="AL7" i="80" s="1"/>
  <c r="AM7" i="80" s="1"/>
  <c r="AN7" i="80" s="1"/>
  <c r="AO7" i="80" s="1"/>
  <c r="U44" i="80"/>
  <c r="U73" i="80" s="1"/>
  <c r="U75" i="80" s="1"/>
  <c r="V38" i="80"/>
  <c r="V36" i="80"/>
  <c r="V34" i="80"/>
  <c r="V32" i="80"/>
  <c r="V30" i="80"/>
  <c r="V28" i="80"/>
  <c r="V25" i="80"/>
  <c r="W18" i="80"/>
  <c r="V24" i="80"/>
  <c r="E24" i="80" s="1"/>
  <c r="V26" i="80"/>
  <c r="V39" i="80"/>
  <c r="V37" i="80"/>
  <c r="V35" i="80"/>
  <c r="V33" i="80"/>
  <c r="V31" i="80"/>
  <c r="V29" i="80"/>
  <c r="V27" i="80"/>
  <c r="X19" i="74"/>
  <c r="X46" i="74" s="1"/>
  <c r="X21" i="74" s="1"/>
  <c r="W72" i="74"/>
  <c r="Y7" i="77"/>
  <c r="X8" i="77"/>
  <c r="T76" i="77"/>
  <c r="T22" i="77"/>
  <c r="T84" i="77" s="1"/>
  <c r="R10" i="54" s="1"/>
  <c r="T77" i="77"/>
  <c r="U44" i="77"/>
  <c r="U73" i="77" s="1"/>
  <c r="U75" i="77" s="1"/>
  <c r="V39" i="77"/>
  <c r="V38" i="77"/>
  <c r="V37" i="77"/>
  <c r="V36" i="77"/>
  <c r="V35" i="77"/>
  <c r="V34" i="77"/>
  <c r="V33" i="77"/>
  <c r="V32" i="77"/>
  <c r="V31" i="77"/>
  <c r="V30" i="77"/>
  <c r="V29" i="77"/>
  <c r="V28" i="77"/>
  <c r="V27" i="77"/>
  <c r="V26" i="77"/>
  <c r="V24" i="77"/>
  <c r="E24" i="77" s="1"/>
  <c r="V25" i="77"/>
  <c r="W18" i="77"/>
  <c r="T44" i="76"/>
  <c r="T73" i="76" s="1"/>
  <c r="T75" i="76" s="1"/>
  <c r="U38" i="76"/>
  <c r="U37" i="76"/>
  <c r="U36" i="76"/>
  <c r="U35" i="76"/>
  <c r="U34" i="76"/>
  <c r="U33" i="76"/>
  <c r="U32" i="76"/>
  <c r="U31" i="76"/>
  <c r="U30" i="76"/>
  <c r="U29" i="76"/>
  <c r="U28" i="76"/>
  <c r="U27" i="76"/>
  <c r="U26" i="76"/>
  <c r="U25" i="76"/>
  <c r="U24" i="76"/>
  <c r="V18" i="76"/>
  <c r="R76" i="76"/>
  <c r="R77" i="76"/>
  <c r="R22" i="76"/>
  <c r="R84" i="76" s="1"/>
  <c r="P13" i="53" s="1"/>
  <c r="Y7" i="76"/>
  <c r="X8" i="76"/>
  <c r="V39" i="75"/>
  <c r="V38" i="75"/>
  <c r="V37" i="75"/>
  <c r="V36" i="75"/>
  <c r="V35" i="75"/>
  <c r="V34" i="75"/>
  <c r="V33" i="75"/>
  <c r="V32" i="75"/>
  <c r="V31" i="75"/>
  <c r="V30" i="75"/>
  <c r="V29" i="75"/>
  <c r="V28" i="75"/>
  <c r="V27" i="75"/>
  <c r="V26" i="75"/>
  <c r="V25" i="75"/>
  <c r="V24" i="75"/>
  <c r="E24" i="75" s="1"/>
  <c r="W18" i="75"/>
  <c r="R76" i="75"/>
  <c r="R77" i="75"/>
  <c r="R79" i="75" s="1"/>
  <c r="R22" i="75"/>
  <c r="U44" i="75"/>
  <c r="U73" i="75" s="1"/>
  <c r="U75" i="75" s="1"/>
  <c r="Z7" i="75"/>
  <c r="AA7" i="75" s="1"/>
  <c r="AB7" i="75" s="1"/>
  <c r="AC7" i="75" s="1"/>
  <c r="AD7" i="75" s="1"/>
  <c r="AE7" i="75" s="1"/>
  <c r="AF7" i="75" s="1"/>
  <c r="AG7" i="75" s="1"/>
  <c r="AH7" i="75" s="1"/>
  <c r="AI7" i="75" s="1"/>
  <c r="AJ7" i="75" s="1"/>
  <c r="AK7" i="75" s="1"/>
  <c r="AL7" i="75" s="1"/>
  <c r="AM7" i="75" s="1"/>
  <c r="AN7" i="75" s="1"/>
  <c r="AO7" i="75" s="1"/>
  <c r="Y8" i="75"/>
  <c r="X19" i="75"/>
  <c r="X72" i="75" s="1"/>
  <c r="Z7" i="74"/>
  <c r="AA7" i="74" s="1"/>
  <c r="AB7" i="74" s="1"/>
  <c r="AC7" i="74" s="1"/>
  <c r="AD7" i="74" s="1"/>
  <c r="AE7" i="74" s="1"/>
  <c r="AF7" i="74" s="1"/>
  <c r="AG7" i="74" s="1"/>
  <c r="AH7" i="74" s="1"/>
  <c r="AI7" i="74" s="1"/>
  <c r="AJ7" i="74" s="1"/>
  <c r="AK7" i="74" s="1"/>
  <c r="AL7" i="74" s="1"/>
  <c r="AM7" i="74" s="1"/>
  <c r="AN7" i="74" s="1"/>
  <c r="AO7" i="74" s="1"/>
  <c r="Y8" i="74"/>
  <c r="U38" i="74"/>
  <c r="U37" i="74"/>
  <c r="U36" i="74"/>
  <c r="U35" i="74"/>
  <c r="U34" i="74"/>
  <c r="U33" i="74"/>
  <c r="U32" i="74"/>
  <c r="U31" i="74"/>
  <c r="U30" i="74"/>
  <c r="U29" i="74"/>
  <c r="U28" i="74"/>
  <c r="U27" i="74"/>
  <c r="U26" i="74"/>
  <c r="U25" i="74"/>
  <c r="U24" i="74"/>
  <c r="V18" i="74"/>
  <c r="T44" i="74"/>
  <c r="T73" i="74" s="1"/>
  <c r="T75" i="74" s="1"/>
  <c r="V18" i="71"/>
  <c r="U31" i="71"/>
  <c r="U37" i="71"/>
  <c r="U32" i="71"/>
  <c r="U24" i="71"/>
  <c r="U33" i="71"/>
  <c r="U25" i="71"/>
  <c r="U34" i="71"/>
  <c r="U26" i="71"/>
  <c r="U35" i="71"/>
  <c r="U27" i="71"/>
  <c r="U36" i="71"/>
  <c r="U28" i="71"/>
  <c r="U30" i="71"/>
  <c r="U29" i="71"/>
  <c r="U38" i="71"/>
  <c r="X8" i="72"/>
  <c r="Y7" i="72"/>
  <c r="U38" i="72"/>
  <c r="U37" i="72"/>
  <c r="U36" i="72"/>
  <c r="U35" i="72"/>
  <c r="U34" i="72"/>
  <c r="U33" i="72"/>
  <c r="U32" i="72"/>
  <c r="U31" i="72"/>
  <c r="U30" i="72"/>
  <c r="U29" i="72"/>
  <c r="U28" i="72"/>
  <c r="U27" i="72"/>
  <c r="U26" i="72"/>
  <c r="U25" i="72"/>
  <c r="U24" i="72"/>
  <c r="V18" i="72"/>
  <c r="S77" i="72"/>
  <c r="S79" i="72" s="1"/>
  <c r="S22" i="72"/>
  <c r="S76" i="72"/>
  <c r="T44" i="72"/>
  <c r="T73" i="72" s="1"/>
  <c r="T75" i="72" s="1"/>
  <c r="X8" i="71"/>
  <c r="Y7" i="71"/>
  <c r="R81" i="83" l="1"/>
  <c r="U75" i="84"/>
  <c r="U75" i="86"/>
  <c r="X46" i="75"/>
  <c r="X21" i="75" s="1"/>
  <c r="U69" i="72"/>
  <c r="U74" i="72" s="1"/>
  <c r="U69" i="74"/>
  <c r="U74" i="74" s="1"/>
  <c r="V60" i="72"/>
  <c r="V52" i="72"/>
  <c r="V61" i="72"/>
  <c r="V53" i="72"/>
  <c r="V51" i="72"/>
  <c r="V62" i="72"/>
  <c r="V54" i="72"/>
  <c r="V63" i="72"/>
  <c r="V55" i="72"/>
  <c r="V64" i="72"/>
  <c r="V56" i="72"/>
  <c r="V57" i="72"/>
  <c r="V49" i="72"/>
  <c r="V58" i="72"/>
  <c r="V50" i="72"/>
  <c r="V59" i="72"/>
  <c r="X46" i="77"/>
  <c r="X21" i="77" s="1"/>
  <c r="W46" i="80"/>
  <c r="W21" i="80" s="1"/>
  <c r="X46" i="72"/>
  <c r="X21" i="72" s="1"/>
  <c r="W63" i="84"/>
  <c r="W55" i="84"/>
  <c r="W64" i="84"/>
  <c r="W56" i="84"/>
  <c r="W65" i="84"/>
  <c r="W57" i="84"/>
  <c r="W58" i="84"/>
  <c r="W50" i="84"/>
  <c r="W59" i="84"/>
  <c r="W51" i="84"/>
  <c r="W60" i="84"/>
  <c r="W52" i="84"/>
  <c r="W61" i="84"/>
  <c r="W53" i="84"/>
  <c r="W54" i="84"/>
  <c r="W62" i="84"/>
  <c r="V62" i="76"/>
  <c r="V63" i="76"/>
  <c r="V64" i="76"/>
  <c r="V58" i="76"/>
  <c r="V50" i="76"/>
  <c r="V51" i="76"/>
  <c r="V52" i="76"/>
  <c r="V60" i="76"/>
  <c r="V59" i="76"/>
  <c r="V53" i="76"/>
  <c r="V61" i="76"/>
  <c r="V54" i="76"/>
  <c r="V55" i="76"/>
  <c r="V56" i="76"/>
  <c r="V49" i="76"/>
  <c r="V57" i="76"/>
  <c r="W64" i="86"/>
  <c r="W56" i="86"/>
  <c r="W65" i="86"/>
  <c r="W57" i="86"/>
  <c r="W58" i="86"/>
  <c r="W50" i="86"/>
  <c r="W59" i="86"/>
  <c r="W51" i="86"/>
  <c r="W60" i="86"/>
  <c r="W52" i="86"/>
  <c r="W61" i="86"/>
  <c r="W53" i="86"/>
  <c r="W62" i="86"/>
  <c r="W54" i="86"/>
  <c r="W55" i="86"/>
  <c r="W63" i="86"/>
  <c r="Q81" i="86"/>
  <c r="Q83" i="86" s="1"/>
  <c r="W59" i="77"/>
  <c r="W51" i="77"/>
  <c r="W60" i="77"/>
  <c r="W52" i="77"/>
  <c r="W61" i="77"/>
  <c r="W53" i="77"/>
  <c r="W62" i="77"/>
  <c r="W54" i="77"/>
  <c r="W63" i="77"/>
  <c r="W55" i="77"/>
  <c r="W64" i="77"/>
  <c r="W56" i="77"/>
  <c r="W65" i="77"/>
  <c r="W58" i="77"/>
  <c r="W50" i="77"/>
  <c r="W57" i="77"/>
  <c r="W65" i="81"/>
  <c r="W57" i="81"/>
  <c r="W58" i="81"/>
  <c r="W50" i="81"/>
  <c r="W59" i="81"/>
  <c r="W51" i="81"/>
  <c r="W60" i="81"/>
  <c r="W52" i="81"/>
  <c r="W61" i="81"/>
  <c r="W53" i="81"/>
  <c r="W62" i="81"/>
  <c r="W54" i="81"/>
  <c r="W63" i="81"/>
  <c r="W55" i="81"/>
  <c r="W56" i="81"/>
  <c r="W64" i="81"/>
  <c r="V62" i="71"/>
  <c r="V54" i="71"/>
  <c r="V63" i="71"/>
  <c r="V55" i="71"/>
  <c r="V64" i="71"/>
  <c r="V56" i="71"/>
  <c r="V57" i="71"/>
  <c r="V49" i="71"/>
  <c r="V58" i="71"/>
  <c r="V50" i="71"/>
  <c r="V59" i="71"/>
  <c r="V51" i="71"/>
  <c r="V60" i="71"/>
  <c r="V52" i="71"/>
  <c r="V53" i="71"/>
  <c r="V61" i="71"/>
  <c r="V63" i="74"/>
  <c r="V55" i="74"/>
  <c r="V64" i="74"/>
  <c r="V56" i="74"/>
  <c r="V57" i="74"/>
  <c r="V58" i="74"/>
  <c r="V59" i="74"/>
  <c r="V61" i="74"/>
  <c r="V54" i="74"/>
  <c r="V53" i="74"/>
  <c r="V49" i="74"/>
  <c r="V60" i="74"/>
  <c r="V50" i="74"/>
  <c r="V62" i="74"/>
  <c r="V51" i="74"/>
  <c r="V52" i="74"/>
  <c r="W63" i="75"/>
  <c r="W55" i="75"/>
  <c r="W64" i="75"/>
  <c r="W56" i="75"/>
  <c r="W65" i="75"/>
  <c r="W57" i="75"/>
  <c r="W58" i="75"/>
  <c r="W50" i="75"/>
  <c r="W59" i="75"/>
  <c r="W51" i="75"/>
  <c r="W60" i="75"/>
  <c r="W52" i="75"/>
  <c r="W61" i="75"/>
  <c r="W53" i="75"/>
  <c r="W54" i="75"/>
  <c r="W62" i="75"/>
  <c r="W63" i="83"/>
  <c r="W55" i="83"/>
  <c r="W64" i="83"/>
  <c r="W56" i="83"/>
  <c r="W65" i="83"/>
  <c r="W57" i="83"/>
  <c r="W58" i="83"/>
  <c r="W50" i="83"/>
  <c r="W59" i="83"/>
  <c r="W51" i="83"/>
  <c r="W60" i="83"/>
  <c r="W52" i="83"/>
  <c r="W61" i="83"/>
  <c r="W53" i="83"/>
  <c r="W54" i="83"/>
  <c r="W62" i="83"/>
  <c r="X46" i="71"/>
  <c r="X21" i="71" s="1"/>
  <c r="X46" i="76"/>
  <c r="X21" i="76" s="1"/>
  <c r="W65" i="80"/>
  <c r="W57" i="80"/>
  <c r="W58" i="80"/>
  <c r="W50" i="80"/>
  <c r="W59" i="80"/>
  <c r="W51" i="80"/>
  <c r="W60" i="80"/>
  <c r="W52" i="80"/>
  <c r="W61" i="80"/>
  <c r="W53" i="80"/>
  <c r="W62" i="80"/>
  <c r="W54" i="80"/>
  <c r="W63" i="80"/>
  <c r="W64" i="80"/>
  <c r="W56" i="80"/>
  <c r="W55" i="80"/>
  <c r="W46" i="84"/>
  <c r="W21" i="84" s="1"/>
  <c r="W46" i="83"/>
  <c r="W21" i="83" s="1"/>
  <c r="W46" i="81"/>
  <c r="W21" i="81" s="1"/>
  <c r="U47" i="86"/>
  <c r="V69" i="86"/>
  <c r="V74" i="86" s="1"/>
  <c r="E49" i="86"/>
  <c r="Q78" i="74"/>
  <c r="Q81" i="74" s="1"/>
  <c r="Q81" i="76"/>
  <c r="S81" i="77"/>
  <c r="S81" i="83"/>
  <c r="P81" i="74"/>
  <c r="Q84" i="74"/>
  <c r="R77" i="74"/>
  <c r="R79" i="74" s="1"/>
  <c r="R22" i="74"/>
  <c r="R76" i="74"/>
  <c r="U47" i="84"/>
  <c r="U69" i="76"/>
  <c r="U74" i="76" s="1"/>
  <c r="T79" i="77"/>
  <c r="V69" i="84"/>
  <c r="V74" i="84" s="1"/>
  <c r="E49" i="84"/>
  <c r="U69" i="71"/>
  <c r="U74" i="71" s="1"/>
  <c r="Q81" i="80"/>
  <c r="U47" i="83"/>
  <c r="R79" i="76"/>
  <c r="T79" i="81"/>
  <c r="Q81" i="84"/>
  <c r="T47" i="72"/>
  <c r="U47" i="80"/>
  <c r="U47" i="81"/>
  <c r="R79" i="80"/>
  <c r="V69" i="80"/>
  <c r="V74" i="80" s="1"/>
  <c r="E49" i="80"/>
  <c r="U47" i="77"/>
  <c r="V69" i="77"/>
  <c r="V74" i="77" s="1"/>
  <c r="E49" i="77"/>
  <c r="V69" i="81"/>
  <c r="V74" i="81" s="1"/>
  <c r="E49" i="81"/>
  <c r="T47" i="76"/>
  <c r="R78" i="75"/>
  <c r="R81" i="75" s="1"/>
  <c r="U47" i="74"/>
  <c r="R79" i="84"/>
  <c r="V69" i="83"/>
  <c r="V74" i="83" s="1"/>
  <c r="E49" i="83"/>
  <c r="V69" i="75"/>
  <c r="V74" i="75" s="1"/>
  <c r="E49" i="75"/>
  <c r="U47" i="75"/>
  <c r="S76" i="86"/>
  <c r="S77" i="86"/>
  <c r="R84" i="86"/>
  <c r="R78" i="86"/>
  <c r="R81" i="86" s="1"/>
  <c r="R83" i="86" s="1"/>
  <c r="T78" i="77"/>
  <c r="T78" i="81"/>
  <c r="T22" i="83"/>
  <c r="U76" i="83" s="1"/>
  <c r="R78" i="80"/>
  <c r="R78" i="76"/>
  <c r="R78" i="84"/>
  <c r="T77" i="83"/>
  <c r="S78" i="72"/>
  <c r="S81" i="72" s="1"/>
  <c r="S84" i="83"/>
  <c r="Q16" i="82" s="1"/>
  <c r="S22" i="86"/>
  <c r="V44" i="86"/>
  <c r="V73" i="86" s="1"/>
  <c r="V75" i="86" s="1"/>
  <c r="W40" i="86"/>
  <c r="W36" i="86"/>
  <c r="W28" i="86"/>
  <c r="X18" i="86"/>
  <c r="W34" i="86"/>
  <c r="W30" i="86"/>
  <c r="W26" i="86"/>
  <c r="W25" i="86"/>
  <c r="E25" i="86" s="1"/>
  <c r="W39" i="86"/>
  <c r="W37" i="86"/>
  <c r="W35" i="86"/>
  <c r="W33" i="86"/>
  <c r="W31" i="86"/>
  <c r="W29" i="86"/>
  <c r="W38" i="86"/>
  <c r="W27" i="86"/>
  <c r="W32" i="86"/>
  <c r="P8" i="42"/>
  <c r="R84" i="75"/>
  <c r="S77" i="84"/>
  <c r="S76" i="84"/>
  <c r="R84" i="84"/>
  <c r="P17" i="82" s="1"/>
  <c r="S22" i="84"/>
  <c r="X8" i="81"/>
  <c r="X8" i="80"/>
  <c r="X8" i="83"/>
  <c r="X8" i="84"/>
  <c r="S77" i="80"/>
  <c r="S76" i="80"/>
  <c r="S22" i="80"/>
  <c r="R84" i="80"/>
  <c r="P15" i="82" s="1"/>
  <c r="O18" i="82"/>
  <c r="O11" i="54"/>
  <c r="O14" i="53"/>
  <c r="S84" i="72"/>
  <c r="Q7" i="42"/>
  <c r="P12" i="53"/>
  <c r="P9" i="54"/>
  <c r="W39" i="84"/>
  <c r="W37" i="84"/>
  <c r="W33" i="84"/>
  <c r="W31" i="84"/>
  <c r="W40" i="84"/>
  <c r="W36" i="84"/>
  <c r="W32" i="84"/>
  <c r="W28" i="84"/>
  <c r="W29" i="84"/>
  <c r="W35" i="84"/>
  <c r="W27" i="84"/>
  <c r="W25" i="84"/>
  <c r="E25" i="84" s="1"/>
  <c r="X18" i="84"/>
  <c r="W38" i="84"/>
  <c r="W34" i="84"/>
  <c r="W30" i="84"/>
  <c r="W26" i="84"/>
  <c r="V44" i="84"/>
  <c r="V73" i="84" s="1"/>
  <c r="V75" i="84" s="1"/>
  <c r="V44" i="83"/>
  <c r="V73" i="83" s="1"/>
  <c r="W40" i="83"/>
  <c r="W39" i="83"/>
  <c r="W38" i="83"/>
  <c r="W37" i="83"/>
  <c r="W36" i="83"/>
  <c r="W35" i="83"/>
  <c r="W34" i="83"/>
  <c r="W33" i="83"/>
  <c r="W32" i="83"/>
  <c r="W31" i="83"/>
  <c r="W30" i="83"/>
  <c r="W29" i="83"/>
  <c r="W28" i="83"/>
  <c r="W27" i="83"/>
  <c r="W26" i="83"/>
  <c r="W25" i="83"/>
  <c r="E25" i="83" s="1"/>
  <c r="X18" i="83"/>
  <c r="U76" i="81"/>
  <c r="U77" i="81"/>
  <c r="T84" i="81"/>
  <c r="R14" i="82" s="1"/>
  <c r="U22" i="81"/>
  <c r="W40" i="81"/>
  <c r="W39" i="81"/>
  <c r="W38" i="81"/>
  <c r="W37" i="81"/>
  <c r="W36" i="81"/>
  <c r="W35" i="81"/>
  <c r="W34" i="81"/>
  <c r="W33" i="81"/>
  <c r="W32" i="81"/>
  <c r="W31" i="81"/>
  <c r="W30" i="81"/>
  <c r="W29" i="81"/>
  <c r="W28" i="81"/>
  <c r="W27" i="81"/>
  <c r="W26" i="81"/>
  <c r="W25" i="81"/>
  <c r="E25" i="81" s="1"/>
  <c r="X18" i="81"/>
  <c r="V44" i="81"/>
  <c r="V73" i="81" s="1"/>
  <c r="V75" i="81" s="1"/>
  <c r="V44" i="80"/>
  <c r="V73" i="80" s="1"/>
  <c r="V75" i="80" s="1"/>
  <c r="W25" i="80"/>
  <c r="E25" i="80" s="1"/>
  <c r="X18" i="80"/>
  <c r="W40" i="80"/>
  <c r="W28" i="80"/>
  <c r="W26" i="80"/>
  <c r="W30" i="80"/>
  <c r="W39" i="80"/>
  <c r="W37" i="80"/>
  <c r="W35" i="80"/>
  <c r="W33" i="80"/>
  <c r="W31" i="80"/>
  <c r="W29" i="80"/>
  <c r="W36" i="80"/>
  <c r="W27" i="80"/>
  <c r="W38" i="80"/>
  <c r="W32" i="80"/>
  <c r="W34" i="80"/>
  <c r="Y19" i="74"/>
  <c r="E19" i="74" s="1"/>
  <c r="X72" i="74"/>
  <c r="Z7" i="77"/>
  <c r="AA7" i="77" s="1"/>
  <c r="AB7" i="77" s="1"/>
  <c r="AC7" i="77" s="1"/>
  <c r="AD7" i="77" s="1"/>
  <c r="AE7" i="77" s="1"/>
  <c r="AF7" i="77" s="1"/>
  <c r="AG7" i="77" s="1"/>
  <c r="AH7" i="77" s="1"/>
  <c r="AI7" i="77" s="1"/>
  <c r="AJ7" i="77" s="1"/>
  <c r="AK7" i="77" s="1"/>
  <c r="AL7" i="77" s="1"/>
  <c r="AM7" i="77" s="1"/>
  <c r="AN7" i="77" s="1"/>
  <c r="AO7" i="77" s="1"/>
  <c r="Y8" i="77"/>
  <c r="W40" i="77"/>
  <c r="W39" i="77"/>
  <c r="W38" i="77"/>
  <c r="W37" i="77"/>
  <c r="W36" i="77"/>
  <c r="W35" i="77"/>
  <c r="W34" i="77"/>
  <c r="W33" i="77"/>
  <c r="W32" i="77"/>
  <c r="W31" i="77"/>
  <c r="W30" i="77"/>
  <c r="W29" i="77"/>
  <c r="W28" i="77"/>
  <c r="W27" i="77"/>
  <c r="W26" i="77"/>
  <c r="W25" i="77"/>
  <c r="E25" i="77" s="1"/>
  <c r="X18" i="77"/>
  <c r="U77" i="77"/>
  <c r="U76" i="77"/>
  <c r="U22" i="77"/>
  <c r="U84" i="77" s="1"/>
  <c r="S10" i="54" s="1"/>
  <c r="V44" i="77"/>
  <c r="V73" i="77" s="1"/>
  <c r="V75" i="77" s="1"/>
  <c r="V39" i="76"/>
  <c r="V38" i="76"/>
  <c r="V37" i="76"/>
  <c r="V36" i="76"/>
  <c r="V35" i="76"/>
  <c r="V34" i="76"/>
  <c r="V33" i="76"/>
  <c r="V32" i="76"/>
  <c r="V31" i="76"/>
  <c r="V30" i="76"/>
  <c r="V29" i="76"/>
  <c r="V28" i="76"/>
  <c r="V27" i="76"/>
  <c r="V26" i="76"/>
  <c r="V25" i="76"/>
  <c r="V24" i="76"/>
  <c r="E24" i="76" s="1"/>
  <c r="W18" i="76"/>
  <c r="U44" i="76"/>
  <c r="U73" i="76" s="1"/>
  <c r="S22" i="76"/>
  <c r="S84" i="76" s="1"/>
  <c r="Q13" i="53" s="1"/>
  <c r="S77" i="76"/>
  <c r="S76" i="76"/>
  <c r="Y8" i="76"/>
  <c r="Z7" i="76"/>
  <c r="AA7" i="76" s="1"/>
  <c r="AB7" i="76" s="1"/>
  <c r="AC7" i="76" s="1"/>
  <c r="AD7" i="76" s="1"/>
  <c r="AE7" i="76" s="1"/>
  <c r="AF7" i="76" s="1"/>
  <c r="AG7" i="76" s="1"/>
  <c r="AH7" i="76" s="1"/>
  <c r="AI7" i="76" s="1"/>
  <c r="AJ7" i="76" s="1"/>
  <c r="AK7" i="76" s="1"/>
  <c r="AL7" i="76" s="1"/>
  <c r="AM7" i="76" s="1"/>
  <c r="AN7" i="76" s="1"/>
  <c r="AO7" i="76" s="1"/>
  <c r="S76" i="75"/>
  <c r="S22" i="75"/>
  <c r="S77" i="75"/>
  <c r="S79" i="75" s="1"/>
  <c r="W40" i="75"/>
  <c r="W39" i="75"/>
  <c r="W38" i="75"/>
  <c r="W37" i="75"/>
  <c r="W36" i="75"/>
  <c r="W35" i="75"/>
  <c r="W34" i="75"/>
  <c r="W33" i="75"/>
  <c r="W32" i="75"/>
  <c r="W31" i="75"/>
  <c r="W30" i="75"/>
  <c r="W29" i="75"/>
  <c r="W28" i="75"/>
  <c r="W27" i="75"/>
  <c r="W26" i="75"/>
  <c r="W25" i="75"/>
  <c r="E25" i="75" s="1"/>
  <c r="X18" i="75"/>
  <c r="Y19" i="75"/>
  <c r="E19" i="75" s="1"/>
  <c r="V44" i="75"/>
  <c r="V73" i="75" s="1"/>
  <c r="V75" i="75" s="1"/>
  <c r="U44" i="74"/>
  <c r="U73" i="74" s="1"/>
  <c r="U75" i="74" s="1"/>
  <c r="V39" i="74"/>
  <c r="V38" i="74"/>
  <c r="V37" i="74"/>
  <c r="V36" i="74"/>
  <c r="V35" i="74"/>
  <c r="V34" i="74"/>
  <c r="V33" i="74"/>
  <c r="V32" i="74"/>
  <c r="V31" i="74"/>
  <c r="V30" i="74"/>
  <c r="V29" i="74"/>
  <c r="V28" i="74"/>
  <c r="V27" i="74"/>
  <c r="V26" i="74"/>
  <c r="V25" i="74"/>
  <c r="V24" i="74"/>
  <c r="E24" i="74" s="1"/>
  <c r="W18" i="74"/>
  <c r="W18" i="71"/>
  <c r="V32" i="71"/>
  <c r="V24" i="71"/>
  <c r="E24" i="71" s="1"/>
  <c r="V33" i="71"/>
  <c r="V25" i="71"/>
  <c r="V34" i="71"/>
  <c r="V26" i="71"/>
  <c r="V38" i="71"/>
  <c r="V35" i="71"/>
  <c r="V27" i="71"/>
  <c r="V36" i="71"/>
  <c r="V28" i="71"/>
  <c r="V37" i="71"/>
  <c r="V29" i="71"/>
  <c r="V39" i="71"/>
  <c r="V31" i="71"/>
  <c r="V30" i="71"/>
  <c r="V39" i="72"/>
  <c r="V38" i="72"/>
  <c r="V37" i="72"/>
  <c r="V36" i="72"/>
  <c r="V35" i="72"/>
  <c r="V34" i="72"/>
  <c r="V33" i="72"/>
  <c r="V32" i="72"/>
  <c r="V31" i="72"/>
  <c r="V30" i="72"/>
  <c r="V29" i="72"/>
  <c r="V28" i="72"/>
  <c r="V27" i="72"/>
  <c r="V26" i="72"/>
  <c r="V25" i="72"/>
  <c r="V24" i="72"/>
  <c r="E24" i="72" s="1"/>
  <c r="W18" i="72"/>
  <c r="U44" i="72"/>
  <c r="U73" i="72" s="1"/>
  <c r="U75" i="72" s="1"/>
  <c r="Y8" i="72"/>
  <c r="Z7" i="72"/>
  <c r="AA7" i="72" s="1"/>
  <c r="AB7" i="72" s="1"/>
  <c r="AC7" i="72" s="1"/>
  <c r="AD7" i="72" s="1"/>
  <c r="AE7" i="72" s="1"/>
  <c r="AF7" i="72" s="1"/>
  <c r="AG7" i="72" s="1"/>
  <c r="AH7" i="72" s="1"/>
  <c r="AI7" i="72" s="1"/>
  <c r="AJ7" i="72" s="1"/>
  <c r="AK7" i="72" s="1"/>
  <c r="AL7" i="72" s="1"/>
  <c r="AM7" i="72" s="1"/>
  <c r="AN7" i="72" s="1"/>
  <c r="AO7" i="72" s="1"/>
  <c r="T77" i="72"/>
  <c r="T79" i="72" s="1"/>
  <c r="T76" i="72"/>
  <c r="T22" i="72"/>
  <c r="Y8" i="71"/>
  <c r="Z7" i="71"/>
  <c r="AA7" i="71" s="1"/>
  <c r="AB7" i="71" s="1"/>
  <c r="AC7" i="71" s="1"/>
  <c r="AD7" i="71" s="1"/>
  <c r="AE7" i="71" s="1"/>
  <c r="AF7" i="71" s="1"/>
  <c r="AG7" i="71" s="1"/>
  <c r="AH7" i="71" s="1"/>
  <c r="AI7" i="71" s="1"/>
  <c r="AJ7" i="71" s="1"/>
  <c r="AK7" i="71" s="1"/>
  <c r="AL7" i="71" s="1"/>
  <c r="AM7" i="71" s="1"/>
  <c r="AN7" i="71" s="1"/>
  <c r="AO7" i="71" s="1"/>
  <c r="V75" i="83" l="1"/>
  <c r="U75" i="76"/>
  <c r="Y46" i="74"/>
  <c r="Y21" i="74" s="1"/>
  <c r="T81" i="77"/>
  <c r="X46" i="81"/>
  <c r="X21" i="81"/>
  <c r="X60" i="77"/>
  <c r="X52" i="77"/>
  <c r="X61" i="77"/>
  <c r="X53" i="77"/>
  <c r="X62" i="77"/>
  <c r="X54" i="77"/>
  <c r="X63" i="77"/>
  <c r="X55" i="77"/>
  <c r="X64" i="77"/>
  <c r="X56" i="77"/>
  <c r="X65" i="77"/>
  <c r="X57" i="77"/>
  <c r="X66" i="77"/>
  <c r="X58" i="77"/>
  <c r="X51" i="77"/>
  <c r="X59" i="77"/>
  <c r="X58" i="81"/>
  <c r="X59" i="81"/>
  <c r="X51" i="81"/>
  <c r="X60" i="81"/>
  <c r="X52" i="81"/>
  <c r="X61" i="81"/>
  <c r="X53" i="81"/>
  <c r="X62" i="81"/>
  <c r="X54" i="81"/>
  <c r="X63" i="81"/>
  <c r="X55" i="81"/>
  <c r="X66" i="81"/>
  <c r="X64" i="81"/>
  <c r="X56" i="81"/>
  <c r="X65" i="81"/>
  <c r="X57" i="81"/>
  <c r="Y46" i="77"/>
  <c r="Y21" i="77"/>
  <c r="E21" i="77" s="1"/>
  <c r="X65" i="86"/>
  <c r="X57" i="86"/>
  <c r="X66" i="86"/>
  <c r="X58" i="86"/>
  <c r="X59" i="86"/>
  <c r="X51" i="86"/>
  <c r="X60" i="86"/>
  <c r="X52" i="86"/>
  <c r="X61" i="86"/>
  <c r="X53" i="86"/>
  <c r="X62" i="86"/>
  <c r="X54" i="86"/>
  <c r="X63" i="86"/>
  <c r="X55" i="86"/>
  <c r="X56" i="86"/>
  <c r="X64" i="86"/>
  <c r="Y46" i="72"/>
  <c r="Y21" i="72" s="1"/>
  <c r="E21" i="72" s="1"/>
  <c r="W63" i="76"/>
  <c r="W64" i="76"/>
  <c r="W65" i="76"/>
  <c r="W51" i="76"/>
  <c r="W52" i="76"/>
  <c r="W60" i="76"/>
  <c r="W59" i="76"/>
  <c r="W53" i="76"/>
  <c r="W61" i="76"/>
  <c r="W54" i="76"/>
  <c r="W62" i="76"/>
  <c r="W55" i="76"/>
  <c r="W56" i="76"/>
  <c r="W57" i="76"/>
  <c r="W50" i="76"/>
  <c r="W58" i="76"/>
  <c r="Y46" i="71"/>
  <c r="Y21" i="71"/>
  <c r="W63" i="71"/>
  <c r="W55" i="71"/>
  <c r="W64" i="71"/>
  <c r="W56" i="71"/>
  <c r="W65" i="71"/>
  <c r="W57" i="71"/>
  <c r="W58" i="71"/>
  <c r="W50" i="71"/>
  <c r="W59" i="71"/>
  <c r="W51" i="71"/>
  <c r="W60" i="71"/>
  <c r="W52" i="71"/>
  <c r="W61" i="71"/>
  <c r="W53" i="71"/>
  <c r="W54" i="71"/>
  <c r="W62" i="71"/>
  <c r="X66" i="80"/>
  <c r="X58" i="80"/>
  <c r="X59" i="80"/>
  <c r="X51" i="80"/>
  <c r="X60" i="80"/>
  <c r="X52" i="80"/>
  <c r="X61" i="80"/>
  <c r="X53" i="80"/>
  <c r="X62" i="80"/>
  <c r="X54" i="80"/>
  <c r="X63" i="80"/>
  <c r="X55" i="80"/>
  <c r="X64" i="80"/>
  <c r="X65" i="80"/>
  <c r="X56" i="80"/>
  <c r="X57" i="80"/>
  <c r="X64" i="84"/>
  <c r="X56" i="84"/>
  <c r="X65" i="84"/>
  <c r="X57" i="84"/>
  <c r="X66" i="84"/>
  <c r="X58" i="84"/>
  <c r="X59" i="84"/>
  <c r="X51" i="84"/>
  <c r="X60" i="84"/>
  <c r="X52" i="84"/>
  <c r="X61" i="84"/>
  <c r="X53" i="84"/>
  <c r="X62" i="84"/>
  <c r="X54" i="84"/>
  <c r="X63" i="84"/>
  <c r="X55" i="84"/>
  <c r="X46" i="84"/>
  <c r="X21" i="84" s="1"/>
  <c r="Y46" i="75"/>
  <c r="Y21" i="75" s="1"/>
  <c r="E21" i="75" s="1"/>
  <c r="W61" i="72"/>
  <c r="W53" i="72"/>
  <c r="W62" i="72"/>
  <c r="W54" i="72"/>
  <c r="W63" i="72"/>
  <c r="W55" i="72"/>
  <c r="W64" i="72"/>
  <c r="W56" i="72"/>
  <c r="W65" i="72"/>
  <c r="W57" i="72"/>
  <c r="W58" i="72"/>
  <c r="W50" i="72"/>
  <c r="W60" i="72"/>
  <c r="W59" i="72"/>
  <c r="W51" i="72"/>
  <c r="W52" i="72"/>
  <c r="W64" i="74"/>
  <c r="W56" i="74"/>
  <c r="W65" i="74"/>
  <c r="W57" i="74"/>
  <c r="W58" i="74"/>
  <c r="W59" i="74"/>
  <c r="W60" i="74"/>
  <c r="W62" i="74"/>
  <c r="W61" i="74"/>
  <c r="W55" i="74"/>
  <c r="W63" i="74"/>
  <c r="W54" i="74"/>
  <c r="W53" i="74"/>
  <c r="W50" i="74"/>
  <c r="W51" i="74"/>
  <c r="W52" i="74"/>
  <c r="X64" i="83"/>
  <c r="X56" i="83"/>
  <c r="X65" i="83"/>
  <c r="X57" i="83"/>
  <c r="X66" i="83"/>
  <c r="X58" i="83"/>
  <c r="X59" i="83"/>
  <c r="X51" i="83"/>
  <c r="X60" i="83"/>
  <c r="X52" i="83"/>
  <c r="X61" i="83"/>
  <c r="X53" i="83"/>
  <c r="X62" i="83"/>
  <c r="X54" i="83"/>
  <c r="X63" i="83"/>
  <c r="X55" i="83"/>
  <c r="X46" i="83"/>
  <c r="X21" i="83"/>
  <c r="X64" i="75"/>
  <c r="X56" i="75"/>
  <c r="X65" i="75"/>
  <c r="X57" i="75"/>
  <c r="X66" i="75"/>
  <c r="X58" i="75"/>
  <c r="X59" i="75"/>
  <c r="X51" i="75"/>
  <c r="X60" i="75"/>
  <c r="X52" i="75"/>
  <c r="X61" i="75"/>
  <c r="X53" i="75"/>
  <c r="X62" i="75"/>
  <c r="X54" i="75"/>
  <c r="X55" i="75"/>
  <c r="X63" i="75"/>
  <c r="Y46" i="76"/>
  <c r="Y21" i="76" s="1"/>
  <c r="X46" i="80"/>
  <c r="X21" i="80"/>
  <c r="V47" i="86"/>
  <c r="W69" i="86"/>
  <c r="W74" i="86" s="1"/>
  <c r="E50" i="86"/>
  <c r="S78" i="76"/>
  <c r="S81" i="76" s="1"/>
  <c r="R78" i="74"/>
  <c r="R81" i="74" s="1"/>
  <c r="U22" i="83"/>
  <c r="V77" i="83" s="1"/>
  <c r="T81" i="81"/>
  <c r="U78" i="77"/>
  <c r="R81" i="84"/>
  <c r="U77" i="83"/>
  <c r="U79" i="83" s="1"/>
  <c r="T84" i="83"/>
  <c r="R16" i="82" s="1"/>
  <c r="R84" i="74"/>
  <c r="S77" i="74"/>
  <c r="S79" i="74" s="1"/>
  <c r="S76" i="74"/>
  <c r="S22" i="74"/>
  <c r="V47" i="84"/>
  <c r="U47" i="76"/>
  <c r="V47" i="75"/>
  <c r="V69" i="72"/>
  <c r="V74" i="72" s="1"/>
  <c r="E49" i="72"/>
  <c r="T78" i="72"/>
  <c r="T81" i="72" s="1"/>
  <c r="R81" i="76"/>
  <c r="V47" i="77"/>
  <c r="V47" i="83"/>
  <c r="S78" i="75"/>
  <c r="S81" i="75" s="1"/>
  <c r="R81" i="80"/>
  <c r="U79" i="81"/>
  <c r="W69" i="75"/>
  <c r="W74" i="75" s="1"/>
  <c r="E50" i="75"/>
  <c r="V47" i="80"/>
  <c r="W69" i="83"/>
  <c r="W74" i="83" s="1"/>
  <c r="E50" i="83"/>
  <c r="S79" i="76"/>
  <c r="W69" i="81"/>
  <c r="W74" i="81" s="1"/>
  <c r="E50" i="81"/>
  <c r="V69" i="74"/>
  <c r="V74" i="74" s="1"/>
  <c r="E49" i="74"/>
  <c r="W69" i="84"/>
  <c r="W74" i="84" s="1"/>
  <c r="E50" i="84"/>
  <c r="U47" i="72"/>
  <c r="V47" i="81"/>
  <c r="U79" i="77"/>
  <c r="S79" i="80"/>
  <c r="S79" i="84"/>
  <c r="T79" i="83"/>
  <c r="W69" i="77"/>
  <c r="W74" i="77" s="1"/>
  <c r="E50" i="77"/>
  <c r="V69" i="71"/>
  <c r="V74" i="71" s="1"/>
  <c r="E49" i="71"/>
  <c r="W69" i="80"/>
  <c r="W74" i="80" s="1"/>
  <c r="E50" i="80"/>
  <c r="V69" i="76"/>
  <c r="V74" i="76" s="1"/>
  <c r="E49" i="76"/>
  <c r="S78" i="86"/>
  <c r="S79" i="86"/>
  <c r="T77" i="86"/>
  <c r="T79" i="86" s="1"/>
  <c r="T76" i="86"/>
  <c r="S84" i="86"/>
  <c r="E21" i="74"/>
  <c r="U78" i="83"/>
  <c r="U78" i="81"/>
  <c r="T78" i="83"/>
  <c r="S78" i="80"/>
  <c r="S78" i="84"/>
  <c r="T22" i="86"/>
  <c r="X41" i="86"/>
  <c r="X40" i="86"/>
  <c r="X39" i="86"/>
  <c r="X38" i="86"/>
  <c r="X37" i="86"/>
  <c r="X36" i="86"/>
  <c r="X35" i="86"/>
  <c r="X34" i="86"/>
  <c r="X33" i="86"/>
  <c r="X32" i="86"/>
  <c r="X31" i="86"/>
  <c r="X30" i="86"/>
  <c r="X29" i="86"/>
  <c r="X28" i="86"/>
  <c r="X27" i="86"/>
  <c r="X26" i="86"/>
  <c r="E26" i="86" s="1"/>
  <c r="Y18" i="86"/>
  <c r="W44" i="86"/>
  <c r="W73" i="86" s="1"/>
  <c r="W75" i="86" s="1"/>
  <c r="T22" i="84"/>
  <c r="S84" i="84"/>
  <c r="Q17" i="82" s="1"/>
  <c r="T77" i="84"/>
  <c r="T76" i="84"/>
  <c r="R7" i="42"/>
  <c r="T84" i="72"/>
  <c r="Q12" i="53"/>
  <c r="Q9" i="54"/>
  <c r="Y8" i="84"/>
  <c r="Y8" i="81"/>
  <c r="Y8" i="80"/>
  <c r="Y8" i="83"/>
  <c r="Q8" i="42"/>
  <c r="S84" i="75"/>
  <c r="T77" i="80"/>
  <c r="T76" i="80"/>
  <c r="T22" i="80"/>
  <c r="S84" i="80"/>
  <c r="Q15" i="82" s="1"/>
  <c r="P18" i="82"/>
  <c r="P11" i="54"/>
  <c r="P14" i="53"/>
  <c r="X41" i="84"/>
  <c r="X40" i="84"/>
  <c r="X39" i="84"/>
  <c r="X38" i="84"/>
  <c r="X37" i="84"/>
  <c r="X36" i="84"/>
  <c r="X35" i="84"/>
  <c r="X34" i="84"/>
  <c r="X33" i="84"/>
  <c r="X32" i="84"/>
  <c r="X31" i="84"/>
  <c r="X30" i="84"/>
  <c r="X29" i="84"/>
  <c r="X28" i="84"/>
  <c r="X27" i="84"/>
  <c r="X26" i="84"/>
  <c r="E26" i="84" s="1"/>
  <c r="Y18" i="84"/>
  <c r="W44" i="84"/>
  <c r="W73" i="84" s="1"/>
  <c r="W75" i="84" s="1"/>
  <c r="X41" i="83"/>
  <c r="X40" i="83"/>
  <c r="X39" i="83"/>
  <c r="X38" i="83"/>
  <c r="X37" i="83"/>
  <c r="X36" i="83"/>
  <c r="X35" i="83"/>
  <c r="X34" i="83"/>
  <c r="X33" i="83"/>
  <c r="X32" i="83"/>
  <c r="X31" i="83"/>
  <c r="X30" i="83"/>
  <c r="X29" i="83"/>
  <c r="X28" i="83"/>
  <c r="X27" i="83"/>
  <c r="X26" i="83"/>
  <c r="E26" i="83" s="1"/>
  <c r="Y18" i="83"/>
  <c r="W44" i="83"/>
  <c r="W73" i="83" s="1"/>
  <c r="W75" i="83" s="1"/>
  <c r="V77" i="81"/>
  <c r="V22" i="81"/>
  <c r="V76" i="81"/>
  <c r="U84" i="81"/>
  <c r="S14" i="82" s="1"/>
  <c r="X41" i="81"/>
  <c r="X40" i="81"/>
  <c r="X39" i="81"/>
  <c r="X38" i="81"/>
  <c r="X37" i="81"/>
  <c r="X36" i="81"/>
  <c r="X35" i="81"/>
  <c r="X34" i="81"/>
  <c r="X33" i="81"/>
  <c r="X32" i="81"/>
  <c r="X31" i="81"/>
  <c r="X30" i="81"/>
  <c r="X29" i="81"/>
  <c r="X28" i="81"/>
  <c r="X27" i="81"/>
  <c r="X26" i="81"/>
  <c r="E26" i="81" s="1"/>
  <c r="Y18" i="81"/>
  <c r="W44" i="81"/>
  <c r="W73" i="81" s="1"/>
  <c r="W75" i="81" s="1"/>
  <c r="X41" i="80"/>
  <c r="X40" i="80"/>
  <c r="X39" i="80"/>
  <c r="X38" i="80"/>
  <c r="X37" i="80"/>
  <c r="X36" i="80"/>
  <c r="X35" i="80"/>
  <c r="X34" i="80"/>
  <c r="X33" i="80"/>
  <c r="X32" i="80"/>
  <c r="X31" i="80"/>
  <c r="X30" i="80"/>
  <c r="X29" i="80"/>
  <c r="X28" i="80"/>
  <c r="X27" i="80"/>
  <c r="X26" i="80"/>
  <c r="E26" i="80" s="1"/>
  <c r="Y18" i="80"/>
  <c r="W44" i="80"/>
  <c r="W73" i="80" s="1"/>
  <c r="W75" i="80" s="1"/>
  <c r="Y72" i="74"/>
  <c r="V77" i="77"/>
  <c r="V76" i="77"/>
  <c r="V22" i="77"/>
  <c r="V84" i="77" s="1"/>
  <c r="T10" i="54" s="1"/>
  <c r="X41" i="77"/>
  <c r="X40" i="77"/>
  <c r="X39" i="77"/>
  <c r="X38" i="77"/>
  <c r="X37" i="77"/>
  <c r="X36" i="77"/>
  <c r="X35" i="77"/>
  <c r="X34" i="77"/>
  <c r="X30" i="77"/>
  <c r="X26" i="77"/>
  <c r="E26" i="77" s="1"/>
  <c r="X33" i="77"/>
  <c r="X29" i="77"/>
  <c r="Y18" i="77"/>
  <c r="X32" i="77"/>
  <c r="X28" i="77"/>
  <c r="X31" i="77"/>
  <c r="X27" i="77"/>
  <c r="W44" i="77"/>
  <c r="W73" i="77" s="1"/>
  <c r="W75" i="77" s="1"/>
  <c r="V44" i="76"/>
  <c r="V73" i="76" s="1"/>
  <c r="V75" i="76" s="1"/>
  <c r="T77" i="76"/>
  <c r="T22" i="76"/>
  <c r="T84" i="76" s="1"/>
  <c r="R13" i="53" s="1"/>
  <c r="T76" i="76"/>
  <c r="W40" i="76"/>
  <c r="W39" i="76"/>
  <c r="W38" i="76"/>
  <c r="W37" i="76"/>
  <c r="W36" i="76"/>
  <c r="W35" i="76"/>
  <c r="W34" i="76"/>
  <c r="W33" i="76"/>
  <c r="W32" i="76"/>
  <c r="W31" i="76"/>
  <c r="W30" i="76"/>
  <c r="W29" i="76"/>
  <c r="W28" i="76"/>
  <c r="W27" i="76"/>
  <c r="W26" i="76"/>
  <c r="W25" i="76"/>
  <c r="E25" i="76" s="1"/>
  <c r="X18" i="76"/>
  <c r="X41" i="75"/>
  <c r="X39" i="75"/>
  <c r="X37" i="75"/>
  <c r="X35" i="75"/>
  <c r="X33" i="75"/>
  <c r="X31" i="75"/>
  <c r="X29" i="75"/>
  <c r="X27" i="75"/>
  <c r="Y18" i="75"/>
  <c r="X40" i="75"/>
  <c r="X38" i="75"/>
  <c r="X36" i="75"/>
  <c r="X34" i="75"/>
  <c r="X32" i="75"/>
  <c r="X30" i="75"/>
  <c r="X28" i="75"/>
  <c r="X26" i="75"/>
  <c r="E26" i="75" s="1"/>
  <c r="W44" i="75"/>
  <c r="W73" i="75" s="1"/>
  <c r="T76" i="75"/>
  <c r="T77" i="75"/>
  <c r="T79" i="75" s="1"/>
  <c r="T22" i="75"/>
  <c r="Y72" i="75"/>
  <c r="V44" i="74"/>
  <c r="V73" i="74" s="1"/>
  <c r="W40" i="74"/>
  <c r="W39" i="74"/>
  <c r="W35" i="74"/>
  <c r="W31" i="74"/>
  <c r="W27" i="74"/>
  <c r="W26" i="74"/>
  <c r="W25" i="74"/>
  <c r="E25" i="74" s="1"/>
  <c r="X18" i="74"/>
  <c r="W33" i="74"/>
  <c r="W36" i="74"/>
  <c r="W32" i="74"/>
  <c r="W28" i="74"/>
  <c r="W37" i="74"/>
  <c r="W29" i="74"/>
  <c r="W38" i="74"/>
  <c r="W34" i="74"/>
  <c r="W30" i="74"/>
  <c r="X18" i="71"/>
  <c r="W33" i="71"/>
  <c r="W25" i="71"/>
  <c r="E25" i="71" s="1"/>
  <c r="W34" i="71"/>
  <c r="W26" i="71"/>
  <c r="W39" i="71"/>
  <c r="W35" i="71"/>
  <c r="W27" i="71"/>
  <c r="W36" i="71"/>
  <c r="W28" i="71"/>
  <c r="W37" i="71"/>
  <c r="W29" i="71"/>
  <c r="W38" i="71"/>
  <c r="W30" i="71"/>
  <c r="W32" i="71"/>
  <c r="W40" i="71"/>
  <c r="W31" i="71"/>
  <c r="V44" i="72"/>
  <c r="V73" i="72" s="1"/>
  <c r="V75" i="72" s="1"/>
  <c r="U76" i="72"/>
  <c r="U77" i="72"/>
  <c r="U79" i="72" s="1"/>
  <c r="U22" i="72"/>
  <c r="W40" i="72"/>
  <c r="W39" i="72"/>
  <c r="W38" i="72"/>
  <c r="W37" i="72"/>
  <c r="W36" i="72"/>
  <c r="W35" i="72"/>
  <c r="W34" i="72"/>
  <c r="W33" i="72"/>
  <c r="W32" i="72"/>
  <c r="W31" i="72"/>
  <c r="W30" i="72"/>
  <c r="W29" i="72"/>
  <c r="W28" i="72"/>
  <c r="W27" i="72"/>
  <c r="W26" i="72"/>
  <c r="W25" i="72"/>
  <c r="E25" i="72" s="1"/>
  <c r="X18" i="72"/>
  <c r="W75" i="75" l="1"/>
  <c r="V75" i="74"/>
  <c r="X65" i="74"/>
  <c r="X57" i="74"/>
  <c r="X66" i="74"/>
  <c r="X58" i="74"/>
  <c r="X59" i="74"/>
  <c r="X60" i="74"/>
  <c r="X61" i="74"/>
  <c r="X63" i="74"/>
  <c r="X54" i="74"/>
  <c r="X53" i="74"/>
  <c r="X56" i="74"/>
  <c r="X51" i="74"/>
  <c r="X62" i="74"/>
  <c r="X52" i="74"/>
  <c r="X64" i="74"/>
  <c r="X55" i="74"/>
  <c r="X62" i="72"/>
  <c r="X54" i="72"/>
  <c r="X63" i="72"/>
  <c r="X55" i="72"/>
  <c r="X64" i="72"/>
  <c r="X56" i="72"/>
  <c r="X53" i="72"/>
  <c r="X65" i="72"/>
  <c r="X57" i="72"/>
  <c r="X66" i="72"/>
  <c r="X58" i="72"/>
  <c r="X59" i="72"/>
  <c r="X51" i="72"/>
  <c r="X60" i="72"/>
  <c r="X52" i="72"/>
  <c r="X61" i="72"/>
  <c r="Y61" i="77"/>
  <c r="Y53" i="77"/>
  <c r="Y62" i="77"/>
  <c r="Y54" i="77"/>
  <c r="Y63" i="77"/>
  <c r="Y55" i="77"/>
  <c r="Y64" i="77"/>
  <c r="Y56" i="77"/>
  <c r="Y65" i="77"/>
  <c r="Y57" i="77"/>
  <c r="Y66" i="77"/>
  <c r="Y58" i="77"/>
  <c r="Y67" i="77"/>
  <c r="Y59" i="77"/>
  <c r="Y60" i="77"/>
  <c r="Y52" i="77"/>
  <c r="Y46" i="83"/>
  <c r="Y21" i="83"/>
  <c r="S81" i="86"/>
  <c r="S83" i="86" s="1"/>
  <c r="Y65" i="75"/>
  <c r="Y57" i="75"/>
  <c r="Y66" i="75"/>
  <c r="Y58" i="75"/>
  <c r="Y67" i="75"/>
  <c r="Y59" i="75"/>
  <c r="Y60" i="75"/>
  <c r="Y52" i="75"/>
  <c r="Y61" i="75"/>
  <c r="Y53" i="75"/>
  <c r="Y62" i="75"/>
  <c r="Y54" i="75"/>
  <c r="Y63" i="75"/>
  <c r="Y55" i="75"/>
  <c r="Y56" i="75"/>
  <c r="Y64" i="75"/>
  <c r="X64" i="76"/>
  <c r="X65" i="76"/>
  <c r="X66" i="76"/>
  <c r="X59" i="76"/>
  <c r="X52" i="76"/>
  <c r="X60" i="76"/>
  <c r="X53" i="76"/>
  <c r="X61" i="76"/>
  <c r="X54" i="76"/>
  <c r="X62" i="76"/>
  <c r="X55" i="76"/>
  <c r="X63" i="76"/>
  <c r="X56" i="76"/>
  <c r="X57" i="76"/>
  <c r="X58" i="76"/>
  <c r="X51" i="76"/>
  <c r="Y65" i="84"/>
  <c r="Y57" i="84"/>
  <c r="Y66" i="84"/>
  <c r="Y58" i="84"/>
  <c r="Y67" i="84"/>
  <c r="Y59" i="84"/>
  <c r="Y60" i="84"/>
  <c r="Y52" i="84"/>
  <c r="Y61" i="84"/>
  <c r="Y53" i="84"/>
  <c r="Y62" i="84"/>
  <c r="Y54" i="84"/>
  <c r="Y63" i="84"/>
  <c r="Y55" i="84"/>
  <c r="Y56" i="84"/>
  <c r="Y64" i="84"/>
  <c r="Y46" i="80"/>
  <c r="Y21" i="80" s="1"/>
  <c r="E21" i="80" s="1"/>
  <c r="Y67" i="80"/>
  <c r="Y59" i="80"/>
  <c r="Y60" i="80"/>
  <c r="Y52" i="80"/>
  <c r="Y61" i="80"/>
  <c r="Y53" i="80"/>
  <c r="Y62" i="80"/>
  <c r="Y54" i="80"/>
  <c r="Y63" i="80"/>
  <c r="Y55" i="80"/>
  <c r="Y64" i="80"/>
  <c r="Y56" i="80"/>
  <c r="Y65" i="80"/>
  <c r="Y57" i="80"/>
  <c r="Y58" i="80"/>
  <c r="Y66" i="80"/>
  <c r="Y65" i="83"/>
  <c r="Y57" i="83"/>
  <c r="Y66" i="83"/>
  <c r="Y58" i="83"/>
  <c r="Y59" i="83"/>
  <c r="Y60" i="83"/>
  <c r="Y52" i="83"/>
  <c r="Y67" i="83"/>
  <c r="Y61" i="83"/>
  <c r="Y53" i="83"/>
  <c r="Y62" i="83"/>
  <c r="Y54" i="83"/>
  <c r="Y63" i="83"/>
  <c r="Y55" i="83"/>
  <c r="Y56" i="83"/>
  <c r="Y64" i="83"/>
  <c r="Y46" i="81"/>
  <c r="Y21" i="81"/>
  <c r="E21" i="81" s="1"/>
  <c r="Y66" i="86"/>
  <c r="Y58" i="86"/>
  <c r="Y67" i="86"/>
  <c r="Y59" i="86"/>
  <c r="Y60" i="86"/>
  <c r="Y52" i="86"/>
  <c r="Y61" i="86"/>
  <c r="Y53" i="86"/>
  <c r="Y62" i="86"/>
  <c r="Y54" i="86"/>
  <c r="Y63" i="86"/>
  <c r="Y55" i="86"/>
  <c r="Y64" i="86"/>
  <c r="Y56" i="86"/>
  <c r="Y57" i="86"/>
  <c r="Y65" i="86"/>
  <c r="V22" i="83"/>
  <c r="Y46" i="84"/>
  <c r="Y21" i="84" s="1"/>
  <c r="E21" i="84" s="1"/>
  <c r="X64" i="71"/>
  <c r="X56" i="71"/>
  <c r="X65" i="71"/>
  <c r="X57" i="71"/>
  <c r="X66" i="71"/>
  <c r="X58" i="71"/>
  <c r="X59" i="71"/>
  <c r="X51" i="71"/>
  <c r="X60" i="71"/>
  <c r="X52" i="71"/>
  <c r="X61" i="71"/>
  <c r="X53" i="71"/>
  <c r="X62" i="71"/>
  <c r="X54" i="71"/>
  <c r="X55" i="71"/>
  <c r="X63" i="71"/>
  <c r="Y59" i="81"/>
  <c r="Y60" i="81"/>
  <c r="Y52" i="81"/>
  <c r="Y61" i="81"/>
  <c r="Y53" i="81"/>
  <c r="Y62" i="81"/>
  <c r="Y54" i="81"/>
  <c r="Y67" i="81"/>
  <c r="Y63" i="81"/>
  <c r="Y55" i="81"/>
  <c r="Y66" i="81"/>
  <c r="Y64" i="81"/>
  <c r="Y56" i="81"/>
  <c r="Y65" i="81"/>
  <c r="Y57" i="81"/>
  <c r="Y58" i="81"/>
  <c r="V76" i="83"/>
  <c r="V78" i="83" s="1"/>
  <c r="T78" i="86"/>
  <c r="T81" i="86" s="1"/>
  <c r="T83" i="86" s="1"/>
  <c r="X69" i="86"/>
  <c r="X74" i="86" s="1"/>
  <c r="E51" i="86"/>
  <c r="W47" i="86"/>
  <c r="V78" i="77"/>
  <c r="V81" i="77" s="1"/>
  <c r="U81" i="77"/>
  <c r="S78" i="74"/>
  <c r="S81" i="74" s="1"/>
  <c r="U81" i="83"/>
  <c r="U84" i="83"/>
  <c r="S16" i="82" s="1"/>
  <c r="U81" i="81"/>
  <c r="V47" i="74"/>
  <c r="W47" i="80"/>
  <c r="S84" i="74"/>
  <c r="T76" i="74"/>
  <c r="T77" i="74"/>
  <c r="T79" i="74" s="1"/>
  <c r="T22" i="74"/>
  <c r="T78" i="75"/>
  <c r="T81" i="75" s="1"/>
  <c r="S81" i="80"/>
  <c r="T81" i="83"/>
  <c r="W47" i="83"/>
  <c r="W47" i="84"/>
  <c r="V47" i="72"/>
  <c r="W69" i="74"/>
  <c r="W74" i="74" s="1"/>
  <c r="E50" i="74"/>
  <c r="E72" i="75"/>
  <c r="V79" i="77"/>
  <c r="T79" i="80"/>
  <c r="X69" i="83"/>
  <c r="X74" i="83" s="1"/>
  <c r="E51" i="83"/>
  <c r="X69" i="80"/>
  <c r="X74" i="80" s="1"/>
  <c r="E51" i="80"/>
  <c r="E72" i="74"/>
  <c r="T79" i="76"/>
  <c r="W69" i="72"/>
  <c r="W74" i="72" s="1"/>
  <c r="E50" i="72"/>
  <c r="V47" i="76"/>
  <c r="W47" i="81"/>
  <c r="W47" i="77"/>
  <c r="V79" i="81"/>
  <c r="S81" i="84"/>
  <c r="X69" i="77"/>
  <c r="X74" i="77" s="1"/>
  <c r="E51" i="77"/>
  <c r="T79" i="84"/>
  <c r="X69" i="75"/>
  <c r="X74" i="75" s="1"/>
  <c r="E51" i="75"/>
  <c r="X69" i="81"/>
  <c r="X74" i="81" s="1"/>
  <c r="E51" i="81"/>
  <c r="W69" i="71"/>
  <c r="W74" i="71" s="1"/>
  <c r="E50" i="71"/>
  <c r="X69" i="84"/>
  <c r="X74" i="84" s="1"/>
  <c r="E51" i="84"/>
  <c r="V79" i="83"/>
  <c r="W69" i="76"/>
  <c r="W74" i="76" s="1"/>
  <c r="E50" i="76"/>
  <c r="W47" i="75"/>
  <c r="U77" i="86"/>
  <c r="U79" i="86" s="1"/>
  <c r="T84" i="86"/>
  <c r="U76" i="86"/>
  <c r="T78" i="80"/>
  <c r="T78" i="84"/>
  <c r="T78" i="76"/>
  <c r="V78" i="81"/>
  <c r="E21" i="76"/>
  <c r="E21" i="71"/>
  <c r="U78" i="72"/>
  <c r="U81" i="72" s="1"/>
  <c r="E21" i="83"/>
  <c r="U22" i="86"/>
  <c r="X44" i="86"/>
  <c r="X73" i="86" s="1"/>
  <c r="X75" i="86" s="1"/>
  <c r="Y42" i="86"/>
  <c r="Y41" i="86"/>
  <c r="Y40" i="86"/>
  <c r="Y39" i="86"/>
  <c r="Y38" i="86"/>
  <c r="Y37" i="86"/>
  <c r="Y36" i="86"/>
  <c r="Y35" i="86"/>
  <c r="Y34" i="86"/>
  <c r="Y33" i="86"/>
  <c r="Y32" i="86"/>
  <c r="Y31" i="86"/>
  <c r="Y30" i="86"/>
  <c r="Y29" i="86"/>
  <c r="Y28" i="86"/>
  <c r="Y27" i="86"/>
  <c r="E27" i="86" s="1"/>
  <c r="Z18" i="86"/>
  <c r="R8" i="42"/>
  <c r="T84" i="75"/>
  <c r="U22" i="80"/>
  <c r="U76" i="80"/>
  <c r="T84" i="80"/>
  <c r="R15" i="82" s="1"/>
  <c r="U77" i="80"/>
  <c r="U84" i="72"/>
  <c r="S7" i="42"/>
  <c r="R12" i="53"/>
  <c r="R9" i="54"/>
  <c r="Q18" i="82"/>
  <c r="Q11" i="54"/>
  <c r="Q14" i="53"/>
  <c r="T84" i="84"/>
  <c r="R17" i="82" s="1"/>
  <c r="U76" i="84"/>
  <c r="U22" i="84"/>
  <c r="U77" i="84"/>
  <c r="Y42" i="84"/>
  <c r="Y41" i="84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E27" i="84" s="1"/>
  <c r="Z18" i="84"/>
  <c r="X44" i="84"/>
  <c r="X73" i="84" s="1"/>
  <c r="X75" i="84" s="1"/>
  <c r="Y42" i="83"/>
  <c r="Y41" i="83"/>
  <c r="Y40" i="83"/>
  <c r="Y39" i="83"/>
  <c r="Y38" i="83"/>
  <c r="Y37" i="83"/>
  <c r="Y36" i="83"/>
  <c r="Y35" i="83"/>
  <c r="Y34" i="83"/>
  <c r="Y33" i="83"/>
  <c r="Y32" i="83"/>
  <c r="Y31" i="83"/>
  <c r="Y30" i="83"/>
  <c r="Y29" i="83"/>
  <c r="Y28" i="83"/>
  <c r="Y27" i="83"/>
  <c r="E27" i="83" s="1"/>
  <c r="Z18" i="83"/>
  <c r="X44" i="83"/>
  <c r="X73" i="83" s="1"/>
  <c r="X75" i="83" s="1"/>
  <c r="W76" i="83"/>
  <c r="V84" i="83"/>
  <c r="T16" i="82" s="1"/>
  <c r="W77" i="83"/>
  <c r="W22" i="83"/>
  <c r="Y42" i="81"/>
  <c r="Y41" i="81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E27" i="81" s="1"/>
  <c r="Z18" i="81"/>
  <c r="X44" i="81"/>
  <c r="X73" i="81" s="1"/>
  <c r="X75" i="81" s="1"/>
  <c r="W76" i="81"/>
  <c r="V84" i="81"/>
  <c r="T14" i="82" s="1"/>
  <c r="W22" i="81"/>
  <c r="W77" i="81"/>
  <c r="X44" i="80"/>
  <c r="X73" i="80" s="1"/>
  <c r="X75" i="80" s="1"/>
  <c r="Y42" i="80"/>
  <c r="Y41" i="80"/>
  <c r="Y40" i="80"/>
  <c r="Y39" i="80"/>
  <c r="Y38" i="80"/>
  <c r="Y37" i="80"/>
  <c r="Y36" i="80"/>
  <c r="Y35" i="80"/>
  <c r="Y34" i="80"/>
  <c r="Y33" i="80"/>
  <c r="Y32" i="80"/>
  <c r="Y31" i="80"/>
  <c r="Y30" i="80"/>
  <c r="Y29" i="80"/>
  <c r="Y28" i="80"/>
  <c r="Z18" i="80"/>
  <c r="Y27" i="80"/>
  <c r="E27" i="80" s="1"/>
  <c r="X44" i="77"/>
  <c r="X73" i="77" s="1"/>
  <c r="X75" i="77" s="1"/>
  <c r="W76" i="77"/>
  <c r="W22" i="77"/>
  <c r="W84" i="77" s="1"/>
  <c r="U10" i="54" s="1"/>
  <c r="W77" i="77"/>
  <c r="Y39" i="77"/>
  <c r="Y34" i="77"/>
  <c r="Y30" i="77"/>
  <c r="Y33" i="77"/>
  <c r="Y29" i="77"/>
  <c r="Z18" i="77"/>
  <c r="Y42" i="77"/>
  <c r="Y38" i="77"/>
  <c r="Y40" i="77"/>
  <c r="Y37" i="77"/>
  <c r="Y32" i="77"/>
  <c r="Y28" i="77"/>
  <c r="Y41" i="77"/>
  <c r="Y31" i="77"/>
  <c r="Y27" i="77"/>
  <c r="E27" i="77" s="1"/>
  <c r="Y36" i="77"/>
  <c r="Y35" i="77"/>
  <c r="W44" i="76"/>
  <c r="W73" i="76" s="1"/>
  <c r="W75" i="76" s="1"/>
  <c r="U77" i="76"/>
  <c r="U76" i="76"/>
  <c r="U22" i="76"/>
  <c r="U84" i="76" s="1"/>
  <c r="S13" i="53" s="1"/>
  <c r="Y18" i="76"/>
  <c r="X39" i="76"/>
  <c r="X41" i="76"/>
  <c r="X37" i="76"/>
  <c r="X33" i="76"/>
  <c r="X29" i="76"/>
  <c r="X38" i="76"/>
  <c r="X34" i="76"/>
  <c r="X30" i="76"/>
  <c r="X26" i="76"/>
  <c r="E26" i="76" s="1"/>
  <c r="X27" i="76"/>
  <c r="X35" i="76"/>
  <c r="X40" i="76"/>
  <c r="X36" i="76"/>
  <c r="X32" i="76"/>
  <c r="X28" i="76"/>
  <c r="X31" i="76"/>
  <c r="X44" i="75"/>
  <c r="X73" i="75" s="1"/>
  <c r="Y42" i="75"/>
  <c r="Y41" i="75"/>
  <c r="Y40" i="75"/>
  <c r="Y39" i="75"/>
  <c r="Y38" i="75"/>
  <c r="Y37" i="75"/>
  <c r="Y36" i="75"/>
  <c r="Y35" i="75"/>
  <c r="Y34" i="75"/>
  <c r="Y33" i="75"/>
  <c r="Y32" i="75"/>
  <c r="Y31" i="75"/>
  <c r="Y30" i="75"/>
  <c r="Y29" i="75"/>
  <c r="Y28" i="75"/>
  <c r="Y27" i="75"/>
  <c r="E27" i="75" s="1"/>
  <c r="Z18" i="75"/>
  <c r="U77" i="75"/>
  <c r="U79" i="75" s="1"/>
  <c r="U76" i="75"/>
  <c r="U22" i="75"/>
  <c r="X41" i="74"/>
  <c r="X40" i="74"/>
  <c r="X39" i="74"/>
  <c r="X38" i="74"/>
  <c r="X37" i="74"/>
  <c r="X36" i="74"/>
  <c r="X35" i="74"/>
  <c r="X34" i="74"/>
  <c r="X33" i="74"/>
  <c r="X32" i="74"/>
  <c r="X31" i="74"/>
  <c r="X30" i="74"/>
  <c r="X29" i="74"/>
  <c r="X28" i="74"/>
  <c r="X27" i="74"/>
  <c r="X26" i="74"/>
  <c r="E26" i="74" s="1"/>
  <c r="Y18" i="74"/>
  <c r="W44" i="74"/>
  <c r="W73" i="74" s="1"/>
  <c r="W75" i="74" s="1"/>
  <c r="W44" i="71"/>
  <c r="W73" i="71" s="1"/>
  <c r="W75" i="71" s="1"/>
  <c r="Y18" i="71"/>
  <c r="X34" i="71"/>
  <c r="X26" i="71"/>
  <c r="E26" i="71" s="1"/>
  <c r="X40" i="71"/>
  <c r="X35" i="71"/>
  <c r="X27" i="71"/>
  <c r="X36" i="71"/>
  <c r="X28" i="71"/>
  <c r="X37" i="71"/>
  <c r="X29" i="71"/>
  <c r="X38" i="71"/>
  <c r="X30" i="71"/>
  <c r="X39" i="71"/>
  <c r="X31" i="71"/>
  <c r="X41" i="71"/>
  <c r="X33" i="71"/>
  <c r="X32" i="71"/>
  <c r="X41" i="72"/>
  <c r="X39" i="72"/>
  <c r="X40" i="72"/>
  <c r="X37" i="72"/>
  <c r="X35" i="72"/>
  <c r="X33" i="72"/>
  <c r="X31" i="72"/>
  <c r="X29" i="72"/>
  <c r="X27" i="72"/>
  <c r="Y18" i="72"/>
  <c r="X38" i="72"/>
  <c r="X36" i="72"/>
  <c r="X34" i="72"/>
  <c r="X32" i="72"/>
  <c r="X30" i="72"/>
  <c r="X28" i="72"/>
  <c r="X26" i="72"/>
  <c r="E26" i="72" s="1"/>
  <c r="W44" i="72"/>
  <c r="W73" i="72" s="1"/>
  <c r="W75" i="72" s="1"/>
  <c r="V76" i="72"/>
  <c r="V77" i="72"/>
  <c r="V79" i="72" s="1"/>
  <c r="V22" i="72"/>
  <c r="X75" i="75" l="1"/>
  <c r="V81" i="81"/>
  <c r="Z66" i="75"/>
  <c r="Z58" i="75"/>
  <c r="Z67" i="75"/>
  <c r="Z59" i="75"/>
  <c r="Z68" i="75"/>
  <c r="Z60" i="75"/>
  <c r="Z61" i="75"/>
  <c r="Z53" i="75"/>
  <c r="Z62" i="75"/>
  <c r="Z54" i="75"/>
  <c r="Z63" i="75"/>
  <c r="Z55" i="75"/>
  <c r="Z64" i="75"/>
  <c r="Z56" i="75"/>
  <c r="Z57" i="75"/>
  <c r="Z65" i="75"/>
  <c r="Y65" i="71"/>
  <c r="Y57" i="71"/>
  <c r="Y66" i="71"/>
  <c r="Y58" i="71"/>
  <c r="Y67" i="71"/>
  <c r="Y59" i="71"/>
  <c r="Y60" i="71"/>
  <c r="Y52" i="71"/>
  <c r="Y61" i="71"/>
  <c r="Y53" i="71"/>
  <c r="Y62" i="71"/>
  <c r="Y54" i="71"/>
  <c r="Y63" i="71"/>
  <c r="Y55" i="71"/>
  <c r="Y56" i="71"/>
  <c r="Y64" i="71"/>
  <c r="Z68" i="83"/>
  <c r="Z66" i="83"/>
  <c r="Z58" i="83"/>
  <c r="Z59" i="83"/>
  <c r="Z60" i="83"/>
  <c r="Z67" i="83"/>
  <c r="Z61" i="83"/>
  <c r="Z53" i="83"/>
  <c r="Z62" i="83"/>
  <c r="Z54" i="83"/>
  <c r="Z63" i="83"/>
  <c r="Z55" i="83"/>
  <c r="Z64" i="83"/>
  <c r="Z56" i="83"/>
  <c r="Z57" i="83"/>
  <c r="Z65" i="83"/>
  <c r="Z60" i="81"/>
  <c r="Z61" i="81"/>
  <c r="Z53" i="81"/>
  <c r="Z62" i="81"/>
  <c r="Z54" i="81"/>
  <c r="Z67" i="81"/>
  <c r="Z63" i="81"/>
  <c r="Z55" i="81"/>
  <c r="Z68" i="81"/>
  <c r="Z66" i="81"/>
  <c r="Z64" i="81"/>
  <c r="Z56" i="81"/>
  <c r="Z65" i="81"/>
  <c r="Z57" i="81"/>
  <c r="Z58" i="81"/>
  <c r="Z59" i="81"/>
  <c r="Z66" i="84"/>
  <c r="Z58" i="84"/>
  <c r="Z67" i="84"/>
  <c r="Z59" i="84"/>
  <c r="Z68" i="84"/>
  <c r="Z60" i="84"/>
  <c r="Z61" i="84"/>
  <c r="Z53" i="84"/>
  <c r="Z62" i="84"/>
  <c r="Z54" i="84"/>
  <c r="Z63" i="84"/>
  <c r="Z55" i="84"/>
  <c r="Z64" i="84"/>
  <c r="Z56" i="84"/>
  <c r="Z57" i="84"/>
  <c r="Z65" i="84"/>
  <c r="Y65" i="76"/>
  <c r="Y66" i="76"/>
  <c r="Y67" i="76"/>
  <c r="Y60" i="76"/>
  <c r="Y53" i="76"/>
  <c r="Y61" i="76"/>
  <c r="Y59" i="76"/>
  <c r="Y54" i="76"/>
  <c r="Y62" i="76"/>
  <c r="Y55" i="76"/>
  <c r="Y63" i="76"/>
  <c r="Y56" i="76"/>
  <c r="Y64" i="76"/>
  <c r="Y57" i="76"/>
  <c r="Y58" i="76"/>
  <c r="Y52" i="76"/>
  <c r="Z68" i="80"/>
  <c r="Z60" i="80"/>
  <c r="Z61" i="80"/>
  <c r="Z53" i="80"/>
  <c r="Z62" i="80"/>
  <c r="Z54" i="80"/>
  <c r="Z63" i="80"/>
  <c r="Z55" i="80"/>
  <c r="Z64" i="80"/>
  <c r="Z56" i="80"/>
  <c r="Z65" i="80"/>
  <c r="Z57" i="80"/>
  <c r="Z66" i="80"/>
  <c r="Z58" i="80"/>
  <c r="Z59" i="80"/>
  <c r="Z67" i="80"/>
  <c r="Z67" i="86"/>
  <c r="Z59" i="86"/>
  <c r="Z68" i="86"/>
  <c r="Z60" i="86"/>
  <c r="Z61" i="86"/>
  <c r="Z53" i="86"/>
  <c r="Z62" i="86"/>
  <c r="Z54" i="86"/>
  <c r="Z63" i="86"/>
  <c r="Z55" i="86"/>
  <c r="Z64" i="86"/>
  <c r="Z56" i="86"/>
  <c r="Z65" i="86"/>
  <c r="Z57" i="86"/>
  <c r="Z58" i="86"/>
  <c r="Z66" i="86"/>
  <c r="Z62" i="77"/>
  <c r="Z54" i="77"/>
  <c r="Z63" i="77"/>
  <c r="Z55" i="77"/>
  <c r="Z64" i="77"/>
  <c r="Z56" i="77"/>
  <c r="Z65" i="77"/>
  <c r="Z57" i="77"/>
  <c r="Z66" i="77"/>
  <c r="Z58" i="77"/>
  <c r="Z67" i="77"/>
  <c r="Z59" i="77"/>
  <c r="Z68" i="77"/>
  <c r="Z60" i="77"/>
  <c r="Z53" i="77"/>
  <c r="Z61" i="77"/>
  <c r="Y66" i="74"/>
  <c r="Y58" i="74"/>
  <c r="Y67" i="74"/>
  <c r="Y59" i="74"/>
  <c r="Y60" i="74"/>
  <c r="Y52" i="74"/>
  <c r="Y61" i="74"/>
  <c r="Y62" i="74"/>
  <c r="Y64" i="74"/>
  <c r="Y56" i="74"/>
  <c r="Y63" i="74"/>
  <c r="Y53" i="74"/>
  <c r="Y65" i="74"/>
  <c r="Y55" i="74"/>
  <c r="Y57" i="74"/>
  <c r="Y54" i="74"/>
  <c r="Y63" i="72"/>
  <c r="Y55" i="72"/>
  <c r="Y64" i="72"/>
  <c r="Y56" i="72"/>
  <c r="Y65" i="72"/>
  <c r="Y57" i="72"/>
  <c r="Y66" i="72"/>
  <c r="Y58" i="72"/>
  <c r="Y67" i="72"/>
  <c r="Y59" i="72"/>
  <c r="Y60" i="72"/>
  <c r="Y52" i="72"/>
  <c r="Y54" i="72"/>
  <c r="Y61" i="72"/>
  <c r="Y53" i="72"/>
  <c r="Y62" i="72"/>
  <c r="X47" i="86"/>
  <c r="Y69" i="86"/>
  <c r="Y74" i="86" s="1"/>
  <c r="E52" i="86"/>
  <c r="T81" i="84"/>
  <c r="T78" i="74"/>
  <c r="T81" i="74" s="1"/>
  <c r="V81" i="83"/>
  <c r="T84" i="74"/>
  <c r="U22" i="74"/>
  <c r="U77" i="74"/>
  <c r="U79" i="74" s="1"/>
  <c r="U76" i="74"/>
  <c r="T81" i="80"/>
  <c r="X47" i="77"/>
  <c r="X47" i="81"/>
  <c r="E46" i="77"/>
  <c r="U79" i="84"/>
  <c r="X47" i="75"/>
  <c r="Y69" i="80"/>
  <c r="Y74" i="80" s="1"/>
  <c r="E52" i="80"/>
  <c r="U79" i="76"/>
  <c r="W79" i="83"/>
  <c r="X69" i="74"/>
  <c r="X74" i="74" s="1"/>
  <c r="E51" i="74"/>
  <c r="X47" i="84"/>
  <c r="U78" i="75"/>
  <c r="U81" i="75" s="1"/>
  <c r="W79" i="81"/>
  <c r="W47" i="72"/>
  <c r="U79" i="80"/>
  <c r="Y69" i="81"/>
  <c r="Y74" i="81" s="1"/>
  <c r="E52" i="81"/>
  <c r="W47" i="76"/>
  <c r="W79" i="77"/>
  <c r="X69" i="76"/>
  <c r="X74" i="76" s="1"/>
  <c r="E51" i="76"/>
  <c r="X47" i="83"/>
  <c r="X69" i="72"/>
  <c r="X74" i="72" s="1"/>
  <c r="E51" i="72"/>
  <c r="Y69" i="84"/>
  <c r="Y74" i="84" s="1"/>
  <c r="E52" i="84"/>
  <c r="E46" i="81"/>
  <c r="T81" i="76"/>
  <c r="Y69" i="83"/>
  <c r="Y74" i="83" s="1"/>
  <c r="E52" i="83"/>
  <c r="X47" i="80"/>
  <c r="Y69" i="77"/>
  <c r="Y74" i="77" s="1"/>
  <c r="E52" i="77"/>
  <c r="X69" i="71"/>
  <c r="X74" i="71" s="1"/>
  <c r="E51" i="71"/>
  <c r="W47" i="74"/>
  <c r="Y69" i="75"/>
  <c r="Y74" i="75" s="1"/>
  <c r="E52" i="75"/>
  <c r="U78" i="86"/>
  <c r="U81" i="86" s="1"/>
  <c r="U83" i="86" s="1"/>
  <c r="U84" i="86"/>
  <c r="V77" i="86"/>
  <c r="V79" i="86" s="1"/>
  <c r="V76" i="86"/>
  <c r="U78" i="84"/>
  <c r="W78" i="83"/>
  <c r="U78" i="80"/>
  <c r="W78" i="77"/>
  <c r="W78" i="81"/>
  <c r="U78" i="76"/>
  <c r="V78" i="72"/>
  <c r="V22" i="86"/>
  <c r="Z43" i="86"/>
  <c r="Z42" i="86"/>
  <c r="Z41" i="86"/>
  <c r="Z40" i="86"/>
  <c r="Z39" i="86"/>
  <c r="Z38" i="86"/>
  <c r="Z37" i="86"/>
  <c r="Z36" i="86"/>
  <c r="Z35" i="86"/>
  <c r="Z34" i="86"/>
  <c r="Z33" i="86"/>
  <c r="Z32" i="86"/>
  <c r="Z31" i="86"/>
  <c r="Z30" i="86"/>
  <c r="Z29" i="86"/>
  <c r="Z28" i="86"/>
  <c r="E28" i="86" s="1"/>
  <c r="AA18" i="86"/>
  <c r="Y44" i="86"/>
  <c r="Y73" i="86" s="1"/>
  <c r="Y75" i="86" s="1"/>
  <c r="V84" i="72"/>
  <c r="T7" i="42"/>
  <c r="V76" i="80"/>
  <c r="U84" i="80"/>
  <c r="S15" i="82" s="1"/>
  <c r="V77" i="80"/>
  <c r="V22" i="80"/>
  <c r="V76" i="84"/>
  <c r="U84" i="84"/>
  <c r="S17" i="82" s="1"/>
  <c r="V22" i="84"/>
  <c r="V77" i="84"/>
  <c r="R18" i="82"/>
  <c r="R11" i="54"/>
  <c r="R14" i="53"/>
  <c r="S8" i="42"/>
  <c r="U84" i="75"/>
  <c r="S9" i="54"/>
  <c r="S12" i="53"/>
  <c r="Z43" i="84"/>
  <c r="Z42" i="84"/>
  <c r="Z41" i="84"/>
  <c r="Z40" i="84"/>
  <c r="Z39" i="84"/>
  <c r="Z38" i="84"/>
  <c r="Z37" i="84"/>
  <c r="Z36" i="84"/>
  <c r="Z35" i="84"/>
  <c r="Z34" i="84"/>
  <c r="Z33" i="84"/>
  <c r="Z32" i="84"/>
  <c r="Z31" i="84"/>
  <c r="Z30" i="84"/>
  <c r="Z29" i="84"/>
  <c r="Z28" i="84"/>
  <c r="E28" i="84" s="1"/>
  <c r="AA18" i="84"/>
  <c r="Y44" i="84"/>
  <c r="Y73" i="84" s="1"/>
  <c r="Y75" i="84" s="1"/>
  <c r="W84" i="83"/>
  <c r="U16" i="82" s="1"/>
  <c r="X77" i="83"/>
  <c r="X22" i="83"/>
  <c r="X76" i="83"/>
  <c r="Y44" i="83"/>
  <c r="Y73" i="83" s="1"/>
  <c r="Z43" i="83"/>
  <c r="Z42" i="83"/>
  <c r="Z41" i="83"/>
  <c r="Z40" i="83"/>
  <c r="Z39" i="83"/>
  <c r="Z38" i="83"/>
  <c r="Z37" i="83"/>
  <c r="Z36" i="83"/>
  <c r="Z35" i="83"/>
  <c r="Z34" i="83"/>
  <c r="Z33" i="83"/>
  <c r="Z32" i="83"/>
  <c r="Z31" i="83"/>
  <c r="Z30" i="83"/>
  <c r="Z29" i="83"/>
  <c r="Z28" i="83"/>
  <c r="E28" i="83" s="1"/>
  <c r="AA18" i="83"/>
  <c r="W84" i="81"/>
  <c r="U14" i="82" s="1"/>
  <c r="X77" i="81"/>
  <c r="X76" i="81"/>
  <c r="X22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E28" i="81" s="1"/>
  <c r="AA18" i="81"/>
  <c r="Y44" i="81"/>
  <c r="Y73" i="81" s="1"/>
  <c r="Y75" i="81" s="1"/>
  <c r="Z43" i="80"/>
  <c r="Z42" i="80"/>
  <c r="Z41" i="80"/>
  <c r="Z40" i="80"/>
  <c r="Z39" i="80"/>
  <c r="Z38" i="80"/>
  <c r="Z37" i="80"/>
  <c r="Z36" i="80"/>
  <c r="Z35" i="80"/>
  <c r="Z34" i="80"/>
  <c r="Z33" i="80"/>
  <c r="Z32" i="80"/>
  <c r="Z31" i="80"/>
  <c r="Z30" i="80"/>
  <c r="Z29" i="80"/>
  <c r="Z28" i="80"/>
  <c r="E28" i="80" s="1"/>
  <c r="AA18" i="80"/>
  <c r="Y44" i="80"/>
  <c r="Y73" i="80" s="1"/>
  <c r="Y75" i="80" s="1"/>
  <c r="X77" i="77"/>
  <c r="X76" i="77"/>
  <c r="X22" i="77"/>
  <c r="X84" i="77" s="1"/>
  <c r="V10" i="54" s="1"/>
  <c r="Z43" i="77"/>
  <c r="Z42" i="77"/>
  <c r="Z41" i="77"/>
  <c r="Z40" i="77"/>
  <c r="Z39" i="77"/>
  <c r="Z38" i="77"/>
  <c r="Z37" i="77"/>
  <c r="Z36" i="77"/>
  <c r="Z35" i="77"/>
  <c r="Z34" i="77"/>
  <c r="Z33" i="77"/>
  <c r="Z32" i="77"/>
  <c r="Z31" i="77"/>
  <c r="Z30" i="77"/>
  <c r="Z29" i="77"/>
  <c r="Z28" i="77"/>
  <c r="E28" i="77" s="1"/>
  <c r="AA18" i="77"/>
  <c r="Y44" i="77"/>
  <c r="Y73" i="77" s="1"/>
  <c r="Y75" i="77" s="1"/>
  <c r="V77" i="76"/>
  <c r="V76" i="76"/>
  <c r="V22" i="76"/>
  <c r="V84" i="76" s="1"/>
  <c r="T13" i="53" s="1"/>
  <c r="X44" i="76"/>
  <c r="X73" i="76" s="1"/>
  <c r="X75" i="76" s="1"/>
  <c r="Y41" i="76"/>
  <c r="Y37" i="76"/>
  <c r="Y33" i="76"/>
  <c r="Y29" i="76"/>
  <c r="Y42" i="76"/>
  <c r="Y38" i="76"/>
  <c r="Y34" i="76"/>
  <c r="Y30" i="76"/>
  <c r="Y39" i="76"/>
  <c r="Y35" i="76"/>
  <c r="Y31" i="76"/>
  <c r="Y27" i="76"/>
  <c r="E27" i="76" s="1"/>
  <c r="Y40" i="76"/>
  <c r="Y36" i="76"/>
  <c r="Y32" i="76"/>
  <c r="Y28" i="76"/>
  <c r="Z18" i="76"/>
  <c r="Z43" i="75"/>
  <c r="Z42" i="75"/>
  <c r="Z41" i="75"/>
  <c r="Z40" i="75"/>
  <c r="Z39" i="75"/>
  <c r="Z38" i="75"/>
  <c r="Z37" i="75"/>
  <c r="Z36" i="75"/>
  <c r="Z35" i="75"/>
  <c r="Z34" i="75"/>
  <c r="Z33" i="75"/>
  <c r="Z32" i="75"/>
  <c r="Z31" i="75"/>
  <c r="Z30" i="75"/>
  <c r="Z29" i="75"/>
  <c r="Z28" i="75"/>
  <c r="E28" i="75" s="1"/>
  <c r="AA18" i="75"/>
  <c r="Y44" i="75"/>
  <c r="Y73" i="75" s="1"/>
  <c r="Y75" i="75" s="1"/>
  <c r="V77" i="75"/>
  <c r="V79" i="75" s="1"/>
  <c r="V76" i="75"/>
  <c r="V22" i="75"/>
  <c r="X44" i="74"/>
  <c r="X73" i="74" s="1"/>
  <c r="X75" i="74" s="1"/>
  <c r="Y42" i="74"/>
  <c r="Y41" i="74"/>
  <c r="Y40" i="74"/>
  <c r="Y39" i="74"/>
  <c r="Y38" i="74"/>
  <c r="Y37" i="74"/>
  <c r="Y36" i="74"/>
  <c r="Y35" i="74"/>
  <c r="Y34" i="74"/>
  <c r="Y33" i="74"/>
  <c r="Y32" i="74"/>
  <c r="Y31" i="74"/>
  <c r="Y30" i="74"/>
  <c r="Y29" i="74"/>
  <c r="Y28" i="74"/>
  <c r="Y27" i="74"/>
  <c r="E27" i="74" s="1"/>
  <c r="Z18" i="74"/>
  <c r="X44" i="71"/>
  <c r="X73" i="71" s="1"/>
  <c r="X75" i="71" s="1"/>
  <c r="Z18" i="71"/>
  <c r="Y35" i="71"/>
  <c r="Y27" i="71"/>
  <c r="E27" i="71" s="1"/>
  <c r="Y36" i="71"/>
  <c r="Y28" i="71"/>
  <c r="Y37" i="71"/>
  <c r="Y29" i="71"/>
  <c r="Y41" i="71"/>
  <c r="Y38" i="71"/>
  <c r="Y30" i="71"/>
  <c r="Y39" i="71"/>
  <c r="Y31" i="71"/>
  <c r="Y40" i="71"/>
  <c r="Y32" i="71"/>
  <c r="Y34" i="71"/>
  <c r="Y33" i="71"/>
  <c r="Y42" i="71"/>
  <c r="W76" i="72"/>
  <c r="W22" i="72"/>
  <c r="W77" i="72"/>
  <c r="W79" i="72" s="1"/>
  <c r="Y42" i="72"/>
  <c r="Y41" i="72"/>
  <c r="Y40" i="72"/>
  <c r="Y39" i="72"/>
  <c r="Y38" i="72"/>
  <c r="Y37" i="72"/>
  <c r="Y36" i="72"/>
  <c r="Y35" i="72"/>
  <c r="Y34" i="72"/>
  <c r="Y33" i="72"/>
  <c r="Y32" i="72"/>
  <c r="Y31" i="72"/>
  <c r="Y30" i="72"/>
  <c r="Y29" i="72"/>
  <c r="Y28" i="72"/>
  <c r="Y27" i="72"/>
  <c r="E27" i="72" s="1"/>
  <c r="Z18" i="72"/>
  <c r="X44" i="72"/>
  <c r="X73" i="72" s="1"/>
  <c r="X75" i="72" s="1"/>
  <c r="Y75" i="83" l="1"/>
  <c r="U81" i="80"/>
  <c r="Z66" i="71"/>
  <c r="Z58" i="71"/>
  <c r="Z67" i="71"/>
  <c r="Z59" i="71"/>
  <c r="Z68" i="71"/>
  <c r="Z60" i="71"/>
  <c r="Z61" i="71"/>
  <c r="Z53" i="71"/>
  <c r="Z62" i="71"/>
  <c r="Z54" i="71"/>
  <c r="Z63" i="71"/>
  <c r="Z55" i="71"/>
  <c r="Z64" i="71"/>
  <c r="Z56" i="71"/>
  <c r="Z57" i="71"/>
  <c r="Z65" i="71"/>
  <c r="AA67" i="75"/>
  <c r="AA59" i="75"/>
  <c r="AA68" i="75"/>
  <c r="AA60" i="75"/>
  <c r="AA61" i="75"/>
  <c r="AA62" i="75"/>
  <c r="AA54" i="75"/>
  <c r="AA63" i="75"/>
  <c r="AA55" i="75"/>
  <c r="AA64" i="75"/>
  <c r="AA56" i="75"/>
  <c r="AA65" i="75"/>
  <c r="AA57" i="75"/>
  <c r="AA58" i="75"/>
  <c r="AA66" i="75"/>
  <c r="Z67" i="74"/>
  <c r="Z59" i="74"/>
  <c r="Z68" i="74"/>
  <c r="Z60" i="74"/>
  <c r="Z61" i="74"/>
  <c r="Z53" i="74"/>
  <c r="Z62" i="74"/>
  <c r="Z63" i="74"/>
  <c r="Z55" i="74"/>
  <c r="Z65" i="74"/>
  <c r="Z57" i="74"/>
  <c r="Z56" i="74"/>
  <c r="Z58" i="74"/>
  <c r="Z64" i="74"/>
  <c r="Z66" i="74"/>
  <c r="Z54" i="74"/>
  <c r="AA67" i="84"/>
  <c r="AA59" i="84"/>
  <c r="AA68" i="84"/>
  <c r="AA60" i="84"/>
  <c r="AA61" i="84"/>
  <c r="AA62" i="84"/>
  <c r="AA54" i="84"/>
  <c r="AA63" i="84"/>
  <c r="AA55" i="84"/>
  <c r="AA64" i="84"/>
  <c r="AA56" i="84"/>
  <c r="AA65" i="84"/>
  <c r="AA57" i="84"/>
  <c r="AA58" i="84"/>
  <c r="AA66" i="84"/>
  <c r="AA59" i="83"/>
  <c r="AA68" i="83"/>
  <c r="AA60" i="83"/>
  <c r="AA67" i="83"/>
  <c r="AA61" i="83"/>
  <c r="AA62" i="83"/>
  <c r="AA54" i="83"/>
  <c r="AA63" i="83"/>
  <c r="AA55" i="83"/>
  <c r="AA64" i="83"/>
  <c r="AA56" i="83"/>
  <c r="AA65" i="83"/>
  <c r="AA57" i="83"/>
  <c r="AA58" i="83"/>
  <c r="AA66" i="83"/>
  <c r="AA63" i="77"/>
  <c r="AA55" i="77"/>
  <c r="AA64" i="77"/>
  <c r="AA56" i="77"/>
  <c r="AA65" i="77"/>
  <c r="AA57" i="77"/>
  <c r="AA66" i="77"/>
  <c r="AA58" i="77"/>
  <c r="AA67" i="77"/>
  <c r="AA59" i="77"/>
  <c r="AA68" i="77"/>
  <c r="AA60" i="77"/>
  <c r="AA61" i="77"/>
  <c r="AA62" i="77"/>
  <c r="AA54" i="77"/>
  <c r="Z66" i="76"/>
  <c r="Z67" i="76"/>
  <c r="Z59" i="76"/>
  <c r="Z68" i="76"/>
  <c r="Z60" i="76"/>
  <c r="Z61" i="76"/>
  <c r="Z54" i="76"/>
  <c r="Z62" i="76"/>
  <c r="Z55" i="76"/>
  <c r="Z63" i="76"/>
  <c r="Z56" i="76"/>
  <c r="Z64" i="76"/>
  <c r="Z57" i="76"/>
  <c r="Z65" i="76"/>
  <c r="Z58" i="76"/>
  <c r="Z53" i="76"/>
  <c r="W81" i="83"/>
  <c r="Z68" i="72"/>
  <c r="Z64" i="72"/>
  <c r="Z56" i="72"/>
  <c r="Z65" i="72"/>
  <c r="Z57" i="72"/>
  <c r="Z66" i="72"/>
  <c r="Z58" i="72"/>
  <c r="Z67" i="72"/>
  <c r="Z59" i="72"/>
  <c r="Z60" i="72"/>
  <c r="Z55" i="72"/>
  <c r="Z61" i="72"/>
  <c r="Z53" i="72"/>
  <c r="Z63" i="72"/>
  <c r="Z62" i="72"/>
  <c r="Z54" i="72"/>
  <c r="AA61" i="80"/>
  <c r="AA62" i="80"/>
  <c r="AA54" i="80"/>
  <c r="AA63" i="80"/>
  <c r="AA55" i="80"/>
  <c r="AA64" i="80"/>
  <c r="AA56" i="80"/>
  <c r="AA65" i="80"/>
  <c r="AA57" i="80"/>
  <c r="AA66" i="80"/>
  <c r="AA58" i="80"/>
  <c r="AA67" i="80"/>
  <c r="AA59" i="80"/>
  <c r="AA60" i="80"/>
  <c r="AA68" i="80"/>
  <c r="AA68" i="86"/>
  <c r="AA60" i="86"/>
  <c r="AA61" i="86"/>
  <c r="AA62" i="86"/>
  <c r="AA54" i="86"/>
  <c r="AA63" i="86"/>
  <c r="AA55" i="86"/>
  <c r="AA64" i="86"/>
  <c r="AA56" i="86"/>
  <c r="AA65" i="86"/>
  <c r="AA57" i="86"/>
  <c r="AA66" i="86"/>
  <c r="AA58" i="86"/>
  <c r="AA59" i="86"/>
  <c r="AA67" i="86"/>
  <c r="AA65" i="81"/>
  <c r="AA61" i="81"/>
  <c r="AA62" i="81"/>
  <c r="AA54" i="81"/>
  <c r="AA67" i="81"/>
  <c r="AA63" i="81"/>
  <c r="AA55" i="81"/>
  <c r="AA68" i="81"/>
  <c r="AA66" i="81"/>
  <c r="AA64" i="81"/>
  <c r="AA56" i="81"/>
  <c r="AA57" i="81"/>
  <c r="AA58" i="81"/>
  <c r="AA59" i="81"/>
  <c r="AA60" i="81"/>
  <c r="E46" i="86"/>
  <c r="Z69" i="86"/>
  <c r="Z74" i="86" s="1"/>
  <c r="E53" i="86"/>
  <c r="W78" i="72"/>
  <c r="U81" i="76"/>
  <c r="U81" i="84"/>
  <c r="W81" i="77"/>
  <c r="X78" i="81"/>
  <c r="U78" i="74"/>
  <c r="U81" i="74" s="1"/>
  <c r="U84" i="74"/>
  <c r="V77" i="74"/>
  <c r="V79" i="74" s="1"/>
  <c r="V22" i="74"/>
  <c r="V76" i="74"/>
  <c r="V78" i="75"/>
  <c r="V81" i="75" s="1"/>
  <c r="Y47" i="75"/>
  <c r="V81" i="72"/>
  <c r="Y69" i="74"/>
  <c r="Y74" i="74" s="1"/>
  <c r="E52" i="74"/>
  <c r="E46" i="80"/>
  <c r="X79" i="83"/>
  <c r="V79" i="80"/>
  <c r="Y47" i="80"/>
  <c r="X47" i="72"/>
  <c r="E46" i="75"/>
  <c r="Y69" i="72"/>
  <c r="Y74" i="72" s="1"/>
  <c r="E52" i="72"/>
  <c r="Y47" i="81"/>
  <c r="X78" i="77"/>
  <c r="X79" i="81"/>
  <c r="W81" i="81"/>
  <c r="X47" i="76"/>
  <c r="X47" i="74"/>
  <c r="X79" i="77"/>
  <c r="V79" i="84"/>
  <c r="Y69" i="76"/>
  <c r="Y74" i="76" s="1"/>
  <c r="E52" i="76"/>
  <c r="Z69" i="81"/>
  <c r="Z74" i="81" s="1"/>
  <c r="E53" i="81"/>
  <c r="E46" i="84"/>
  <c r="Z69" i="77"/>
  <c r="Z74" i="77" s="1"/>
  <c r="E53" i="77"/>
  <c r="Z69" i="83"/>
  <c r="Z74" i="83" s="1"/>
  <c r="E53" i="83"/>
  <c r="Y47" i="84"/>
  <c r="Z69" i="80"/>
  <c r="Z74" i="80" s="1"/>
  <c r="E53" i="80"/>
  <c r="Y47" i="77"/>
  <c r="Z69" i="75"/>
  <c r="Z74" i="75" s="1"/>
  <c r="E53" i="75"/>
  <c r="E46" i="83"/>
  <c r="Y69" i="71"/>
  <c r="Y74" i="71" s="1"/>
  <c r="E52" i="71"/>
  <c r="Z69" i="84"/>
  <c r="Z74" i="84" s="1"/>
  <c r="E53" i="84"/>
  <c r="V79" i="76"/>
  <c r="V78" i="86"/>
  <c r="V81" i="86" s="1"/>
  <c r="V83" i="86" s="1"/>
  <c r="W77" i="86"/>
  <c r="W79" i="86" s="1"/>
  <c r="W76" i="86"/>
  <c r="V84" i="86"/>
  <c r="V78" i="84"/>
  <c r="X78" i="83"/>
  <c r="V78" i="80"/>
  <c r="V78" i="76"/>
  <c r="W22" i="86"/>
  <c r="Z44" i="86"/>
  <c r="Z73" i="86" s="1"/>
  <c r="Z75" i="86" s="1"/>
  <c r="AA43" i="86"/>
  <c r="AA42" i="86"/>
  <c r="AA41" i="86"/>
  <c r="AA40" i="86"/>
  <c r="AA39" i="86"/>
  <c r="AA38" i="86"/>
  <c r="AA37" i="86"/>
  <c r="AA36" i="86"/>
  <c r="AA35" i="86"/>
  <c r="AA34" i="86"/>
  <c r="AA33" i="86"/>
  <c r="AA32" i="86"/>
  <c r="AA31" i="86"/>
  <c r="AA30" i="86"/>
  <c r="AA29" i="86"/>
  <c r="E29" i="86" s="1"/>
  <c r="AB18" i="86"/>
  <c r="W76" i="84"/>
  <c r="V84" i="84"/>
  <c r="T17" i="82" s="1"/>
  <c r="W77" i="84"/>
  <c r="W22" i="84"/>
  <c r="S18" i="82"/>
  <c r="S14" i="53"/>
  <c r="S11" i="54"/>
  <c r="T8" i="42"/>
  <c r="V84" i="75"/>
  <c r="W84" i="72"/>
  <c r="U7" i="42"/>
  <c r="T9" i="54"/>
  <c r="T12" i="53"/>
  <c r="W76" i="80"/>
  <c r="V84" i="80"/>
  <c r="T15" i="82" s="1"/>
  <c r="W77" i="80"/>
  <c r="W22" i="80"/>
  <c r="AA43" i="84"/>
  <c r="AA42" i="84"/>
  <c r="AA41" i="84"/>
  <c r="AA40" i="84"/>
  <c r="AA39" i="84"/>
  <c r="AA38" i="84"/>
  <c r="AA37" i="84"/>
  <c r="AA36" i="84"/>
  <c r="AA35" i="84"/>
  <c r="AA34" i="84"/>
  <c r="AA33" i="84"/>
  <c r="AA32" i="84"/>
  <c r="AA31" i="84"/>
  <c r="AA30" i="84"/>
  <c r="AA29" i="84"/>
  <c r="E29" i="84" s="1"/>
  <c r="AB18" i="84"/>
  <c r="Z44" i="84"/>
  <c r="Z73" i="84" s="1"/>
  <c r="Z75" i="84" s="1"/>
  <c r="X84" i="83"/>
  <c r="V16" i="82" s="1"/>
  <c r="Y77" i="83"/>
  <c r="Y22" i="83"/>
  <c r="Y76" i="83"/>
  <c r="AA40" i="83"/>
  <c r="AA36" i="83"/>
  <c r="AA32" i="83"/>
  <c r="AA34" i="83"/>
  <c r="AB18" i="83"/>
  <c r="AA41" i="83"/>
  <c r="AA37" i="83"/>
  <c r="AA33" i="83"/>
  <c r="AA29" i="83"/>
  <c r="E29" i="83" s="1"/>
  <c r="AA42" i="83"/>
  <c r="AA30" i="83"/>
  <c r="AA43" i="83"/>
  <c r="AA39" i="83"/>
  <c r="AA35" i="83"/>
  <c r="AA31" i="83"/>
  <c r="AA38" i="83"/>
  <c r="Z44" i="83"/>
  <c r="Z73" i="83" s="1"/>
  <c r="Z75" i="83" s="1"/>
  <c r="X84" i="81"/>
  <c r="V14" i="82" s="1"/>
  <c r="Y77" i="81"/>
  <c r="Y76" i="81"/>
  <c r="Y22" i="81"/>
  <c r="AA43" i="81"/>
  <c r="AA42" i="81"/>
  <c r="AA41" i="81"/>
  <c r="AA40" i="81"/>
  <c r="AA39" i="81"/>
  <c r="AA38" i="81"/>
  <c r="AA37" i="81"/>
  <c r="AA36" i="81"/>
  <c r="AA35" i="81"/>
  <c r="AA34" i="81"/>
  <c r="AA33" i="81"/>
  <c r="AA32" i="81"/>
  <c r="AA31" i="81"/>
  <c r="AA30" i="81"/>
  <c r="AA29" i="81"/>
  <c r="E29" i="81" s="1"/>
  <c r="AB18" i="81"/>
  <c r="Z44" i="81"/>
  <c r="Z73" i="81" s="1"/>
  <c r="Z75" i="81" s="1"/>
  <c r="AA43" i="80"/>
  <c r="AA42" i="80"/>
  <c r="AA41" i="80"/>
  <c r="AA40" i="80"/>
  <c r="AA39" i="80"/>
  <c r="AA38" i="80"/>
  <c r="AA37" i="80"/>
  <c r="AA36" i="80"/>
  <c r="AA35" i="80"/>
  <c r="AA34" i="80"/>
  <c r="AA33" i="80"/>
  <c r="AA32" i="80"/>
  <c r="AA31" i="80"/>
  <c r="AA30" i="80"/>
  <c r="AA29" i="80"/>
  <c r="E29" i="80" s="1"/>
  <c r="AB18" i="80"/>
  <c r="Z44" i="80"/>
  <c r="Z73" i="80" s="1"/>
  <c r="Z75" i="80" s="1"/>
  <c r="AA43" i="77"/>
  <c r="AA42" i="77"/>
  <c r="AA41" i="77"/>
  <c r="AA40" i="77"/>
  <c r="AA39" i="77"/>
  <c r="AA38" i="77"/>
  <c r="AA37" i="77"/>
  <c r="AA36" i="77"/>
  <c r="AA35" i="77"/>
  <c r="AA34" i="77"/>
  <c r="AA33" i="77"/>
  <c r="AA29" i="77"/>
  <c r="E29" i="77" s="1"/>
  <c r="AA32" i="77"/>
  <c r="AB18" i="77"/>
  <c r="AA31" i="77"/>
  <c r="AA30" i="77"/>
  <c r="Y76" i="77"/>
  <c r="Y77" i="77"/>
  <c r="Y22" i="77"/>
  <c r="Y84" i="77" s="1"/>
  <c r="W10" i="54" s="1"/>
  <c r="Z44" i="77"/>
  <c r="Z73" i="77" s="1"/>
  <c r="Z75" i="77" s="1"/>
  <c r="Y44" i="76"/>
  <c r="Y73" i="76" s="1"/>
  <c r="Y75" i="76" s="1"/>
  <c r="W22" i="76"/>
  <c r="W84" i="76" s="1"/>
  <c r="U13" i="53" s="1"/>
  <c r="W76" i="76"/>
  <c r="W77" i="76"/>
  <c r="Z43" i="76"/>
  <c r="Z42" i="76"/>
  <c r="Z41" i="76"/>
  <c r="Z40" i="76"/>
  <c r="Z39" i="76"/>
  <c r="Z38" i="76"/>
  <c r="Z37" i="76"/>
  <c r="Z36" i="76"/>
  <c r="Z35" i="76"/>
  <c r="Z34" i="76"/>
  <c r="Z33" i="76"/>
  <c r="Z32" i="76"/>
  <c r="Z31" i="76"/>
  <c r="Z30" i="76"/>
  <c r="Z29" i="76"/>
  <c r="Z28" i="76"/>
  <c r="E28" i="76" s="1"/>
  <c r="AA18" i="76"/>
  <c r="Z44" i="75"/>
  <c r="Z73" i="75" s="1"/>
  <c r="Z75" i="75" s="1"/>
  <c r="W77" i="75"/>
  <c r="W79" i="75" s="1"/>
  <c r="W22" i="75"/>
  <c r="W76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E29" i="75" s="1"/>
  <c r="AB18" i="75"/>
  <c r="Y44" i="74"/>
  <c r="Y73" i="74" s="1"/>
  <c r="Y75" i="74" s="1"/>
  <c r="Z35" i="74"/>
  <c r="Z31" i="74"/>
  <c r="Z43" i="74"/>
  <c r="Z41" i="74"/>
  <c r="Z39" i="74"/>
  <c r="Z36" i="74"/>
  <c r="Z32" i="74"/>
  <c r="Z28" i="74"/>
  <c r="E28" i="74" s="1"/>
  <c r="Z37" i="74"/>
  <c r="Z33" i="74"/>
  <c r="Z29" i="74"/>
  <c r="Z42" i="74"/>
  <c r="Z40" i="74"/>
  <c r="Z38" i="74"/>
  <c r="Z34" i="74"/>
  <c r="Z30" i="74"/>
  <c r="AA18" i="74"/>
  <c r="Y44" i="71"/>
  <c r="Y73" i="71" s="1"/>
  <c r="AA18" i="71"/>
  <c r="Z36" i="71"/>
  <c r="Z28" i="71"/>
  <c r="E28" i="71" s="1"/>
  <c r="Z42" i="71"/>
  <c r="Z37" i="71"/>
  <c r="Z29" i="71"/>
  <c r="Z38" i="71"/>
  <c r="Z30" i="71"/>
  <c r="Z39" i="71"/>
  <c r="Z31" i="71"/>
  <c r="Z40" i="71"/>
  <c r="Z32" i="71"/>
  <c r="Z41" i="71"/>
  <c r="Z33" i="71"/>
  <c r="Z43" i="71"/>
  <c r="Z35" i="71"/>
  <c r="Z34" i="71"/>
  <c r="Y44" i="72"/>
  <c r="Y73" i="72" s="1"/>
  <c r="Y75" i="72" s="1"/>
  <c r="X76" i="72"/>
  <c r="X77" i="72"/>
  <c r="X79" i="72" s="1"/>
  <c r="X22" i="72"/>
  <c r="Z43" i="72"/>
  <c r="Z42" i="72"/>
  <c r="Z41" i="72"/>
  <c r="Z40" i="72"/>
  <c r="Z39" i="72"/>
  <c r="Z38" i="72"/>
  <c r="Z37" i="72"/>
  <c r="Z36" i="72"/>
  <c r="Z35" i="72"/>
  <c r="Z34" i="72"/>
  <c r="Z33" i="72"/>
  <c r="Z32" i="72"/>
  <c r="Z31" i="72"/>
  <c r="Z30" i="72"/>
  <c r="Z29" i="72"/>
  <c r="Z28" i="72"/>
  <c r="E28" i="72" s="1"/>
  <c r="AA18" i="72"/>
  <c r="Y75" i="71" l="1"/>
  <c r="AB68" i="75"/>
  <c r="AB60" i="75"/>
  <c r="AB61" i="75"/>
  <c r="AB62" i="75"/>
  <c r="AB63" i="75"/>
  <c r="AB55" i="75"/>
  <c r="AB64" i="75"/>
  <c r="AB56" i="75"/>
  <c r="AB65" i="75"/>
  <c r="AB57" i="75"/>
  <c r="AB66" i="75"/>
  <c r="AB58" i="75"/>
  <c r="AB59" i="75"/>
  <c r="AB67" i="75"/>
  <c r="AB68" i="84"/>
  <c r="AB60" i="84"/>
  <c r="AB61" i="84"/>
  <c r="AB62" i="84"/>
  <c r="AB63" i="84"/>
  <c r="AB55" i="84"/>
  <c r="AB64" i="84"/>
  <c r="AB56" i="84"/>
  <c r="AB65" i="84"/>
  <c r="AB57" i="84"/>
  <c r="AB66" i="84"/>
  <c r="AB58" i="84"/>
  <c r="AB67" i="84"/>
  <c r="AB59" i="84"/>
  <c r="AA67" i="76"/>
  <c r="AA59" i="76"/>
  <c r="AA68" i="76"/>
  <c r="AA60" i="76"/>
  <c r="AA61" i="76"/>
  <c r="AA62" i="76"/>
  <c r="AA55" i="76"/>
  <c r="AA63" i="76"/>
  <c r="AA56" i="76"/>
  <c r="AA64" i="76"/>
  <c r="AA57" i="76"/>
  <c r="AA65" i="76"/>
  <c r="AA58" i="76"/>
  <c r="AA66" i="76"/>
  <c r="AA54" i="76"/>
  <c r="W81" i="72"/>
  <c r="AA68" i="74"/>
  <c r="AA60" i="74"/>
  <c r="AA61" i="74"/>
  <c r="AA62" i="74"/>
  <c r="AA54" i="74"/>
  <c r="AA63" i="74"/>
  <c r="AA55" i="74"/>
  <c r="AA64" i="74"/>
  <c r="AA56" i="74"/>
  <c r="AA66" i="74"/>
  <c r="AA58" i="74"/>
  <c r="AA65" i="74"/>
  <c r="AA67" i="74"/>
  <c r="AA57" i="74"/>
  <c r="AA59" i="74"/>
  <c r="AB62" i="80"/>
  <c r="AB63" i="80"/>
  <c r="AB55" i="80"/>
  <c r="AB64" i="80"/>
  <c r="AB56" i="80"/>
  <c r="AB65" i="80"/>
  <c r="AB57" i="80"/>
  <c r="AB66" i="80"/>
  <c r="AB58" i="80"/>
  <c r="AB67" i="80"/>
  <c r="AB59" i="80"/>
  <c r="AB68" i="80"/>
  <c r="AB60" i="80"/>
  <c r="AB61" i="80"/>
  <c r="AB61" i="86"/>
  <c r="AB62" i="86"/>
  <c r="AB63" i="86"/>
  <c r="AB55" i="86"/>
  <c r="AB64" i="86"/>
  <c r="AB56" i="86"/>
  <c r="AB65" i="86"/>
  <c r="AB57" i="86"/>
  <c r="AB66" i="86"/>
  <c r="AB58" i="86"/>
  <c r="AB67" i="86"/>
  <c r="AB59" i="86"/>
  <c r="AB60" i="86"/>
  <c r="AB68" i="86"/>
  <c r="AA67" i="71"/>
  <c r="AA59" i="71"/>
  <c r="AA68" i="71"/>
  <c r="AA60" i="71"/>
  <c r="AA61" i="71"/>
  <c r="AA62" i="71"/>
  <c r="AA54" i="71"/>
  <c r="AA63" i="71"/>
  <c r="AA55" i="71"/>
  <c r="AA64" i="71"/>
  <c r="AA56" i="71"/>
  <c r="AA65" i="71"/>
  <c r="AA57" i="71"/>
  <c r="AA58" i="71"/>
  <c r="AA66" i="71"/>
  <c r="AA68" i="72"/>
  <c r="AA65" i="72"/>
  <c r="AA57" i="72"/>
  <c r="AA66" i="72"/>
  <c r="AA58" i="72"/>
  <c r="AA67" i="72"/>
  <c r="AA59" i="72"/>
  <c r="AA60" i="72"/>
  <c r="AA61" i="72"/>
  <c r="AA62" i="72"/>
  <c r="AA54" i="72"/>
  <c r="AA63" i="72"/>
  <c r="AA55" i="72"/>
  <c r="AA64" i="72"/>
  <c r="AA56" i="72"/>
  <c r="AB64" i="77"/>
  <c r="AB56" i="77"/>
  <c r="AB65" i="77"/>
  <c r="AB57" i="77"/>
  <c r="AB66" i="77"/>
  <c r="AB58" i="77"/>
  <c r="AB67" i="77"/>
  <c r="AB59" i="77"/>
  <c r="AB68" i="77"/>
  <c r="AB60" i="77"/>
  <c r="AB61" i="77"/>
  <c r="AB62" i="77"/>
  <c r="AB55" i="77"/>
  <c r="AB63" i="77"/>
  <c r="AB65" i="81"/>
  <c r="AB66" i="81"/>
  <c r="AB67" i="81"/>
  <c r="AB62" i="81"/>
  <c r="AB63" i="81"/>
  <c r="AB55" i="81"/>
  <c r="AB68" i="81"/>
  <c r="AB64" i="81"/>
  <c r="AB56" i="81"/>
  <c r="AB57" i="81"/>
  <c r="AB58" i="81"/>
  <c r="AB59" i="81"/>
  <c r="AB60" i="81"/>
  <c r="AB61" i="81"/>
  <c r="AB68" i="83"/>
  <c r="AB60" i="83"/>
  <c r="AB67" i="83"/>
  <c r="AB61" i="83"/>
  <c r="AB62" i="83"/>
  <c r="AB63" i="83"/>
  <c r="AB55" i="83"/>
  <c r="AB64" i="83"/>
  <c r="AB56" i="83"/>
  <c r="AB65" i="83"/>
  <c r="AB57" i="83"/>
  <c r="AB66" i="83"/>
  <c r="AB58" i="83"/>
  <c r="AB59" i="83"/>
  <c r="W78" i="86"/>
  <c r="W81" i="86" s="1"/>
  <c r="W83" i="86" s="1"/>
  <c r="AA69" i="86"/>
  <c r="AA74" i="86" s="1"/>
  <c r="E54" i="86"/>
  <c r="Y47" i="86"/>
  <c r="Z47" i="86" s="1"/>
  <c r="V78" i="74"/>
  <c r="V81" i="74" s="1"/>
  <c r="V81" i="84"/>
  <c r="X81" i="81"/>
  <c r="V84" i="74"/>
  <c r="W76" i="74"/>
  <c r="W77" i="74"/>
  <c r="W79" i="74" s="1"/>
  <c r="W22" i="74"/>
  <c r="V81" i="76"/>
  <c r="Z47" i="75"/>
  <c r="W79" i="80"/>
  <c r="Y79" i="77"/>
  <c r="AA69" i="80"/>
  <c r="AA74" i="80" s="1"/>
  <c r="E54" i="80"/>
  <c r="Y47" i="83"/>
  <c r="Z47" i="83" s="1"/>
  <c r="AA69" i="83"/>
  <c r="AA74" i="83" s="1"/>
  <c r="E54" i="83"/>
  <c r="E46" i="76"/>
  <c r="AA69" i="75"/>
  <c r="AA74" i="75" s="1"/>
  <c r="E54" i="75"/>
  <c r="Z47" i="81"/>
  <c r="W79" i="76"/>
  <c r="V81" i="80"/>
  <c r="Z47" i="77"/>
  <c r="AA69" i="81"/>
  <c r="AA74" i="81" s="1"/>
  <c r="E54" i="81"/>
  <c r="Y79" i="83"/>
  <c r="X81" i="83"/>
  <c r="AA69" i="84"/>
  <c r="AA74" i="84" s="1"/>
  <c r="E54" i="84"/>
  <c r="W79" i="84"/>
  <c r="Z69" i="76"/>
  <c r="Z74" i="76" s="1"/>
  <c r="E53" i="76"/>
  <c r="AA69" i="77"/>
  <c r="AA74" i="77" s="1"/>
  <c r="E54" i="77"/>
  <c r="Z69" i="74"/>
  <c r="Z74" i="74" s="1"/>
  <c r="E53" i="74"/>
  <c r="E46" i="74"/>
  <c r="X81" i="77"/>
  <c r="Z69" i="72"/>
  <c r="Z74" i="72" s="1"/>
  <c r="E53" i="72"/>
  <c r="Z47" i="80"/>
  <c r="Y79" i="81"/>
  <c r="Z47" i="84"/>
  <c r="E46" i="72"/>
  <c r="Z69" i="71"/>
  <c r="Z74" i="71" s="1"/>
  <c r="E53" i="71"/>
  <c r="X77" i="86"/>
  <c r="X79" i="86" s="1"/>
  <c r="W84" i="86"/>
  <c r="X76" i="86"/>
  <c r="W78" i="75"/>
  <c r="W81" i="75" s="1"/>
  <c r="Y78" i="83"/>
  <c r="W78" i="80"/>
  <c r="Y78" i="77"/>
  <c r="W78" i="76"/>
  <c r="Y78" i="81"/>
  <c r="W78" i="84"/>
  <c r="X78" i="72"/>
  <c r="X81" i="72" s="1"/>
  <c r="X22" i="86"/>
  <c r="AB43" i="86"/>
  <c r="AB42" i="86"/>
  <c r="AB41" i="86"/>
  <c r="AB40" i="86"/>
  <c r="AB39" i="86"/>
  <c r="AB38" i="86"/>
  <c r="AB37" i="86"/>
  <c r="AB36" i="86"/>
  <c r="AB35" i="86"/>
  <c r="AB34" i="86"/>
  <c r="AB33" i="86"/>
  <c r="AB32" i="86"/>
  <c r="AB31" i="86"/>
  <c r="AB30" i="86"/>
  <c r="E30" i="86" s="1"/>
  <c r="AC18" i="86"/>
  <c r="AA44" i="86"/>
  <c r="AA73" i="86" s="1"/>
  <c r="AA75" i="86" s="1"/>
  <c r="W84" i="80"/>
  <c r="U15" i="82" s="1"/>
  <c r="X77" i="80"/>
  <c r="X22" i="80"/>
  <c r="X76" i="80"/>
  <c r="U9" i="54"/>
  <c r="U12" i="53"/>
  <c r="U8" i="42"/>
  <c r="W84" i="75"/>
  <c r="W84" i="84"/>
  <c r="U17" i="82" s="1"/>
  <c r="X77" i="84"/>
  <c r="X22" i="84"/>
  <c r="X76" i="84"/>
  <c r="V7" i="42"/>
  <c r="X84" i="72"/>
  <c r="T18" i="82"/>
  <c r="T14" i="53"/>
  <c r="T11" i="54"/>
  <c r="AA44" i="84"/>
  <c r="AA73" i="84" s="1"/>
  <c r="AA75" i="84" s="1"/>
  <c r="AB43" i="84"/>
  <c r="AB42" i="84"/>
  <c r="AB41" i="84"/>
  <c r="AB40" i="84"/>
  <c r="AB39" i="84"/>
  <c r="AB38" i="84"/>
  <c r="AB37" i="84"/>
  <c r="AB36" i="84"/>
  <c r="AB35" i="84"/>
  <c r="AB34" i="84"/>
  <c r="AB33" i="84"/>
  <c r="AB32" i="84"/>
  <c r="AB31" i="84"/>
  <c r="AB30" i="84"/>
  <c r="E30" i="84" s="1"/>
  <c r="AC18" i="84"/>
  <c r="AA44" i="83"/>
  <c r="AA73" i="83" s="1"/>
  <c r="AA75" i="83" s="1"/>
  <c r="Y84" i="83"/>
  <c r="W16" i="82" s="1"/>
  <c r="Z76" i="83"/>
  <c r="Z77" i="83"/>
  <c r="Z22" i="83"/>
  <c r="AB43" i="83"/>
  <c r="AB42" i="83"/>
  <c r="AB41" i="83"/>
  <c r="AB40" i="83"/>
  <c r="AB39" i="83"/>
  <c r="AB38" i="83"/>
  <c r="AB37" i="83"/>
  <c r="AB36" i="83"/>
  <c r="AB35" i="83"/>
  <c r="AB34" i="83"/>
  <c r="AB33" i="83"/>
  <c r="AB32" i="83"/>
  <c r="AB31" i="83"/>
  <c r="AB30" i="83"/>
  <c r="E30" i="83" s="1"/>
  <c r="AC18" i="83"/>
  <c r="AB43" i="81"/>
  <c r="AB42" i="81"/>
  <c r="AB41" i="81"/>
  <c r="AB40" i="81"/>
  <c r="AB39" i="81"/>
  <c r="AB38" i="81"/>
  <c r="AB37" i="81"/>
  <c r="AB36" i="81"/>
  <c r="AB35" i="81"/>
  <c r="AB34" i="81"/>
  <c r="AB33" i="81"/>
  <c r="AB32" i="81"/>
  <c r="AB31" i="81"/>
  <c r="AB30" i="81"/>
  <c r="E30" i="81" s="1"/>
  <c r="AC18" i="81"/>
  <c r="Y84" i="81"/>
  <c r="W14" i="82" s="1"/>
  <c r="Z76" i="81"/>
  <c r="Z77" i="81"/>
  <c r="Z22" i="81"/>
  <c r="AA44" i="81"/>
  <c r="AA73" i="81" s="1"/>
  <c r="AA75" i="81" s="1"/>
  <c r="AB43" i="80"/>
  <c r="AB42" i="80"/>
  <c r="AB41" i="80"/>
  <c r="AB40" i="80"/>
  <c r="AB39" i="80"/>
  <c r="AB38" i="80"/>
  <c r="AB37" i="80"/>
  <c r="AB36" i="80"/>
  <c r="AB35" i="80"/>
  <c r="AB34" i="80"/>
  <c r="AB33" i="80"/>
  <c r="AB32" i="80"/>
  <c r="AB31" i="80"/>
  <c r="AB30" i="80"/>
  <c r="E30" i="80" s="1"/>
  <c r="AC18" i="80"/>
  <c r="AA44" i="80"/>
  <c r="AA73" i="80" s="1"/>
  <c r="AB32" i="77"/>
  <c r="AB33" i="77"/>
  <c r="AB31" i="77"/>
  <c r="AB30" i="77"/>
  <c r="E30" i="77" s="1"/>
  <c r="AB43" i="77"/>
  <c r="AB42" i="77"/>
  <c r="AB41" i="77"/>
  <c r="AB40" i="77"/>
  <c r="AB39" i="77"/>
  <c r="AB38" i="77"/>
  <c r="AB37" i="77"/>
  <c r="AB36" i="77"/>
  <c r="AB35" i="77"/>
  <c r="AB34" i="77"/>
  <c r="AC18" i="77"/>
  <c r="Z76" i="77"/>
  <c r="Z77" i="77"/>
  <c r="Z22" i="77"/>
  <c r="Z84" i="77" s="1"/>
  <c r="X10" i="54" s="1"/>
  <c r="AA44" i="77"/>
  <c r="AA73" i="77" s="1"/>
  <c r="AA75" i="77" s="1"/>
  <c r="AA43" i="76"/>
  <c r="AA42" i="76"/>
  <c r="AA41" i="76"/>
  <c r="AA40" i="76"/>
  <c r="AA39" i="76"/>
  <c r="AA38" i="76"/>
  <c r="AA37" i="76"/>
  <c r="AA36" i="76"/>
  <c r="AA35" i="76"/>
  <c r="AA34" i="76"/>
  <c r="AA33" i="76"/>
  <c r="AA32" i="76"/>
  <c r="AA31" i="76"/>
  <c r="AA30" i="76"/>
  <c r="AA29" i="76"/>
  <c r="E29" i="76" s="1"/>
  <c r="AB18" i="76"/>
  <c r="X76" i="76"/>
  <c r="X22" i="76"/>
  <c r="X84" i="76" s="1"/>
  <c r="V13" i="53" s="1"/>
  <c r="X77" i="76"/>
  <c r="Z44" i="76"/>
  <c r="Z73" i="76" s="1"/>
  <c r="Z75" i="76" s="1"/>
  <c r="AA44" i="75"/>
  <c r="AA73" i="75" s="1"/>
  <c r="X77" i="75"/>
  <c r="X79" i="75" s="1"/>
  <c r="X76" i="75"/>
  <c r="X22" i="75"/>
  <c r="AB43" i="75"/>
  <c r="AB41" i="75"/>
  <c r="AB39" i="75"/>
  <c r="AB37" i="75"/>
  <c r="AB35" i="75"/>
  <c r="AB33" i="75"/>
  <c r="AB31" i="75"/>
  <c r="AB42" i="75"/>
  <c r="AB40" i="75"/>
  <c r="AB38" i="75"/>
  <c r="AB36" i="75"/>
  <c r="AB34" i="75"/>
  <c r="AB32" i="75"/>
  <c r="AB30" i="75"/>
  <c r="E30" i="75" s="1"/>
  <c r="AC18" i="75"/>
  <c r="AA43" i="74"/>
  <c r="AA42" i="74"/>
  <c r="AA41" i="74"/>
  <c r="AA40" i="74"/>
  <c r="AA39" i="74"/>
  <c r="AA38" i="74"/>
  <c r="AA37" i="74"/>
  <c r="AA36" i="74"/>
  <c r="AA35" i="74"/>
  <c r="AA34" i="74"/>
  <c r="AA33" i="74"/>
  <c r="AA32" i="74"/>
  <c r="AA31" i="74"/>
  <c r="AA30" i="74"/>
  <c r="AA29" i="74"/>
  <c r="E29" i="74" s="1"/>
  <c r="AB18" i="74"/>
  <c r="Z44" i="74"/>
  <c r="Z73" i="74" s="1"/>
  <c r="Z75" i="74" s="1"/>
  <c r="AB18" i="71"/>
  <c r="AA37" i="71"/>
  <c r="AA29" i="71"/>
  <c r="E29" i="71" s="1"/>
  <c r="AA38" i="71"/>
  <c r="AA30" i="71"/>
  <c r="AA39" i="71"/>
  <c r="AA31" i="71"/>
  <c r="AA40" i="71"/>
  <c r="AA32" i="71"/>
  <c r="AA41" i="71"/>
  <c r="AA33" i="71"/>
  <c r="AA35" i="71"/>
  <c r="AA42" i="71"/>
  <c r="AA34" i="71"/>
  <c r="AA43" i="71"/>
  <c r="AA36" i="71"/>
  <c r="Z44" i="71"/>
  <c r="Z73" i="71" s="1"/>
  <c r="Z75" i="71" s="1"/>
  <c r="Y77" i="72"/>
  <c r="Y79" i="72" s="1"/>
  <c r="Y76" i="72"/>
  <c r="Y22" i="72"/>
  <c r="AA43" i="72"/>
  <c r="AA42" i="72"/>
  <c r="AA41" i="72"/>
  <c r="AA40" i="72"/>
  <c r="AA39" i="72"/>
  <c r="AA38" i="72"/>
  <c r="AA37" i="72"/>
  <c r="AA36" i="72"/>
  <c r="AA35" i="72"/>
  <c r="AA34" i="72"/>
  <c r="AA33" i="72"/>
  <c r="AA32" i="72"/>
  <c r="AA31" i="72"/>
  <c r="AA30" i="72"/>
  <c r="AA29" i="72"/>
  <c r="E29" i="72" s="1"/>
  <c r="AB18" i="72"/>
  <c r="Z44" i="72"/>
  <c r="Z73" i="72" s="1"/>
  <c r="Z75" i="72" s="1"/>
  <c r="AA75" i="75" l="1"/>
  <c r="AA75" i="80"/>
  <c r="W81" i="84"/>
  <c r="W81" i="76"/>
  <c r="AC62" i="86"/>
  <c r="AC63" i="86"/>
  <c r="AC64" i="86"/>
  <c r="AC56" i="86"/>
  <c r="AC65" i="86"/>
  <c r="AC57" i="86"/>
  <c r="AC66" i="86"/>
  <c r="AC58" i="86"/>
  <c r="AC67" i="86"/>
  <c r="AC59" i="86"/>
  <c r="AC68" i="86"/>
  <c r="AC60" i="86"/>
  <c r="AC61" i="86"/>
  <c r="AC67" i="83"/>
  <c r="AC61" i="83"/>
  <c r="AC62" i="83"/>
  <c r="AC63" i="83"/>
  <c r="AC64" i="83"/>
  <c r="AC56" i="83"/>
  <c r="AC65" i="83"/>
  <c r="AC57" i="83"/>
  <c r="AC66" i="83"/>
  <c r="AC58" i="83"/>
  <c r="AC59" i="83"/>
  <c r="AC60" i="83"/>
  <c r="AC68" i="83"/>
  <c r="AB68" i="76"/>
  <c r="AB60" i="76"/>
  <c r="AB61" i="76"/>
  <c r="AB62" i="76"/>
  <c r="AB63" i="76"/>
  <c r="AB59" i="76"/>
  <c r="AB56" i="76"/>
  <c r="AB64" i="76"/>
  <c r="AB57" i="76"/>
  <c r="AB65" i="76"/>
  <c r="AB58" i="76"/>
  <c r="AB66" i="76"/>
  <c r="AB67" i="76"/>
  <c r="AB55" i="76"/>
  <c r="AC65" i="81"/>
  <c r="AC66" i="81"/>
  <c r="AC67" i="81"/>
  <c r="AC68" i="81"/>
  <c r="AC63" i="81"/>
  <c r="AC64" i="81"/>
  <c r="AC56" i="81"/>
  <c r="AC57" i="81"/>
  <c r="AC58" i="81"/>
  <c r="AC59" i="81"/>
  <c r="AC60" i="81"/>
  <c r="AC61" i="81"/>
  <c r="AC62" i="81"/>
  <c r="AB68" i="72"/>
  <c r="AB66" i="72"/>
  <c r="AB58" i="72"/>
  <c r="AB67" i="72"/>
  <c r="AB59" i="72"/>
  <c r="AB60" i="72"/>
  <c r="AB61" i="72"/>
  <c r="AB62" i="72"/>
  <c r="AB63" i="72"/>
  <c r="AB55" i="72"/>
  <c r="AB65" i="72"/>
  <c r="AB64" i="72"/>
  <c r="AB56" i="72"/>
  <c r="AB57" i="72"/>
  <c r="AB61" i="74"/>
  <c r="AB62" i="74"/>
  <c r="AB63" i="74"/>
  <c r="AB55" i="74"/>
  <c r="AB64" i="74"/>
  <c r="AB56" i="74"/>
  <c r="AB65" i="74"/>
  <c r="AB57" i="74"/>
  <c r="AB67" i="74"/>
  <c r="AB59" i="74"/>
  <c r="AB58" i="74"/>
  <c r="AB60" i="74"/>
  <c r="AB66" i="74"/>
  <c r="AB68" i="74"/>
  <c r="AC61" i="75"/>
  <c r="AC62" i="75"/>
  <c r="AC63" i="75"/>
  <c r="AC64" i="75"/>
  <c r="AC56" i="75"/>
  <c r="AC65" i="75"/>
  <c r="AC57" i="75"/>
  <c r="AC66" i="75"/>
  <c r="AC58" i="75"/>
  <c r="AC67" i="75"/>
  <c r="AC59" i="75"/>
  <c r="AC60" i="75"/>
  <c r="AC68" i="75"/>
  <c r="AC65" i="77"/>
  <c r="AC57" i="77"/>
  <c r="AC66" i="77"/>
  <c r="AC58" i="77"/>
  <c r="AC67" i="77"/>
  <c r="AC59" i="77"/>
  <c r="AC68" i="77"/>
  <c r="AC60" i="77"/>
  <c r="AC61" i="77"/>
  <c r="AC62" i="77"/>
  <c r="AC63" i="77"/>
  <c r="AC64" i="77"/>
  <c r="AC56" i="77"/>
  <c r="AB68" i="71"/>
  <c r="AB60" i="71"/>
  <c r="AB61" i="71"/>
  <c r="AB62" i="71"/>
  <c r="AB63" i="71"/>
  <c r="AB55" i="71"/>
  <c r="AB64" i="71"/>
  <c r="AB56" i="71"/>
  <c r="AB65" i="71"/>
  <c r="AB57" i="71"/>
  <c r="AB66" i="71"/>
  <c r="AB58" i="71"/>
  <c r="AB59" i="71"/>
  <c r="AB67" i="71"/>
  <c r="AC63" i="80"/>
  <c r="AC64" i="80"/>
  <c r="AC56" i="80"/>
  <c r="AC65" i="80"/>
  <c r="AC57" i="80"/>
  <c r="AC66" i="80"/>
  <c r="AC58" i="80"/>
  <c r="AC67" i="80"/>
  <c r="AC59" i="80"/>
  <c r="AC68" i="80"/>
  <c r="AC60" i="80"/>
  <c r="AC61" i="80"/>
  <c r="AC62" i="80"/>
  <c r="AC61" i="84"/>
  <c r="AC62" i="84"/>
  <c r="AC63" i="84"/>
  <c r="AC64" i="84"/>
  <c r="AC56" i="84"/>
  <c r="AC65" i="84"/>
  <c r="AC57" i="84"/>
  <c r="AC66" i="84"/>
  <c r="AC58" i="84"/>
  <c r="AC67" i="84"/>
  <c r="AC59" i="84"/>
  <c r="AC60" i="84"/>
  <c r="AC68" i="84"/>
  <c r="AA47" i="86"/>
  <c r="AB69" i="86"/>
  <c r="AB74" i="86" s="1"/>
  <c r="E55" i="86"/>
  <c r="X78" i="86"/>
  <c r="X81" i="86" s="1"/>
  <c r="X83" i="86" s="1"/>
  <c r="X78" i="75"/>
  <c r="X81" i="75" s="1"/>
  <c r="Y78" i="72"/>
  <c r="Y81" i="72" s="1"/>
  <c r="Y81" i="81"/>
  <c r="Y81" i="77"/>
  <c r="W84" i="74"/>
  <c r="X77" i="74"/>
  <c r="X79" i="74" s="1"/>
  <c r="X76" i="74"/>
  <c r="X22" i="74"/>
  <c r="W78" i="74"/>
  <c r="W81" i="74" s="1"/>
  <c r="AA47" i="80"/>
  <c r="AA47" i="75"/>
  <c r="AA47" i="84"/>
  <c r="AA47" i="77"/>
  <c r="AA47" i="83"/>
  <c r="Y47" i="76"/>
  <c r="Z47" i="76" s="1"/>
  <c r="X79" i="76"/>
  <c r="Z79" i="83"/>
  <c r="Z79" i="77"/>
  <c r="X79" i="84"/>
  <c r="X79" i="80"/>
  <c r="W81" i="80"/>
  <c r="Y47" i="74"/>
  <c r="Z47" i="74" s="1"/>
  <c r="Y81" i="83"/>
  <c r="AA69" i="71"/>
  <c r="AA74" i="71" s="1"/>
  <c r="E54" i="71"/>
  <c r="AB69" i="83"/>
  <c r="AB74" i="83" s="1"/>
  <c r="E55" i="83"/>
  <c r="AA69" i="74"/>
  <c r="AA74" i="74" s="1"/>
  <c r="E54" i="74"/>
  <c r="AA47" i="81"/>
  <c r="AA69" i="76"/>
  <c r="AA74" i="76" s="1"/>
  <c r="E54" i="76"/>
  <c r="AA69" i="72"/>
  <c r="AA74" i="72" s="1"/>
  <c r="E54" i="72"/>
  <c r="AB69" i="84"/>
  <c r="AB74" i="84" s="1"/>
  <c r="E55" i="84"/>
  <c r="AB69" i="81"/>
  <c r="AB74" i="81" s="1"/>
  <c r="E55" i="81"/>
  <c r="Z79" i="81"/>
  <c r="AB69" i="77"/>
  <c r="AB74" i="77" s="1"/>
  <c r="E55" i="77"/>
  <c r="AB69" i="80"/>
  <c r="AB74" i="80" s="1"/>
  <c r="E55" i="80"/>
  <c r="AB69" i="75"/>
  <c r="AB74" i="75" s="1"/>
  <c r="E55" i="75"/>
  <c r="Y47" i="72"/>
  <c r="Z47" i="72" s="1"/>
  <c r="X84" i="86"/>
  <c r="Y76" i="86"/>
  <c r="Y77" i="86"/>
  <c r="X78" i="76"/>
  <c r="X78" i="84"/>
  <c r="X78" i="80"/>
  <c r="Z78" i="77"/>
  <c r="Z78" i="83"/>
  <c r="Z78" i="81"/>
  <c r="Y22" i="86"/>
  <c r="AC43" i="86"/>
  <c r="AC42" i="86"/>
  <c r="AC41" i="86"/>
  <c r="AC40" i="86"/>
  <c r="AC39" i="86"/>
  <c r="AC38" i="86"/>
  <c r="AC37" i="86"/>
  <c r="AC36" i="86"/>
  <c r="AC35" i="86"/>
  <c r="AC34" i="86"/>
  <c r="AC33" i="86"/>
  <c r="AC32" i="86"/>
  <c r="AC31" i="86"/>
  <c r="E31" i="86" s="1"/>
  <c r="AD18" i="86"/>
  <c r="AB44" i="86"/>
  <c r="AB73" i="86" s="1"/>
  <c r="AB75" i="86" s="1"/>
  <c r="W7" i="42"/>
  <c r="Y84" i="72"/>
  <c r="X84" i="80"/>
  <c r="V15" i="82" s="1"/>
  <c r="Y77" i="80"/>
  <c r="Y76" i="80"/>
  <c r="Y22" i="80"/>
  <c r="V9" i="54"/>
  <c r="V12" i="53"/>
  <c r="Y77" i="84"/>
  <c r="Y76" i="84"/>
  <c r="Y22" i="84"/>
  <c r="X84" i="84"/>
  <c r="V17" i="82" s="1"/>
  <c r="V8" i="42"/>
  <c r="X84" i="75"/>
  <c r="U18" i="82"/>
  <c r="U14" i="53"/>
  <c r="U11" i="54"/>
  <c r="AC43" i="84"/>
  <c r="AC42" i="84"/>
  <c r="AC41" i="84"/>
  <c r="AC40" i="84"/>
  <c r="AC39" i="84"/>
  <c r="AC38" i="84"/>
  <c r="AC37" i="84"/>
  <c r="AC36" i="84"/>
  <c r="AC35" i="84"/>
  <c r="AC34" i="84"/>
  <c r="AC33" i="84"/>
  <c r="AC32" i="84"/>
  <c r="AC31" i="84"/>
  <c r="E31" i="84" s="1"/>
  <c r="AD18" i="84"/>
  <c r="AB44" i="84"/>
  <c r="AB73" i="84" s="1"/>
  <c r="AB75" i="84" s="1"/>
  <c r="AC40" i="83"/>
  <c r="AC36" i="83"/>
  <c r="AC32" i="83"/>
  <c r="AC41" i="83"/>
  <c r="AC37" i="83"/>
  <c r="AC33" i="83"/>
  <c r="AD18" i="83"/>
  <c r="AC42" i="83"/>
  <c r="AC38" i="83"/>
  <c r="AC34" i="83"/>
  <c r="AC43" i="83"/>
  <c r="AC39" i="83"/>
  <c r="AC35" i="83"/>
  <c r="AC31" i="83"/>
  <c r="E31" i="83" s="1"/>
  <c r="AA77" i="83"/>
  <c r="AA76" i="83"/>
  <c r="AA22" i="83"/>
  <c r="Z84" i="83"/>
  <c r="X16" i="82" s="1"/>
  <c r="AB44" i="83"/>
  <c r="AB73" i="83" s="1"/>
  <c r="AB75" i="83" s="1"/>
  <c r="AB44" i="81"/>
  <c r="AB73" i="81" s="1"/>
  <c r="AB75" i="81" s="1"/>
  <c r="AA77" i="81"/>
  <c r="Z84" i="81"/>
  <c r="X14" i="82" s="1"/>
  <c r="AA76" i="81"/>
  <c r="AA22" i="81"/>
  <c r="AC43" i="81"/>
  <c r="AC42" i="81"/>
  <c r="AC41" i="81"/>
  <c r="AC40" i="81"/>
  <c r="AC39" i="81"/>
  <c r="AC38" i="81"/>
  <c r="AC37" i="81"/>
  <c r="AC36" i="81"/>
  <c r="AC35" i="81"/>
  <c r="AC34" i="81"/>
  <c r="AC33" i="81"/>
  <c r="AC32" i="81"/>
  <c r="AC31" i="81"/>
  <c r="E31" i="81" s="1"/>
  <c r="AD18" i="81"/>
  <c r="AC43" i="80"/>
  <c r="AC42" i="80"/>
  <c r="AC41" i="80"/>
  <c r="AC40" i="80"/>
  <c r="AC39" i="80"/>
  <c r="AC38" i="80"/>
  <c r="AC37" i="80"/>
  <c r="AC36" i="80"/>
  <c r="AC35" i="80"/>
  <c r="AC34" i="80"/>
  <c r="AC33" i="80"/>
  <c r="AC32" i="80"/>
  <c r="AC31" i="80"/>
  <c r="E31" i="80" s="1"/>
  <c r="AD18" i="80"/>
  <c r="AB44" i="80"/>
  <c r="AB73" i="80" s="1"/>
  <c r="AC32" i="77"/>
  <c r="AC31" i="77"/>
  <c r="E31" i="77" s="1"/>
  <c r="AC43" i="77"/>
  <c r="AC42" i="77"/>
  <c r="AC41" i="77"/>
  <c r="AC40" i="77"/>
  <c r="AC39" i="77"/>
  <c r="AC38" i="77"/>
  <c r="AC37" i="77"/>
  <c r="AC36" i="77"/>
  <c r="AC35" i="77"/>
  <c r="AC34" i="77"/>
  <c r="AD18" i="77"/>
  <c r="AC33" i="77"/>
  <c r="AB44" i="77"/>
  <c r="AB73" i="77" s="1"/>
  <c r="AB75" i="77" s="1"/>
  <c r="AA77" i="77"/>
  <c r="AA76" i="77"/>
  <c r="AA22" i="77"/>
  <c r="AA84" i="77" s="1"/>
  <c r="Y10" i="54" s="1"/>
  <c r="Y76" i="76"/>
  <c r="Y77" i="76"/>
  <c r="Y22" i="76"/>
  <c r="Y84" i="76" s="1"/>
  <c r="W13" i="53" s="1"/>
  <c r="AB42" i="76"/>
  <c r="AB38" i="76"/>
  <c r="AB34" i="76"/>
  <c r="AB30" i="76"/>
  <c r="E30" i="76" s="1"/>
  <c r="AB32" i="76"/>
  <c r="AB36" i="76"/>
  <c r="AB43" i="76"/>
  <c r="AB39" i="76"/>
  <c r="AB35" i="76"/>
  <c r="AB31" i="76"/>
  <c r="AB40" i="76"/>
  <c r="AC18" i="76"/>
  <c r="AB41" i="76"/>
  <c r="AB37" i="76"/>
  <c r="AB33" i="76"/>
  <c r="AA44" i="76"/>
  <c r="AA73" i="76" s="1"/>
  <c r="AA75" i="76" s="1"/>
  <c r="Y76" i="75"/>
  <c r="Y77" i="75"/>
  <c r="Y79" i="75" s="1"/>
  <c r="Y22" i="75"/>
  <c r="AC43" i="75"/>
  <c r="AC42" i="75"/>
  <c r="AC41" i="75"/>
  <c r="AC40" i="75"/>
  <c r="AC39" i="75"/>
  <c r="AC38" i="75"/>
  <c r="AC37" i="75"/>
  <c r="AC36" i="75"/>
  <c r="AC35" i="75"/>
  <c r="AC34" i="75"/>
  <c r="AC33" i="75"/>
  <c r="AC32" i="75"/>
  <c r="AC31" i="75"/>
  <c r="E31" i="75" s="1"/>
  <c r="AD18" i="75"/>
  <c r="AB44" i="75"/>
  <c r="AB73" i="75" s="1"/>
  <c r="AB75" i="75" s="1"/>
  <c r="AB38" i="74"/>
  <c r="AB30" i="74"/>
  <c r="E30" i="74" s="1"/>
  <c r="AB43" i="74"/>
  <c r="AB41" i="74"/>
  <c r="AB39" i="74"/>
  <c r="AB36" i="74"/>
  <c r="AB32" i="74"/>
  <c r="AC18" i="74"/>
  <c r="AB37" i="74"/>
  <c r="AB33" i="74"/>
  <c r="AB42" i="74"/>
  <c r="AB40" i="74"/>
  <c r="AB34" i="74"/>
  <c r="AB35" i="74"/>
  <c r="AB31" i="74"/>
  <c r="AA44" i="74"/>
  <c r="AA73" i="74" s="1"/>
  <c r="AA75" i="74" s="1"/>
  <c r="AA44" i="71"/>
  <c r="AA73" i="71" s="1"/>
  <c r="AA75" i="71" s="1"/>
  <c r="AC18" i="71"/>
  <c r="AB38" i="71"/>
  <c r="AB30" i="71"/>
  <c r="E30" i="71" s="1"/>
  <c r="AB39" i="71"/>
  <c r="AB31" i="71"/>
  <c r="AB36" i="71"/>
  <c r="AB40" i="71"/>
  <c r="AB32" i="71"/>
  <c r="AB41" i="71"/>
  <c r="AB33" i="71"/>
  <c r="AB42" i="71"/>
  <c r="AB34" i="71"/>
  <c r="AB43" i="71"/>
  <c r="AB35" i="71"/>
  <c r="AB37" i="71"/>
  <c r="AB43" i="72"/>
  <c r="AB42" i="72"/>
  <c r="AB41" i="72"/>
  <c r="AB40" i="72"/>
  <c r="AB39" i="72"/>
  <c r="AB38" i="72"/>
  <c r="AC18" i="72"/>
  <c r="AB36" i="72"/>
  <c r="AB32" i="72"/>
  <c r="AB37" i="72"/>
  <c r="AB35" i="72"/>
  <c r="AB33" i="72"/>
  <c r="AB31" i="72"/>
  <c r="AB34" i="72"/>
  <c r="AB30" i="72"/>
  <c r="E30" i="72" s="1"/>
  <c r="AA44" i="72"/>
  <c r="AA73" i="72" s="1"/>
  <c r="Z77" i="72"/>
  <c r="Z79" i="72" s="1"/>
  <c r="Z76" i="72"/>
  <c r="Z22" i="72"/>
  <c r="Z81" i="83" l="1"/>
  <c r="AB75" i="80"/>
  <c r="AA75" i="72"/>
  <c r="AD63" i="86"/>
  <c r="AD64" i="86"/>
  <c r="AD65" i="86"/>
  <c r="AD57" i="86"/>
  <c r="AD66" i="86"/>
  <c r="AD58" i="86"/>
  <c r="AD67" i="86"/>
  <c r="AD59" i="86"/>
  <c r="AD68" i="86"/>
  <c r="AD60" i="86"/>
  <c r="AD61" i="86"/>
  <c r="AD62" i="86"/>
  <c r="AD62" i="84"/>
  <c r="AD63" i="84"/>
  <c r="AD64" i="84"/>
  <c r="AD65" i="84"/>
  <c r="AD57" i="84"/>
  <c r="AD66" i="84"/>
  <c r="AD58" i="84"/>
  <c r="AD67" i="84"/>
  <c r="AD59" i="84"/>
  <c r="AD68" i="84"/>
  <c r="AD60" i="84"/>
  <c r="AD61" i="84"/>
  <c r="AC61" i="71"/>
  <c r="AC62" i="71"/>
  <c r="AC63" i="71"/>
  <c r="AC64" i="71"/>
  <c r="AC56" i="71"/>
  <c r="AC65" i="71"/>
  <c r="AC57" i="71"/>
  <c r="AC66" i="71"/>
  <c r="AC58" i="71"/>
  <c r="AC67" i="71"/>
  <c r="AC59" i="71"/>
  <c r="AC60" i="71"/>
  <c r="AC68" i="71"/>
  <c r="AC61" i="76"/>
  <c r="AC62" i="76"/>
  <c r="AC63" i="76"/>
  <c r="AC64" i="76"/>
  <c r="AC60" i="76"/>
  <c r="AC57" i="76"/>
  <c r="AC68" i="76"/>
  <c r="AC65" i="76"/>
  <c r="AC58" i="76"/>
  <c r="AC66" i="76"/>
  <c r="AC67" i="76"/>
  <c r="AC56" i="76"/>
  <c r="AC59" i="76"/>
  <c r="AD64" i="80"/>
  <c r="AD65" i="80"/>
  <c r="AD57" i="80"/>
  <c r="AD66" i="80"/>
  <c r="AD58" i="80"/>
  <c r="AD67" i="80"/>
  <c r="AD59" i="80"/>
  <c r="AD68" i="80"/>
  <c r="AD60" i="80"/>
  <c r="AD61" i="80"/>
  <c r="AD62" i="80"/>
  <c r="AD63" i="80"/>
  <c r="AD66" i="77"/>
  <c r="AD58" i="77"/>
  <c r="AD67" i="77"/>
  <c r="AD59" i="77"/>
  <c r="AD68" i="77"/>
  <c r="AD60" i="77"/>
  <c r="AD61" i="77"/>
  <c r="AD62" i="77"/>
  <c r="AD63" i="77"/>
  <c r="AD64" i="77"/>
  <c r="AD57" i="77"/>
  <c r="AD65" i="77"/>
  <c r="AD66" i="81"/>
  <c r="AD67" i="81"/>
  <c r="AD68" i="81"/>
  <c r="AD64" i="81"/>
  <c r="AD57" i="81"/>
  <c r="AD58" i="81"/>
  <c r="AD59" i="81"/>
  <c r="AD65" i="81"/>
  <c r="AD60" i="81"/>
  <c r="AD61" i="81"/>
  <c r="AD62" i="81"/>
  <c r="AD63" i="81"/>
  <c r="AC62" i="74"/>
  <c r="AC63" i="74"/>
  <c r="AC64" i="74"/>
  <c r="AC56" i="74"/>
  <c r="AC65" i="74"/>
  <c r="AC57" i="74"/>
  <c r="AC66" i="74"/>
  <c r="AC58" i="74"/>
  <c r="AC68" i="74"/>
  <c r="AC60" i="74"/>
  <c r="AC67" i="74"/>
  <c r="AC59" i="74"/>
  <c r="AC61" i="74"/>
  <c r="AC67" i="72"/>
  <c r="AC59" i="72"/>
  <c r="AC60" i="72"/>
  <c r="AC61" i="72"/>
  <c r="AC58" i="72"/>
  <c r="AC62" i="72"/>
  <c r="AC68" i="72"/>
  <c r="AC63" i="72"/>
  <c r="AC64" i="72"/>
  <c r="AC56" i="72"/>
  <c r="AC65" i="72"/>
  <c r="AC57" i="72"/>
  <c r="AC66" i="72"/>
  <c r="AD62" i="83"/>
  <c r="AD63" i="83"/>
  <c r="AD64" i="83"/>
  <c r="AD65" i="83"/>
  <c r="AD57" i="83"/>
  <c r="AD66" i="83"/>
  <c r="AD58" i="83"/>
  <c r="AD59" i="83"/>
  <c r="AD68" i="83"/>
  <c r="AD60" i="83"/>
  <c r="AD61" i="83"/>
  <c r="AD67" i="83"/>
  <c r="AD62" i="75"/>
  <c r="AD63" i="75"/>
  <c r="AD64" i="75"/>
  <c r="AD65" i="75"/>
  <c r="AD57" i="75"/>
  <c r="AD66" i="75"/>
  <c r="AD58" i="75"/>
  <c r="AD67" i="75"/>
  <c r="AD59" i="75"/>
  <c r="AD68" i="75"/>
  <c r="AD60" i="75"/>
  <c r="AD61" i="75"/>
  <c r="AB47" i="86"/>
  <c r="AC69" i="86"/>
  <c r="AC74" i="86" s="1"/>
  <c r="E56" i="86"/>
  <c r="Y78" i="84"/>
  <c r="X78" i="74"/>
  <c r="X81" i="74" s="1"/>
  <c r="X81" i="80"/>
  <c r="X81" i="76"/>
  <c r="X81" i="84"/>
  <c r="AA47" i="74"/>
  <c r="AA47" i="72"/>
  <c r="Y78" i="75"/>
  <c r="Y81" i="75" s="1"/>
  <c r="AB47" i="80"/>
  <c r="AA78" i="83"/>
  <c r="Z81" i="81"/>
  <c r="X84" i="74"/>
  <c r="Y76" i="74"/>
  <c r="Y77" i="74"/>
  <c r="Y79" i="74" s="1"/>
  <c r="Y22" i="74"/>
  <c r="Y78" i="80"/>
  <c r="AB47" i="75"/>
  <c r="AB47" i="84"/>
  <c r="AA47" i="76"/>
  <c r="AB47" i="81"/>
  <c r="AA79" i="83"/>
  <c r="AB69" i="72"/>
  <c r="AB74" i="72" s="1"/>
  <c r="E55" i="72"/>
  <c r="AB47" i="83"/>
  <c r="Y79" i="80"/>
  <c r="AC69" i="83"/>
  <c r="AC74" i="83" s="1"/>
  <c r="E56" i="83"/>
  <c r="AB69" i="76"/>
  <c r="AB74" i="76" s="1"/>
  <c r="E55" i="76"/>
  <c r="AA79" i="77"/>
  <c r="AA79" i="81"/>
  <c r="AC69" i="80"/>
  <c r="AC74" i="80" s="1"/>
  <c r="E56" i="80"/>
  <c r="AB47" i="77"/>
  <c r="AB69" i="74"/>
  <c r="AB74" i="74" s="1"/>
  <c r="E55" i="74"/>
  <c r="AC69" i="75"/>
  <c r="AC74" i="75" s="1"/>
  <c r="E56" i="75"/>
  <c r="Y79" i="76"/>
  <c r="Y79" i="84"/>
  <c r="AB69" i="71"/>
  <c r="AB74" i="71" s="1"/>
  <c r="E55" i="71"/>
  <c r="AC69" i="84"/>
  <c r="AC74" i="84" s="1"/>
  <c r="E56" i="84"/>
  <c r="AC69" i="81"/>
  <c r="AC74" i="81" s="1"/>
  <c r="E56" i="81"/>
  <c r="AC69" i="77"/>
  <c r="AC74" i="77" s="1"/>
  <c r="E56" i="77"/>
  <c r="AA78" i="77"/>
  <c r="Z81" i="77"/>
  <c r="Y78" i="86"/>
  <c r="Y79" i="86"/>
  <c r="Y84" i="86"/>
  <c r="Z76" i="86"/>
  <c r="Z77" i="86"/>
  <c r="Z79" i="86" s="1"/>
  <c r="Y78" i="76"/>
  <c r="AA78" i="81"/>
  <c r="Z78" i="72"/>
  <c r="Z81" i="72" s="1"/>
  <c r="Z22" i="86"/>
  <c r="AD43" i="86"/>
  <c r="AD41" i="86"/>
  <c r="AD39" i="86"/>
  <c r="AD37" i="86"/>
  <c r="AD35" i="86"/>
  <c r="AD33" i="86"/>
  <c r="AE18" i="86"/>
  <c r="AD42" i="86"/>
  <c r="AD38" i="86"/>
  <c r="AD34" i="86"/>
  <c r="AD32" i="86"/>
  <c r="E32" i="86" s="1"/>
  <c r="AD40" i="86"/>
  <c r="AD36" i="86"/>
  <c r="AC44" i="86"/>
  <c r="AC73" i="86" s="1"/>
  <c r="Z76" i="84"/>
  <c r="Z22" i="84"/>
  <c r="Z77" i="84"/>
  <c r="Y84" i="84"/>
  <c r="W17" i="82" s="1"/>
  <c r="Z84" i="72"/>
  <c r="X7" i="42"/>
  <c r="V18" i="82"/>
  <c r="V14" i="53"/>
  <c r="V11" i="54"/>
  <c r="Z22" i="80"/>
  <c r="Z76" i="80"/>
  <c r="Y84" i="80"/>
  <c r="W15" i="82" s="1"/>
  <c r="Z77" i="80"/>
  <c r="W9" i="54"/>
  <c r="W12" i="53"/>
  <c r="W8" i="42"/>
  <c r="Y84" i="75"/>
  <c r="AD43" i="84"/>
  <c r="AD41" i="84"/>
  <c r="AD39" i="84"/>
  <c r="AD37" i="84"/>
  <c r="AD35" i="84"/>
  <c r="AD33" i="84"/>
  <c r="AD42" i="84"/>
  <c r="AD40" i="84"/>
  <c r="AD38" i="84"/>
  <c r="AD36" i="84"/>
  <c r="AD34" i="84"/>
  <c r="AD32" i="84"/>
  <c r="E32" i="84" s="1"/>
  <c r="AE18" i="84"/>
  <c r="AC44" i="84"/>
  <c r="AC73" i="84" s="1"/>
  <c r="AC75" i="84" s="1"/>
  <c r="AD43" i="83"/>
  <c r="AD35" i="83"/>
  <c r="AD41" i="83"/>
  <c r="AD37" i="83"/>
  <c r="AD33" i="83"/>
  <c r="AE18" i="83"/>
  <c r="AD39" i="83"/>
  <c r="AD42" i="83"/>
  <c r="AD38" i="83"/>
  <c r="AD34" i="83"/>
  <c r="AD40" i="83"/>
  <c r="AD36" i="83"/>
  <c r="AD32" i="83"/>
  <c r="E32" i="83" s="1"/>
  <c r="AC44" i="83"/>
  <c r="AC73" i="83" s="1"/>
  <c r="AC75" i="83" s="1"/>
  <c r="AB76" i="83"/>
  <c r="AA84" i="83"/>
  <c r="Y16" i="82" s="1"/>
  <c r="AB77" i="83"/>
  <c r="AB22" i="83"/>
  <c r="AC44" i="81"/>
  <c r="AC73" i="81" s="1"/>
  <c r="AC75" i="81" s="1"/>
  <c r="AA84" i="81"/>
  <c r="Y14" i="82" s="1"/>
  <c r="AB77" i="81"/>
  <c r="AB76" i="81"/>
  <c r="AB22" i="81"/>
  <c r="AD43" i="81"/>
  <c r="AD42" i="81"/>
  <c r="AD41" i="81"/>
  <c r="AD40" i="81"/>
  <c r="AD39" i="81"/>
  <c r="AD38" i="81"/>
  <c r="AD37" i="81"/>
  <c r="AD36" i="81"/>
  <c r="AD35" i="81"/>
  <c r="AD34" i="81"/>
  <c r="AD33" i="81"/>
  <c r="AD32" i="81"/>
  <c r="E32" i="81" s="1"/>
  <c r="AE18" i="81"/>
  <c r="AE18" i="80"/>
  <c r="AD40" i="80"/>
  <c r="AD36" i="80"/>
  <c r="AD43" i="80"/>
  <c r="AD41" i="80"/>
  <c r="AD39" i="80"/>
  <c r="AD37" i="80"/>
  <c r="AD35" i="80"/>
  <c r="AD33" i="80"/>
  <c r="AD42" i="80"/>
  <c r="AD38" i="80"/>
  <c r="AD34" i="80"/>
  <c r="AD32" i="80"/>
  <c r="E32" i="80" s="1"/>
  <c r="AC44" i="80"/>
  <c r="AC73" i="80" s="1"/>
  <c r="AB76" i="77"/>
  <c r="AB77" i="77"/>
  <c r="AB22" i="77"/>
  <c r="AB84" i="77" s="1"/>
  <c r="Z10" i="54" s="1"/>
  <c r="AD43" i="77"/>
  <c r="AD42" i="77"/>
  <c r="AD41" i="77"/>
  <c r="AD40" i="77"/>
  <c r="AD39" i="77"/>
  <c r="AD38" i="77"/>
  <c r="AD37" i="77"/>
  <c r="AD36" i="77"/>
  <c r="AD35" i="77"/>
  <c r="AD34" i="77"/>
  <c r="AD33" i="77"/>
  <c r="AD32" i="77"/>
  <c r="E32" i="77" s="1"/>
  <c r="AE18" i="77"/>
  <c r="AC44" i="77"/>
  <c r="AC73" i="77" s="1"/>
  <c r="AC75" i="77" s="1"/>
  <c r="Z76" i="76"/>
  <c r="Z22" i="76"/>
  <c r="Z84" i="76" s="1"/>
  <c r="X13" i="53" s="1"/>
  <c r="Z77" i="76"/>
  <c r="AC43" i="76"/>
  <c r="AC42" i="76"/>
  <c r="AC41" i="76"/>
  <c r="AC40" i="76"/>
  <c r="AC39" i="76"/>
  <c r="AC38" i="76"/>
  <c r="AC37" i="76"/>
  <c r="AC36" i="76"/>
  <c r="AC35" i="76"/>
  <c r="AC34" i="76"/>
  <c r="AC33" i="76"/>
  <c r="AC32" i="76"/>
  <c r="AC31" i="76"/>
  <c r="E31" i="76" s="1"/>
  <c r="AD18" i="76"/>
  <c r="AB44" i="76"/>
  <c r="AB73" i="76" s="1"/>
  <c r="AC44" i="75"/>
  <c r="AC73" i="75" s="1"/>
  <c r="AC75" i="75" s="1"/>
  <c r="Z76" i="75"/>
  <c r="Z77" i="75"/>
  <c r="Z79" i="75" s="1"/>
  <c r="Z22" i="75"/>
  <c r="AD43" i="75"/>
  <c r="AD42" i="75"/>
  <c r="AD41" i="75"/>
  <c r="AD40" i="75"/>
  <c r="AD39" i="75"/>
  <c r="AD38" i="75"/>
  <c r="AD37" i="75"/>
  <c r="AD36" i="75"/>
  <c r="AD35" i="75"/>
  <c r="AD34" i="75"/>
  <c r="AD33" i="75"/>
  <c r="AD32" i="75"/>
  <c r="E32" i="75" s="1"/>
  <c r="AE18" i="75"/>
  <c r="AB44" i="74"/>
  <c r="AB73" i="74" s="1"/>
  <c r="AB75" i="74" s="1"/>
  <c r="AC43" i="74"/>
  <c r="AC42" i="74"/>
  <c r="AC41" i="74"/>
  <c r="AC40" i="74"/>
  <c r="AC39" i="74"/>
  <c r="AC38" i="74"/>
  <c r="AC37" i="74"/>
  <c r="AC36" i="74"/>
  <c r="AC35" i="74"/>
  <c r="AC34" i="74"/>
  <c r="AC33" i="74"/>
  <c r="AC32" i="74"/>
  <c r="AC31" i="74"/>
  <c r="E31" i="74" s="1"/>
  <c r="AD18" i="74"/>
  <c r="AD18" i="71"/>
  <c r="AC39" i="71"/>
  <c r="AC31" i="71"/>
  <c r="E31" i="71" s="1"/>
  <c r="AC40" i="71"/>
  <c r="AC32" i="71"/>
  <c r="AC41" i="71"/>
  <c r="AC33" i="71"/>
  <c r="AC42" i="71"/>
  <c r="AC34" i="71"/>
  <c r="AC43" i="71"/>
  <c r="AC35" i="71"/>
  <c r="AC36" i="71"/>
  <c r="AC37" i="71"/>
  <c r="AC38" i="71"/>
  <c r="AB44" i="71"/>
  <c r="AB73" i="71" s="1"/>
  <c r="AB75" i="71" s="1"/>
  <c r="AB44" i="72"/>
  <c r="AB73" i="72" s="1"/>
  <c r="AB75" i="72" s="1"/>
  <c r="AC43" i="72"/>
  <c r="AC42" i="72"/>
  <c r="AC41" i="72"/>
  <c r="AC40" i="72"/>
  <c r="AC39" i="72"/>
  <c r="AC38" i="72"/>
  <c r="AC37" i="72"/>
  <c r="AC36" i="72"/>
  <c r="AC35" i="72"/>
  <c r="AC34" i="72"/>
  <c r="AC33" i="72"/>
  <c r="AC32" i="72"/>
  <c r="AC31" i="72"/>
  <c r="E31" i="72" s="1"/>
  <c r="AD18" i="72"/>
  <c r="AA77" i="72"/>
  <c r="AA79" i="72" s="1"/>
  <c r="AA76" i="72"/>
  <c r="AA22" i="72"/>
  <c r="AC75" i="80" l="1"/>
  <c r="AC75" i="86"/>
  <c r="AB75" i="76"/>
  <c r="Y81" i="84"/>
  <c r="AE64" i="86"/>
  <c r="AE65" i="86"/>
  <c r="AE66" i="86"/>
  <c r="AE58" i="86"/>
  <c r="AE67" i="86"/>
  <c r="AE59" i="86"/>
  <c r="AE68" i="86"/>
  <c r="AE60" i="86"/>
  <c r="AE61" i="86"/>
  <c r="AE62" i="86"/>
  <c r="AE63" i="86"/>
  <c r="AE67" i="77"/>
  <c r="AE59" i="77"/>
  <c r="AE68" i="77"/>
  <c r="AE60" i="77"/>
  <c r="AE61" i="77"/>
  <c r="AE62" i="77"/>
  <c r="AE63" i="77"/>
  <c r="AE64" i="77"/>
  <c r="AE65" i="77"/>
  <c r="AE58" i="77"/>
  <c r="AE66" i="77"/>
  <c r="AE63" i="84"/>
  <c r="AE64" i="84"/>
  <c r="AE65" i="84"/>
  <c r="AE66" i="84"/>
  <c r="AE58" i="84"/>
  <c r="AE67" i="84"/>
  <c r="AE59" i="84"/>
  <c r="AE68" i="84"/>
  <c r="AE60" i="84"/>
  <c r="AE61" i="84"/>
  <c r="AE62" i="84"/>
  <c r="AD62" i="71"/>
  <c r="AD63" i="71"/>
  <c r="AD64" i="71"/>
  <c r="AD65" i="71"/>
  <c r="AD57" i="71"/>
  <c r="AD66" i="71"/>
  <c r="AD58" i="71"/>
  <c r="AD67" i="71"/>
  <c r="AD59" i="71"/>
  <c r="AD68" i="71"/>
  <c r="AD60" i="71"/>
  <c r="AD61" i="71"/>
  <c r="AE63" i="75"/>
  <c r="AE64" i="75"/>
  <c r="AE65" i="75"/>
  <c r="AE66" i="75"/>
  <c r="AE58" i="75"/>
  <c r="AE67" i="75"/>
  <c r="AE59" i="75"/>
  <c r="AE68" i="75"/>
  <c r="AE60" i="75"/>
  <c r="AE61" i="75"/>
  <c r="AE62" i="75"/>
  <c r="AE67" i="83"/>
  <c r="AE68" i="83"/>
  <c r="AE63" i="83"/>
  <c r="AE64" i="83"/>
  <c r="AE65" i="83"/>
  <c r="AE66" i="83"/>
  <c r="AE58" i="83"/>
  <c r="AE59" i="83"/>
  <c r="AE60" i="83"/>
  <c r="AE61" i="83"/>
  <c r="AE62" i="83"/>
  <c r="AD63" i="74"/>
  <c r="AD64" i="74"/>
  <c r="AD65" i="74"/>
  <c r="AD57" i="74"/>
  <c r="AD66" i="74"/>
  <c r="AD58" i="74"/>
  <c r="AD67" i="74"/>
  <c r="AD59" i="74"/>
  <c r="AD68" i="74"/>
  <c r="AD61" i="74"/>
  <c r="AD60" i="74"/>
  <c r="AD62" i="74"/>
  <c r="AE65" i="80"/>
  <c r="AE66" i="80"/>
  <c r="AE58" i="80"/>
  <c r="AE67" i="80"/>
  <c r="AE59" i="80"/>
  <c r="AE68" i="80"/>
  <c r="AE60" i="80"/>
  <c r="AE61" i="80"/>
  <c r="AE62" i="80"/>
  <c r="AE63" i="80"/>
  <c r="AE64" i="80"/>
  <c r="AD62" i="76"/>
  <c r="AD63" i="76"/>
  <c r="AD64" i="76"/>
  <c r="AD65" i="76"/>
  <c r="AD67" i="76"/>
  <c r="AD68" i="76"/>
  <c r="AD61" i="76"/>
  <c r="AD58" i="76"/>
  <c r="AD66" i="76"/>
  <c r="AD59" i="76"/>
  <c r="AD57" i="76"/>
  <c r="AD60" i="76"/>
  <c r="AE67" i="81"/>
  <c r="AE68" i="81"/>
  <c r="AE58" i="81"/>
  <c r="AE66" i="81"/>
  <c r="AE59" i="81"/>
  <c r="AE65" i="81"/>
  <c r="AE60" i="81"/>
  <c r="AE61" i="81"/>
  <c r="AE62" i="81"/>
  <c r="AE63" i="81"/>
  <c r="AE64" i="81"/>
  <c r="AD60" i="72"/>
  <c r="AD59" i="72"/>
  <c r="AD61" i="72"/>
  <c r="AD62" i="72"/>
  <c r="AD68" i="72"/>
  <c r="AD63" i="72"/>
  <c r="AD64" i="72"/>
  <c r="AD65" i="72"/>
  <c r="AD57" i="72"/>
  <c r="AD67" i="72"/>
  <c r="AD66" i="72"/>
  <c r="AD58" i="72"/>
  <c r="AC47" i="86"/>
  <c r="Y81" i="86"/>
  <c r="Y83" i="86" s="1"/>
  <c r="AD69" i="86"/>
  <c r="AD74" i="86" s="1"/>
  <c r="E57" i="86"/>
  <c r="AA81" i="83"/>
  <c r="Y78" i="74"/>
  <c r="Y81" i="74" s="1"/>
  <c r="AA78" i="72"/>
  <c r="AA81" i="72" s="1"/>
  <c r="Y81" i="80"/>
  <c r="AA81" i="81"/>
  <c r="Y81" i="76"/>
  <c r="AB47" i="74"/>
  <c r="AB47" i="72"/>
  <c r="AB78" i="81"/>
  <c r="AC47" i="80"/>
  <c r="AC47" i="75"/>
  <c r="Y84" i="74"/>
  <c r="Z76" i="74"/>
  <c r="Z77" i="74"/>
  <c r="Z79" i="74" s="1"/>
  <c r="Z22" i="74"/>
  <c r="AB47" i="76"/>
  <c r="AC47" i="81"/>
  <c r="AC47" i="84"/>
  <c r="AB79" i="83"/>
  <c r="AC69" i="76"/>
  <c r="AC74" i="76" s="1"/>
  <c r="E56" i="76"/>
  <c r="AD69" i="84"/>
  <c r="AD74" i="84" s="1"/>
  <c r="E57" i="84"/>
  <c r="AD69" i="75"/>
  <c r="AD74" i="75" s="1"/>
  <c r="E57" i="75"/>
  <c r="AB79" i="81"/>
  <c r="Z79" i="76"/>
  <c r="AD69" i="80"/>
  <c r="AD74" i="80" s="1"/>
  <c r="E57" i="80"/>
  <c r="Z79" i="80"/>
  <c r="AD69" i="81"/>
  <c r="AD74" i="81" s="1"/>
  <c r="E57" i="81"/>
  <c r="AA81" i="77"/>
  <c r="AC47" i="77"/>
  <c r="AB79" i="77"/>
  <c r="Z79" i="84"/>
  <c r="Z78" i="84"/>
  <c r="AD69" i="77"/>
  <c r="AD74" i="77" s="1"/>
  <c r="E57" i="77"/>
  <c r="AC69" i="72"/>
  <c r="AC74" i="72" s="1"/>
  <c r="E56" i="72"/>
  <c r="AD69" i="83"/>
  <c r="AD74" i="83" s="1"/>
  <c r="E57" i="83"/>
  <c r="AC69" i="71"/>
  <c r="AC74" i="71" s="1"/>
  <c r="E56" i="71"/>
  <c r="AC69" i="74"/>
  <c r="AC74" i="74" s="1"/>
  <c r="E56" i="74"/>
  <c r="AC47" i="83"/>
  <c r="Z78" i="86"/>
  <c r="Z81" i="86" s="1"/>
  <c r="Z83" i="86" s="1"/>
  <c r="AA76" i="86"/>
  <c r="AA77" i="86"/>
  <c r="Z84" i="86"/>
  <c r="Z78" i="75"/>
  <c r="Z81" i="75" s="1"/>
  <c r="AB78" i="83"/>
  <c r="Z78" i="76"/>
  <c r="AB78" i="77"/>
  <c r="Z78" i="80"/>
  <c r="AA22" i="86"/>
  <c r="AE43" i="86"/>
  <c r="AE41" i="86"/>
  <c r="AE39" i="86"/>
  <c r="AE37" i="86"/>
  <c r="AE35" i="86"/>
  <c r="AE33" i="86"/>
  <c r="E33" i="86" s="1"/>
  <c r="AF18" i="86"/>
  <c r="AE40" i="86"/>
  <c r="AE42" i="86"/>
  <c r="AE38" i="86"/>
  <c r="AE36" i="86"/>
  <c r="AE34" i="86"/>
  <c r="AD44" i="86"/>
  <c r="AD73" i="86" s="1"/>
  <c r="AD75" i="86" s="1"/>
  <c r="AA77" i="80"/>
  <c r="AA76" i="80"/>
  <c r="Z84" i="80"/>
  <c r="X15" i="82" s="1"/>
  <c r="AA22" i="80"/>
  <c r="X8" i="42"/>
  <c r="Z84" i="75"/>
  <c r="X9" i="54"/>
  <c r="X12" i="53"/>
  <c r="Y7" i="42"/>
  <c r="AA84" i="72"/>
  <c r="AA77" i="84"/>
  <c r="AA22" i="84"/>
  <c r="AA76" i="84"/>
  <c r="Z84" i="84"/>
  <c r="X17" i="82" s="1"/>
  <c r="W18" i="82"/>
  <c r="W11" i="54"/>
  <c r="W14" i="53"/>
  <c r="AE43" i="84"/>
  <c r="AE41" i="84"/>
  <c r="AE39" i="84"/>
  <c r="AE37" i="84"/>
  <c r="AE35" i="84"/>
  <c r="AE33" i="84"/>
  <c r="E33" i="84" s="1"/>
  <c r="AE42" i="84"/>
  <c r="AE40" i="84"/>
  <c r="AE38" i="84"/>
  <c r="AE36" i="84"/>
  <c r="AE34" i="84"/>
  <c r="AF18" i="84"/>
  <c r="AD44" i="84"/>
  <c r="AD73" i="84" s="1"/>
  <c r="AE43" i="83"/>
  <c r="AE42" i="83"/>
  <c r="AE41" i="83"/>
  <c r="AE40" i="83"/>
  <c r="AE39" i="83"/>
  <c r="AE38" i="83"/>
  <c r="AE37" i="83"/>
  <c r="AE36" i="83"/>
  <c r="AE35" i="83"/>
  <c r="AE34" i="83"/>
  <c r="AE33" i="83"/>
  <c r="E33" i="83" s="1"/>
  <c r="AF18" i="83"/>
  <c r="AD44" i="83"/>
  <c r="AD73" i="83" s="1"/>
  <c r="AD75" i="83" s="1"/>
  <c r="AC76" i="83"/>
  <c r="AB84" i="83"/>
  <c r="Z16" i="82" s="1"/>
  <c r="AC22" i="83"/>
  <c r="AC77" i="83"/>
  <c r="AC76" i="81"/>
  <c r="AC77" i="81"/>
  <c r="AC22" i="81"/>
  <c r="AB84" i="81"/>
  <c r="Z14" i="82" s="1"/>
  <c r="AE43" i="81"/>
  <c r="AE42" i="81"/>
  <c r="AE41" i="81"/>
  <c r="AE40" i="81"/>
  <c r="AE39" i="81"/>
  <c r="AE38" i="81"/>
  <c r="AE37" i="81"/>
  <c r="AE36" i="81"/>
  <c r="AE35" i="81"/>
  <c r="AE34" i="81"/>
  <c r="AE33" i="81"/>
  <c r="E33" i="81" s="1"/>
  <c r="AF18" i="81"/>
  <c r="AD44" i="81"/>
  <c r="AD73" i="81" s="1"/>
  <c r="AD75" i="81" s="1"/>
  <c r="AD44" i="80"/>
  <c r="AD73" i="80" s="1"/>
  <c r="AD75" i="80" s="1"/>
  <c r="AF18" i="80"/>
  <c r="AE43" i="80"/>
  <c r="AE41" i="80"/>
  <c r="AE39" i="80"/>
  <c r="AE37" i="80"/>
  <c r="AE35" i="80"/>
  <c r="AE33" i="80"/>
  <c r="E33" i="80" s="1"/>
  <c r="AE42" i="80"/>
  <c r="AE40" i="80"/>
  <c r="AE38" i="80"/>
  <c r="AE36" i="80"/>
  <c r="AE34" i="80"/>
  <c r="AD44" i="77"/>
  <c r="AD73" i="77" s="1"/>
  <c r="AE43" i="77"/>
  <c r="AE42" i="77"/>
  <c r="AE41" i="77"/>
  <c r="AE40" i="77"/>
  <c r="AE39" i="77"/>
  <c r="AE38" i="77"/>
  <c r="AE37" i="77"/>
  <c r="AE36" i="77"/>
  <c r="AE35" i="77"/>
  <c r="AE34" i="77"/>
  <c r="AE33" i="77"/>
  <c r="E33" i="77" s="1"/>
  <c r="AF18" i="77"/>
  <c r="AC77" i="77"/>
  <c r="AC76" i="77"/>
  <c r="AC22" i="77"/>
  <c r="AC84" i="77" s="1"/>
  <c r="AA10" i="54" s="1"/>
  <c r="AD43" i="76"/>
  <c r="AD42" i="76"/>
  <c r="AD41" i="76"/>
  <c r="AD40" i="76"/>
  <c r="AD39" i="76"/>
  <c r="AD38" i="76"/>
  <c r="AD37" i="76"/>
  <c r="AD36" i="76"/>
  <c r="AD35" i="76"/>
  <c r="AD34" i="76"/>
  <c r="AD33" i="76"/>
  <c r="AD32" i="76"/>
  <c r="E32" i="76" s="1"/>
  <c r="AE18" i="76"/>
  <c r="AA22" i="76"/>
  <c r="AA84" i="76" s="1"/>
  <c r="Y13" i="53" s="1"/>
  <c r="AA76" i="76"/>
  <c r="AA77" i="76"/>
  <c r="AC44" i="76"/>
  <c r="AC73" i="76" s="1"/>
  <c r="AC75" i="76" s="1"/>
  <c r="AA76" i="75"/>
  <c r="AA22" i="75"/>
  <c r="AA77" i="75"/>
  <c r="AA79" i="75" s="1"/>
  <c r="AE43" i="75"/>
  <c r="AE42" i="75"/>
  <c r="AE41" i="75"/>
  <c r="AE40" i="75"/>
  <c r="AE39" i="75"/>
  <c r="AE38" i="75"/>
  <c r="AE37" i="75"/>
  <c r="AE36" i="75"/>
  <c r="AE35" i="75"/>
  <c r="AE34" i="75"/>
  <c r="AE33" i="75"/>
  <c r="E33" i="75" s="1"/>
  <c r="AF18" i="75"/>
  <c r="AD44" i="75"/>
  <c r="AD73" i="75" s="1"/>
  <c r="AD75" i="75" s="1"/>
  <c r="AD43" i="74"/>
  <c r="AD42" i="74"/>
  <c r="AD41" i="74"/>
  <c r="AD40" i="74"/>
  <c r="AD39" i="74"/>
  <c r="AD38" i="74"/>
  <c r="AD37" i="74"/>
  <c r="AD36" i="74"/>
  <c r="AD35" i="74"/>
  <c r="AD34" i="74"/>
  <c r="AD33" i="74"/>
  <c r="AD32" i="74"/>
  <c r="E32" i="74" s="1"/>
  <c r="AE18" i="74"/>
  <c r="AC44" i="74"/>
  <c r="AC73" i="74" s="1"/>
  <c r="AC44" i="71"/>
  <c r="AC73" i="71" s="1"/>
  <c r="AC75" i="71" s="1"/>
  <c r="AE18" i="71"/>
  <c r="AD40" i="71"/>
  <c r="AD32" i="71"/>
  <c r="E32" i="71" s="1"/>
  <c r="AD41" i="71"/>
  <c r="AD33" i="71"/>
  <c r="AD42" i="71"/>
  <c r="AD34" i="71"/>
  <c r="AD43" i="71"/>
  <c r="AD35" i="71"/>
  <c r="AD36" i="71"/>
  <c r="AD38" i="71"/>
  <c r="AD37" i="71"/>
  <c r="AD39" i="71"/>
  <c r="AD43" i="72"/>
  <c r="AD42" i="72"/>
  <c r="AD41" i="72"/>
  <c r="AD40" i="72"/>
  <c r="AD39" i="72"/>
  <c r="AD38" i="72"/>
  <c r="AD37" i="72"/>
  <c r="AD36" i="72"/>
  <c r="AD35" i="72"/>
  <c r="AD34" i="72"/>
  <c r="AD33" i="72"/>
  <c r="AD32" i="72"/>
  <c r="E32" i="72" s="1"/>
  <c r="AE18" i="72"/>
  <c r="AC44" i="72"/>
  <c r="AC73" i="72" s="1"/>
  <c r="AB77" i="72"/>
  <c r="AB79" i="72" s="1"/>
  <c r="AB76" i="72"/>
  <c r="AB22" i="72"/>
  <c r="AC75" i="74" l="1"/>
  <c r="AD75" i="84"/>
  <c r="AC75" i="72"/>
  <c r="AD75" i="77"/>
  <c r="Z81" i="80"/>
  <c r="AE63" i="71"/>
  <c r="AE64" i="71"/>
  <c r="AE65" i="71"/>
  <c r="AE66" i="71"/>
  <c r="AE58" i="71"/>
  <c r="AE67" i="71"/>
  <c r="AE59" i="71"/>
  <c r="AE68" i="71"/>
  <c r="AE60" i="71"/>
  <c r="AE61" i="71"/>
  <c r="AE62" i="71"/>
  <c r="AF64" i="75"/>
  <c r="AF65" i="75"/>
  <c r="AF66" i="75"/>
  <c r="AF67" i="75"/>
  <c r="AF59" i="75"/>
  <c r="AF68" i="75"/>
  <c r="AF60" i="75"/>
  <c r="AF61" i="75"/>
  <c r="AF62" i="75"/>
  <c r="AF63" i="75"/>
  <c r="AF64" i="84"/>
  <c r="AF65" i="84"/>
  <c r="AF66" i="84"/>
  <c r="AF67" i="84"/>
  <c r="AF59" i="84"/>
  <c r="AF68" i="84"/>
  <c r="AF60" i="84"/>
  <c r="AF61" i="84"/>
  <c r="AF62" i="84"/>
  <c r="AF63" i="84"/>
  <c r="AE63" i="76"/>
  <c r="AE64" i="76"/>
  <c r="AE65" i="76"/>
  <c r="AE66" i="76"/>
  <c r="AE58" i="76"/>
  <c r="AE68" i="76"/>
  <c r="AE62" i="76"/>
  <c r="AE67" i="76"/>
  <c r="AE59" i="76"/>
  <c r="AE60" i="76"/>
  <c r="AE61" i="76"/>
  <c r="AF68" i="77"/>
  <c r="AF60" i="77"/>
  <c r="AF61" i="77"/>
  <c r="AF62" i="77"/>
  <c r="AF63" i="77"/>
  <c r="AF64" i="77"/>
  <c r="AF65" i="77"/>
  <c r="AF66" i="77"/>
  <c r="AF59" i="77"/>
  <c r="AF67" i="77"/>
  <c r="AF66" i="80"/>
  <c r="AF67" i="80"/>
  <c r="AF59" i="80"/>
  <c r="AF68" i="80"/>
  <c r="AF60" i="80"/>
  <c r="AF61" i="80"/>
  <c r="AF62" i="80"/>
  <c r="AF63" i="80"/>
  <c r="AF64" i="80"/>
  <c r="AF65" i="80"/>
  <c r="AF67" i="83"/>
  <c r="AF68" i="83"/>
  <c r="AF64" i="83"/>
  <c r="AF65" i="83"/>
  <c r="AF66" i="83"/>
  <c r="AF59" i="83"/>
  <c r="AF60" i="83"/>
  <c r="AF61" i="83"/>
  <c r="AF62" i="83"/>
  <c r="AF63" i="83"/>
  <c r="AF65" i="86"/>
  <c r="AF66" i="86"/>
  <c r="AF67" i="86"/>
  <c r="AF59" i="86"/>
  <c r="AF68" i="86"/>
  <c r="AF60" i="86"/>
  <c r="AF61" i="86"/>
  <c r="AF62" i="86"/>
  <c r="AF63" i="86"/>
  <c r="AF64" i="86"/>
  <c r="AE64" i="74"/>
  <c r="AE65" i="74"/>
  <c r="AE66" i="74"/>
  <c r="AE58" i="74"/>
  <c r="AE67" i="74"/>
  <c r="AE59" i="74"/>
  <c r="AE68" i="74"/>
  <c r="AE60" i="74"/>
  <c r="AE62" i="74"/>
  <c r="AE61" i="74"/>
  <c r="AE63" i="74"/>
  <c r="AE61" i="72"/>
  <c r="AE62" i="72"/>
  <c r="AE60" i="72"/>
  <c r="AE68" i="72"/>
  <c r="AE63" i="72"/>
  <c r="AE64" i="72"/>
  <c r="AE65" i="72"/>
  <c r="AE66" i="72"/>
  <c r="AE58" i="72"/>
  <c r="AE67" i="72"/>
  <c r="AE59" i="72"/>
  <c r="AF68" i="81"/>
  <c r="AF67" i="81"/>
  <c r="AF66" i="81"/>
  <c r="AF59" i="81"/>
  <c r="AF65" i="81"/>
  <c r="AF60" i="81"/>
  <c r="AF61" i="81"/>
  <c r="AF62" i="81"/>
  <c r="AF63" i="81"/>
  <c r="AF64" i="81"/>
  <c r="AD47" i="86"/>
  <c r="AE69" i="86"/>
  <c r="AE74" i="86" s="1"/>
  <c r="E58" i="86"/>
  <c r="Z81" i="76"/>
  <c r="Z81" i="84"/>
  <c r="AC47" i="72"/>
  <c r="Z84" i="74"/>
  <c r="AA22" i="74"/>
  <c r="AA77" i="74"/>
  <c r="AA79" i="74" s="1"/>
  <c r="AA76" i="74"/>
  <c r="AC78" i="77"/>
  <c r="AC47" i="74"/>
  <c r="AD47" i="80"/>
  <c r="AC47" i="76"/>
  <c r="Z78" i="74"/>
  <c r="Z81" i="74" s="1"/>
  <c r="AD47" i="84"/>
  <c r="AB81" i="77"/>
  <c r="AD47" i="81"/>
  <c r="AB81" i="81"/>
  <c r="AD47" i="75"/>
  <c r="AD47" i="77"/>
  <c r="AC79" i="77"/>
  <c r="AE69" i="77"/>
  <c r="AE74" i="77" s="1"/>
  <c r="E58" i="77"/>
  <c r="AD69" i="71"/>
  <c r="AD74" i="71" s="1"/>
  <c r="E57" i="71"/>
  <c r="AE69" i="75"/>
  <c r="AE74" i="75" s="1"/>
  <c r="E58" i="75"/>
  <c r="AC79" i="81"/>
  <c r="AD69" i="74"/>
  <c r="AD74" i="74" s="1"/>
  <c r="E57" i="74"/>
  <c r="AA79" i="80"/>
  <c r="AC79" i="83"/>
  <c r="AB81" i="83"/>
  <c r="AD69" i="72"/>
  <c r="AD74" i="72" s="1"/>
  <c r="E57" i="72"/>
  <c r="AE69" i="84"/>
  <c r="AE74" i="84" s="1"/>
  <c r="E58" i="84"/>
  <c r="AB78" i="72"/>
  <c r="AA79" i="76"/>
  <c r="AD47" i="83"/>
  <c r="AE69" i="81"/>
  <c r="AE74" i="81" s="1"/>
  <c r="E58" i="81"/>
  <c r="AD69" i="76"/>
  <c r="AD74" i="76" s="1"/>
  <c r="E57" i="76"/>
  <c r="AE69" i="83"/>
  <c r="AE74" i="83" s="1"/>
  <c r="E58" i="83"/>
  <c r="AA79" i="84"/>
  <c r="AA78" i="80"/>
  <c r="AE69" i="80"/>
  <c r="AE74" i="80" s="1"/>
  <c r="E58" i="80"/>
  <c r="AA78" i="86"/>
  <c r="AA79" i="86"/>
  <c r="AB77" i="86"/>
  <c r="AB79" i="86" s="1"/>
  <c r="AA84" i="86"/>
  <c r="AB76" i="86"/>
  <c r="AA78" i="75"/>
  <c r="AA81" i="75" s="1"/>
  <c r="AA78" i="76"/>
  <c r="AA78" i="84"/>
  <c r="AC78" i="81"/>
  <c r="AC78" i="83"/>
  <c r="AB22" i="86"/>
  <c r="AF43" i="86"/>
  <c r="AF42" i="86"/>
  <c r="AF41" i="86"/>
  <c r="AF40" i="86"/>
  <c r="AF39" i="86"/>
  <c r="AF38" i="86"/>
  <c r="AF37" i="86"/>
  <c r="AF36" i="86"/>
  <c r="AF35" i="86"/>
  <c r="AF34" i="86"/>
  <c r="E34" i="86" s="1"/>
  <c r="AG18" i="86"/>
  <c r="AE44" i="86"/>
  <c r="AE73" i="86" s="1"/>
  <c r="AB77" i="80"/>
  <c r="AB76" i="80"/>
  <c r="AA84" i="80"/>
  <c r="Y15" i="82" s="1"/>
  <c r="AB22" i="80"/>
  <c r="Y8" i="42"/>
  <c r="AA84" i="75"/>
  <c r="X18" i="82"/>
  <c r="X11" i="54"/>
  <c r="X14" i="53"/>
  <c r="Z7" i="42"/>
  <c r="AB84" i="72"/>
  <c r="AB77" i="84"/>
  <c r="AB76" i="84"/>
  <c r="AA84" i="84"/>
  <c r="Y17" i="82" s="1"/>
  <c r="AB22" i="84"/>
  <c r="Y9" i="54"/>
  <c r="Y12" i="53"/>
  <c r="AE44" i="84"/>
  <c r="AE73" i="84" s="1"/>
  <c r="AE75" i="84" s="1"/>
  <c r="AF43" i="84"/>
  <c r="AF42" i="84"/>
  <c r="AF41" i="84"/>
  <c r="AF40" i="84"/>
  <c r="AF39" i="84"/>
  <c r="AF38" i="84"/>
  <c r="AF37" i="84"/>
  <c r="AF36" i="84"/>
  <c r="AF35" i="84"/>
  <c r="AF34" i="84"/>
  <c r="E34" i="84" s="1"/>
  <c r="AG18" i="84"/>
  <c r="AF43" i="83"/>
  <c r="AF42" i="83"/>
  <c r="AF41" i="83"/>
  <c r="AF40" i="83"/>
  <c r="AF39" i="83"/>
  <c r="AF38" i="83"/>
  <c r="AF37" i="83"/>
  <c r="AF36" i="83"/>
  <c r="AF35" i="83"/>
  <c r="AF34" i="83"/>
  <c r="E34" i="83" s="1"/>
  <c r="AG18" i="83"/>
  <c r="AE44" i="83"/>
  <c r="AE73" i="83" s="1"/>
  <c r="AC84" i="83"/>
  <c r="AA16" i="82" s="1"/>
  <c r="AD77" i="83"/>
  <c r="AD76" i="83"/>
  <c r="AD22" i="83"/>
  <c r="AG18" i="81"/>
  <c r="AF43" i="81"/>
  <c r="AF42" i="81"/>
  <c r="AF41" i="81"/>
  <c r="AF40" i="81"/>
  <c r="AF39" i="81"/>
  <c r="AF38" i="81"/>
  <c r="AF37" i="81"/>
  <c r="AF36" i="81"/>
  <c r="AF35" i="81"/>
  <c r="AF34" i="81"/>
  <c r="E34" i="81" s="1"/>
  <c r="AE44" i="81"/>
  <c r="AE73" i="81" s="1"/>
  <c r="AE75" i="81" s="1"/>
  <c r="AD77" i="81"/>
  <c r="AD76" i="81"/>
  <c r="AD22" i="81"/>
  <c r="AC84" i="81"/>
  <c r="AA14" i="82" s="1"/>
  <c r="AE44" i="80"/>
  <c r="AE73" i="80" s="1"/>
  <c r="AE75" i="80" s="1"/>
  <c r="AF43" i="80"/>
  <c r="AF42" i="80"/>
  <c r="AF41" i="80"/>
  <c r="AF40" i="80"/>
  <c r="AF39" i="80"/>
  <c r="AF38" i="80"/>
  <c r="AF37" i="80"/>
  <c r="AF36" i="80"/>
  <c r="AF35" i="80"/>
  <c r="AF34" i="80"/>
  <c r="E34" i="80" s="1"/>
  <c r="AG18" i="80"/>
  <c r="AG18" i="77"/>
  <c r="AF43" i="77"/>
  <c r="AF42" i="77"/>
  <c r="AF41" i="77"/>
  <c r="AF40" i="77"/>
  <c r="AF39" i="77"/>
  <c r="AF38" i="77"/>
  <c r="AF37" i="77"/>
  <c r="AF36" i="77"/>
  <c r="AF35" i="77"/>
  <c r="AF34" i="77"/>
  <c r="E34" i="77" s="1"/>
  <c r="AD77" i="77"/>
  <c r="AD76" i="77"/>
  <c r="AD22" i="77"/>
  <c r="AD84" i="77" s="1"/>
  <c r="AB10" i="54" s="1"/>
  <c r="AE44" i="77"/>
  <c r="AE73" i="77" s="1"/>
  <c r="AE75" i="77" s="1"/>
  <c r="AB77" i="76"/>
  <c r="AB76" i="76"/>
  <c r="AB22" i="76"/>
  <c r="AB84" i="76" s="1"/>
  <c r="Z13" i="53" s="1"/>
  <c r="AE43" i="76"/>
  <c r="AE42" i="76"/>
  <c r="AE41" i="76"/>
  <c r="AE40" i="76"/>
  <c r="AE39" i="76"/>
  <c r="AE38" i="76"/>
  <c r="AE37" i="76"/>
  <c r="AE36" i="76"/>
  <c r="AE35" i="76"/>
  <c r="AE34" i="76"/>
  <c r="AE33" i="76"/>
  <c r="E33" i="76" s="1"/>
  <c r="AF18" i="76"/>
  <c r="AD44" i="76"/>
  <c r="AD73" i="76" s="1"/>
  <c r="AD75" i="76" s="1"/>
  <c r="AE44" i="75"/>
  <c r="AE73" i="75" s="1"/>
  <c r="AE75" i="75" s="1"/>
  <c r="AB76" i="75"/>
  <c r="AB77" i="75"/>
  <c r="AB79" i="75" s="1"/>
  <c r="AB22" i="75"/>
  <c r="AF43" i="75"/>
  <c r="AF41" i="75"/>
  <c r="AF39" i="75"/>
  <c r="AF37" i="75"/>
  <c r="AF35" i="75"/>
  <c r="AF40" i="75"/>
  <c r="AF36" i="75"/>
  <c r="AG18" i="75"/>
  <c r="AF42" i="75"/>
  <c r="AF38" i="75"/>
  <c r="AF34" i="75"/>
  <c r="E34" i="75" s="1"/>
  <c r="AD44" i="74"/>
  <c r="AD73" i="74" s="1"/>
  <c r="AE43" i="74"/>
  <c r="AE42" i="74"/>
  <c r="AE41" i="74"/>
  <c r="AE40" i="74"/>
  <c r="AE39" i="74"/>
  <c r="AE38" i="74"/>
  <c r="AE36" i="74"/>
  <c r="AE37" i="74"/>
  <c r="AE33" i="74"/>
  <c r="E33" i="74" s="1"/>
  <c r="AF18" i="74"/>
  <c r="AE34" i="74"/>
  <c r="AE35" i="74"/>
  <c r="AD44" i="71"/>
  <c r="AD73" i="71" s="1"/>
  <c r="AF18" i="71"/>
  <c r="AE41" i="71"/>
  <c r="AE33" i="71"/>
  <c r="E33" i="71" s="1"/>
  <c r="AE42" i="71"/>
  <c r="AE34" i="71"/>
  <c r="AE43" i="71"/>
  <c r="AE35" i="71"/>
  <c r="AE36" i="71"/>
  <c r="AE37" i="71"/>
  <c r="AE38" i="71"/>
  <c r="AE39" i="71"/>
  <c r="AE40" i="71"/>
  <c r="AE43" i="72"/>
  <c r="AE42" i="72"/>
  <c r="AE41" i="72"/>
  <c r="AE40" i="72"/>
  <c r="AE39" i="72"/>
  <c r="AE38" i="72"/>
  <c r="AE37" i="72"/>
  <c r="AE36" i="72"/>
  <c r="AE35" i="72"/>
  <c r="AE34" i="72"/>
  <c r="AE33" i="72"/>
  <c r="E33" i="72" s="1"/>
  <c r="AF18" i="72"/>
  <c r="AD44" i="72"/>
  <c r="AD73" i="72" s="1"/>
  <c r="AD75" i="72" s="1"/>
  <c r="AC76" i="72"/>
  <c r="AC77" i="72"/>
  <c r="AC79" i="72" s="1"/>
  <c r="AC22" i="72"/>
  <c r="AD75" i="71" l="1"/>
  <c r="AE75" i="83"/>
  <c r="AD75" i="74"/>
  <c r="AE75" i="86"/>
  <c r="AA81" i="76"/>
  <c r="AB78" i="86"/>
  <c r="AB81" i="86" s="1"/>
  <c r="AB83" i="86" s="1"/>
  <c r="AG67" i="80"/>
  <c r="AG68" i="80"/>
  <c r="AG60" i="80"/>
  <c r="AG61" i="80"/>
  <c r="AG62" i="80"/>
  <c r="AG63" i="80"/>
  <c r="AG64" i="80"/>
  <c r="AG65" i="80"/>
  <c r="AG66" i="80"/>
  <c r="AG67" i="83"/>
  <c r="AG68" i="83"/>
  <c r="AG65" i="83"/>
  <c r="AG66" i="83"/>
  <c r="AG60" i="83"/>
  <c r="AG61" i="83"/>
  <c r="AG62" i="83"/>
  <c r="AG63" i="83"/>
  <c r="AG64" i="83"/>
  <c r="AF64" i="76"/>
  <c r="AF65" i="76"/>
  <c r="AF66" i="76"/>
  <c r="AF67" i="76"/>
  <c r="AF59" i="76"/>
  <c r="AF68" i="76"/>
  <c r="AF63" i="76"/>
  <c r="AF60" i="76"/>
  <c r="AF61" i="76"/>
  <c r="AF62" i="76"/>
  <c r="AF64" i="71"/>
  <c r="AF65" i="71"/>
  <c r="AF66" i="71"/>
  <c r="AF67" i="71"/>
  <c r="AF59" i="71"/>
  <c r="AF68" i="71"/>
  <c r="AF60" i="71"/>
  <c r="AF61" i="71"/>
  <c r="AF62" i="71"/>
  <c r="AF63" i="71"/>
  <c r="AG67" i="81"/>
  <c r="AG66" i="81"/>
  <c r="AG68" i="81"/>
  <c r="AG65" i="81"/>
  <c r="AG60" i="81"/>
  <c r="AG61" i="81"/>
  <c r="AG62" i="81"/>
  <c r="AG63" i="81"/>
  <c r="AG64" i="81"/>
  <c r="AG65" i="84"/>
  <c r="AG66" i="84"/>
  <c r="AG67" i="84"/>
  <c r="AG68" i="84"/>
  <c r="AG60" i="84"/>
  <c r="AG61" i="84"/>
  <c r="AG62" i="84"/>
  <c r="AG63" i="84"/>
  <c r="AG64" i="84"/>
  <c r="AG65" i="75"/>
  <c r="AG66" i="75"/>
  <c r="AG67" i="75"/>
  <c r="AG68" i="75"/>
  <c r="AG60" i="75"/>
  <c r="AG61" i="75"/>
  <c r="AG62" i="75"/>
  <c r="AG63" i="75"/>
  <c r="AG64" i="75"/>
  <c r="AG66" i="86"/>
  <c r="AG67" i="86"/>
  <c r="AG68" i="86"/>
  <c r="AG60" i="86"/>
  <c r="AG61" i="86"/>
  <c r="AG62" i="86"/>
  <c r="AG63" i="86"/>
  <c r="AG64" i="86"/>
  <c r="AG65" i="86"/>
  <c r="AF62" i="72"/>
  <c r="AF68" i="72"/>
  <c r="AF63" i="72"/>
  <c r="AF64" i="72"/>
  <c r="AF65" i="72"/>
  <c r="AF66" i="72"/>
  <c r="AF67" i="72"/>
  <c r="AF59" i="72"/>
  <c r="AF61" i="72"/>
  <c r="AF60" i="72"/>
  <c r="AC81" i="83"/>
  <c r="AF65" i="74"/>
  <c r="AF66" i="74"/>
  <c r="AF67" i="74"/>
  <c r="AF59" i="74"/>
  <c r="AF68" i="74"/>
  <c r="AF60" i="74"/>
  <c r="AF61" i="74"/>
  <c r="AF63" i="74"/>
  <c r="AF62" i="74"/>
  <c r="AF64" i="74"/>
  <c r="AG61" i="77"/>
  <c r="AG62" i="77"/>
  <c r="AG63" i="77"/>
  <c r="AG64" i="77"/>
  <c r="AG65" i="77"/>
  <c r="AG66" i="77"/>
  <c r="AG67" i="77"/>
  <c r="AG60" i="77"/>
  <c r="AG68" i="77"/>
  <c r="AE47" i="86"/>
  <c r="AA81" i="86"/>
  <c r="AA83" i="86" s="1"/>
  <c r="AF69" i="86"/>
  <c r="AF74" i="86" s="1"/>
  <c r="E59" i="86"/>
  <c r="AC81" i="81"/>
  <c r="AB78" i="84"/>
  <c r="AC81" i="77"/>
  <c r="AA78" i="74"/>
  <c r="AA81" i="74" s="1"/>
  <c r="AA81" i="84"/>
  <c r="AE47" i="77"/>
  <c r="AB81" i="72"/>
  <c r="AD47" i="76"/>
  <c r="AE47" i="80"/>
  <c r="AE47" i="84"/>
  <c r="AE47" i="75"/>
  <c r="AA81" i="80"/>
  <c r="AE47" i="81"/>
  <c r="AD47" i="72"/>
  <c r="AD47" i="74"/>
  <c r="AA84" i="74"/>
  <c r="AB22" i="74"/>
  <c r="AB76" i="74"/>
  <c r="AB77" i="74"/>
  <c r="AB79" i="74" s="1"/>
  <c r="AE69" i="71"/>
  <c r="AE74" i="71" s="1"/>
  <c r="E58" i="71"/>
  <c r="AB79" i="84"/>
  <c r="AF69" i="80"/>
  <c r="AF74" i="80" s="1"/>
  <c r="E59" i="80"/>
  <c r="AE47" i="83"/>
  <c r="AD79" i="77"/>
  <c r="AD79" i="83"/>
  <c r="AF69" i="75"/>
  <c r="AF74" i="75" s="1"/>
  <c r="E59" i="75"/>
  <c r="AE69" i="74"/>
  <c r="AE74" i="74" s="1"/>
  <c r="E58" i="74"/>
  <c r="AC78" i="72"/>
  <c r="AC81" i="72" s="1"/>
  <c r="AB78" i="75"/>
  <c r="AB81" i="75" s="1"/>
  <c r="AD79" i="81"/>
  <c r="AB79" i="76"/>
  <c r="AB79" i="80"/>
  <c r="AF69" i="77"/>
  <c r="AF74" i="77" s="1"/>
  <c r="E59" i="77"/>
  <c r="AE69" i="76"/>
  <c r="AE74" i="76" s="1"/>
  <c r="E58" i="76"/>
  <c r="AF69" i="84"/>
  <c r="AF74" i="84" s="1"/>
  <c r="E59" i="84"/>
  <c r="AF69" i="81"/>
  <c r="AF74" i="81" s="1"/>
  <c r="E59" i="81"/>
  <c r="AF69" i="83"/>
  <c r="AF74" i="83" s="1"/>
  <c r="E59" i="83"/>
  <c r="AE69" i="72"/>
  <c r="AE74" i="72" s="1"/>
  <c r="E58" i="72"/>
  <c r="AC77" i="86"/>
  <c r="AC79" i="86" s="1"/>
  <c r="AB84" i="86"/>
  <c r="AC76" i="86"/>
  <c r="AB78" i="80"/>
  <c r="AD78" i="77"/>
  <c r="AB78" i="76"/>
  <c r="AD78" i="81"/>
  <c r="AD78" i="83"/>
  <c r="AC22" i="86"/>
  <c r="AG43" i="86"/>
  <c r="AG42" i="86"/>
  <c r="AG41" i="86"/>
  <c r="AG40" i="86"/>
  <c r="AG39" i="86"/>
  <c r="AG38" i="86"/>
  <c r="AG37" i="86"/>
  <c r="AG36" i="86"/>
  <c r="AG35" i="86"/>
  <c r="E35" i="86" s="1"/>
  <c r="AH18" i="86"/>
  <c r="AF44" i="86"/>
  <c r="AF73" i="86" s="1"/>
  <c r="AF75" i="86" s="1"/>
  <c r="Y18" i="82"/>
  <c r="Y14" i="53"/>
  <c r="Y11" i="54"/>
  <c r="Z8" i="42"/>
  <c r="AB84" i="75"/>
  <c r="AC76" i="80"/>
  <c r="AB84" i="80"/>
  <c r="Z15" i="82" s="1"/>
  <c r="AC77" i="80"/>
  <c r="AC22" i="80"/>
  <c r="AA7" i="42"/>
  <c r="AC84" i="72"/>
  <c r="AC77" i="84"/>
  <c r="AC22" i="84"/>
  <c r="AC76" i="84"/>
  <c r="AB84" i="84"/>
  <c r="Z17" i="82" s="1"/>
  <c r="Z9" i="54"/>
  <c r="Z12" i="53"/>
  <c r="AG43" i="84"/>
  <c r="AG42" i="84"/>
  <c r="AG41" i="84"/>
  <c r="AG40" i="84"/>
  <c r="AG39" i="84"/>
  <c r="AG38" i="84"/>
  <c r="AG37" i="84"/>
  <c r="AG36" i="84"/>
  <c r="AG35" i="84"/>
  <c r="E35" i="84" s="1"/>
  <c r="AH18" i="84"/>
  <c r="AF44" i="84"/>
  <c r="AF73" i="84" s="1"/>
  <c r="AF75" i="84" s="1"/>
  <c r="AG43" i="83"/>
  <c r="AG42" i="83"/>
  <c r="AG41" i="83"/>
  <c r="AG40" i="83"/>
  <c r="AG39" i="83"/>
  <c r="AG38" i="83"/>
  <c r="AG37" i="83"/>
  <c r="AG36" i="83"/>
  <c r="AG35" i="83"/>
  <c r="E35" i="83" s="1"/>
  <c r="AH18" i="83"/>
  <c r="AF44" i="83"/>
  <c r="AF73" i="83" s="1"/>
  <c r="AF75" i="83" s="1"/>
  <c r="AE76" i="83"/>
  <c r="AD84" i="83"/>
  <c r="AB16" i="82" s="1"/>
  <c r="AE77" i="83"/>
  <c r="AE22" i="83"/>
  <c r="AE76" i="81"/>
  <c r="AD84" i="81"/>
  <c r="AB14" i="82" s="1"/>
  <c r="AE22" i="81"/>
  <c r="AE77" i="81"/>
  <c r="AF44" i="81"/>
  <c r="AF73" i="81" s="1"/>
  <c r="AF75" i="81" s="1"/>
  <c r="AH18" i="81"/>
  <c r="AG43" i="81"/>
  <c r="AG42" i="81"/>
  <c r="AG41" i="81"/>
  <c r="AG40" i="81"/>
  <c r="AG39" i="81"/>
  <c r="AG38" i="81"/>
  <c r="AG37" i="81"/>
  <c r="AG36" i="81"/>
  <c r="AG35" i="81"/>
  <c r="E35" i="81" s="1"/>
  <c r="AF44" i="80"/>
  <c r="AF73" i="80" s="1"/>
  <c r="AF75" i="80" s="1"/>
  <c r="AG43" i="80"/>
  <c r="AG42" i="80"/>
  <c r="AG41" i="80"/>
  <c r="AG40" i="80"/>
  <c r="AG39" i="80"/>
  <c r="AG38" i="80"/>
  <c r="AG37" i="80"/>
  <c r="AG36" i="80"/>
  <c r="AG35" i="80"/>
  <c r="E35" i="80" s="1"/>
  <c r="AH18" i="80"/>
  <c r="AE76" i="77"/>
  <c r="AE77" i="77"/>
  <c r="AE22" i="77"/>
  <c r="AE84" i="77" s="1"/>
  <c r="AC10" i="54" s="1"/>
  <c r="AF44" i="77"/>
  <c r="AF73" i="77" s="1"/>
  <c r="AF75" i="77" s="1"/>
  <c r="AH18" i="77"/>
  <c r="AG43" i="77"/>
  <c r="AG42" i="77"/>
  <c r="AG41" i="77"/>
  <c r="AG40" i="77"/>
  <c r="AG39" i="77"/>
  <c r="AG38" i="77"/>
  <c r="AG37" i="77"/>
  <c r="AG36" i="77"/>
  <c r="AG35" i="77"/>
  <c r="E35" i="77" s="1"/>
  <c r="AF42" i="76"/>
  <c r="AF38" i="76"/>
  <c r="AF34" i="76"/>
  <c r="E34" i="76" s="1"/>
  <c r="AG18" i="76"/>
  <c r="AF43" i="76"/>
  <c r="AF39" i="76"/>
  <c r="AF35" i="76"/>
  <c r="AF40" i="76"/>
  <c r="AF36" i="76"/>
  <c r="AF41" i="76"/>
  <c r="AF37" i="76"/>
  <c r="AE44" i="76"/>
  <c r="AE73" i="76" s="1"/>
  <c r="AE75" i="76" s="1"/>
  <c r="AC77" i="76"/>
  <c r="AC76" i="76"/>
  <c r="AC22" i="76"/>
  <c r="AC84" i="76" s="1"/>
  <c r="AA13" i="53" s="1"/>
  <c r="AG43" i="75"/>
  <c r="AG42" i="75"/>
  <c r="AG41" i="75"/>
  <c r="AG40" i="75"/>
  <c r="AG39" i="75"/>
  <c r="AG38" i="75"/>
  <c r="AG37" i="75"/>
  <c r="AG36" i="75"/>
  <c r="AG35" i="75"/>
  <c r="E35" i="75" s="1"/>
  <c r="AH18" i="75"/>
  <c r="AC77" i="75"/>
  <c r="AC79" i="75" s="1"/>
  <c r="AC76" i="75"/>
  <c r="AC22" i="75"/>
  <c r="AF44" i="75"/>
  <c r="AF73" i="75" s="1"/>
  <c r="AF75" i="75" s="1"/>
  <c r="AE44" i="74"/>
  <c r="AE73" i="74" s="1"/>
  <c r="AE75" i="74" s="1"/>
  <c r="AF43" i="74"/>
  <c r="AF42" i="74"/>
  <c r="AF41" i="74"/>
  <c r="AF40" i="74"/>
  <c r="AF39" i="74"/>
  <c r="AF38" i="74"/>
  <c r="AF37" i="74"/>
  <c r="AF36" i="74"/>
  <c r="AF35" i="74"/>
  <c r="AF34" i="74"/>
  <c r="E34" i="74" s="1"/>
  <c r="AG18" i="74"/>
  <c r="AE44" i="71"/>
  <c r="AE73" i="71" s="1"/>
  <c r="AE75" i="71" s="1"/>
  <c r="AG18" i="71"/>
  <c r="AF42" i="71"/>
  <c r="AF34" i="71"/>
  <c r="E34" i="71" s="1"/>
  <c r="AF43" i="71"/>
  <c r="AF35" i="71"/>
  <c r="AF36" i="71"/>
  <c r="AF37" i="71"/>
  <c r="AF38" i="71"/>
  <c r="AF40" i="71"/>
  <c r="AF39" i="71"/>
  <c r="AF41" i="71"/>
  <c r="AE44" i="72"/>
  <c r="AE73" i="72" s="1"/>
  <c r="AE75" i="72" s="1"/>
  <c r="AF37" i="72"/>
  <c r="AF35" i="72"/>
  <c r="AF34" i="72"/>
  <c r="E34" i="72" s="1"/>
  <c r="AF40" i="72"/>
  <c r="AF38" i="72"/>
  <c r="AF43" i="72"/>
  <c r="AF39" i="72"/>
  <c r="AF36" i="72"/>
  <c r="AG18" i="72"/>
  <c r="AF42" i="72"/>
  <c r="AF41" i="72"/>
  <c r="AD76" i="72"/>
  <c r="AD77" i="72"/>
  <c r="AD79" i="72" s="1"/>
  <c r="AD22" i="72"/>
  <c r="AD81" i="83" l="1"/>
  <c r="AB81" i="84"/>
  <c r="AD81" i="77"/>
  <c r="AH66" i="84"/>
  <c r="AH67" i="84"/>
  <c r="AH68" i="84"/>
  <c r="AH61" i="84"/>
  <c r="AH62" i="84"/>
  <c r="AH63" i="84"/>
  <c r="AH64" i="84"/>
  <c r="AH65" i="84"/>
  <c r="AH62" i="77"/>
  <c r="AH63" i="77"/>
  <c r="AH64" i="77"/>
  <c r="AH65" i="77"/>
  <c r="AH66" i="77"/>
  <c r="AH67" i="77"/>
  <c r="AH68" i="77"/>
  <c r="AH61" i="77"/>
  <c r="AH68" i="81"/>
  <c r="AH65" i="81"/>
  <c r="AH61" i="81"/>
  <c r="AH62" i="81"/>
  <c r="AH63" i="81"/>
  <c r="AH64" i="81"/>
  <c r="AH67" i="81"/>
  <c r="AH66" i="81"/>
  <c r="AG68" i="72"/>
  <c r="AG63" i="72"/>
  <c r="AG64" i="72"/>
  <c r="AG65" i="72"/>
  <c r="AG66" i="72"/>
  <c r="AG67" i="72"/>
  <c r="AG62" i="72"/>
  <c r="AG60" i="72"/>
  <c r="AG61" i="72"/>
  <c r="AG65" i="76"/>
  <c r="AG66" i="76"/>
  <c r="AG67" i="76"/>
  <c r="AG68" i="76"/>
  <c r="AG60" i="76"/>
  <c r="AG64" i="76"/>
  <c r="AG61" i="76"/>
  <c r="AG62" i="76"/>
  <c r="AG63" i="76"/>
  <c r="AH67" i="86"/>
  <c r="AH68" i="86"/>
  <c r="AH61" i="86"/>
  <c r="AH62" i="86"/>
  <c r="AH63" i="86"/>
  <c r="AH64" i="86"/>
  <c r="AH65" i="86"/>
  <c r="AH66" i="86"/>
  <c r="AH66" i="75"/>
  <c r="AH67" i="75"/>
  <c r="AH68" i="75"/>
  <c r="AH61" i="75"/>
  <c r="AH62" i="75"/>
  <c r="AH63" i="75"/>
  <c r="AH64" i="75"/>
  <c r="AH65" i="75"/>
  <c r="AG65" i="71"/>
  <c r="AG66" i="71"/>
  <c r="AG67" i="71"/>
  <c r="AG68" i="71"/>
  <c r="AG60" i="71"/>
  <c r="AG61" i="71"/>
  <c r="AG62" i="71"/>
  <c r="AG63" i="71"/>
  <c r="AG64" i="71"/>
  <c r="AH68" i="83"/>
  <c r="AH66" i="83"/>
  <c r="AH61" i="83"/>
  <c r="AH62" i="83"/>
  <c r="AH63" i="83"/>
  <c r="AH67" i="83"/>
  <c r="AH64" i="83"/>
  <c r="AH65" i="83"/>
  <c r="AG66" i="74"/>
  <c r="AG67" i="74"/>
  <c r="AG68" i="74"/>
  <c r="AG60" i="74"/>
  <c r="AG61" i="74"/>
  <c r="AG62" i="74"/>
  <c r="AG64" i="74"/>
  <c r="AG63" i="74"/>
  <c r="AG65" i="74"/>
  <c r="AH68" i="80"/>
  <c r="AH61" i="80"/>
  <c r="AH62" i="80"/>
  <c r="AH63" i="80"/>
  <c r="AH64" i="80"/>
  <c r="AH65" i="80"/>
  <c r="AH66" i="80"/>
  <c r="AH67" i="80"/>
  <c r="AF47" i="86"/>
  <c r="AG69" i="86"/>
  <c r="AG74" i="86" s="1"/>
  <c r="E60" i="86"/>
  <c r="AC78" i="86"/>
  <c r="AC81" i="86" s="1"/>
  <c r="AC83" i="86" s="1"/>
  <c r="AE47" i="72"/>
  <c r="AE47" i="76"/>
  <c r="AF47" i="75"/>
  <c r="AF47" i="80"/>
  <c r="AB78" i="74"/>
  <c r="AB81" i="74" s="1"/>
  <c r="AB84" i="74"/>
  <c r="AC76" i="74"/>
  <c r="AC77" i="74"/>
  <c r="AC79" i="74" s="1"/>
  <c r="AC22" i="74"/>
  <c r="AB81" i="76"/>
  <c r="AF47" i="77"/>
  <c r="AD78" i="72"/>
  <c r="AD81" i="72" s="1"/>
  <c r="AF47" i="81"/>
  <c r="AF47" i="84"/>
  <c r="AE47" i="74"/>
  <c r="AE79" i="83"/>
  <c r="AG69" i="81"/>
  <c r="AG74" i="81" s="1"/>
  <c r="E60" i="81"/>
  <c r="AF69" i="71"/>
  <c r="AF74" i="71" s="1"/>
  <c r="E59" i="71"/>
  <c r="AG69" i="84"/>
  <c r="AG74" i="84" s="1"/>
  <c r="E60" i="84"/>
  <c r="AC79" i="84"/>
  <c r="AF69" i="74"/>
  <c r="AF74" i="74" s="1"/>
  <c r="E59" i="74"/>
  <c r="AB81" i="80"/>
  <c r="AE79" i="77"/>
  <c r="AE79" i="81"/>
  <c r="AC79" i="76"/>
  <c r="AC79" i="80"/>
  <c r="AC78" i="84"/>
  <c r="AF69" i="76"/>
  <c r="AF74" i="76" s="1"/>
  <c r="E59" i="76"/>
  <c r="AG69" i="83"/>
  <c r="AG74" i="83" s="1"/>
  <c r="E60" i="83"/>
  <c r="AF69" i="72"/>
  <c r="AF74" i="72" s="1"/>
  <c r="E59" i="72"/>
  <c r="AG69" i="75"/>
  <c r="AG74" i="75" s="1"/>
  <c r="E60" i="75"/>
  <c r="AF47" i="83"/>
  <c r="AD81" i="81"/>
  <c r="AG69" i="80"/>
  <c r="AG74" i="80" s="1"/>
  <c r="E60" i="80"/>
  <c r="AG69" i="77"/>
  <c r="AG74" i="77" s="1"/>
  <c r="E60" i="77"/>
  <c r="AD77" i="86"/>
  <c r="AD79" i="86" s="1"/>
  <c r="AC84" i="86"/>
  <c r="AD76" i="86"/>
  <c r="AC78" i="75"/>
  <c r="AC81" i="75" s="1"/>
  <c r="AE78" i="83"/>
  <c r="AC78" i="76"/>
  <c r="AC78" i="80"/>
  <c r="AE78" i="77"/>
  <c r="AE78" i="81"/>
  <c r="AD22" i="86"/>
  <c r="AH43" i="86"/>
  <c r="AH42" i="86"/>
  <c r="AH41" i="86"/>
  <c r="AH40" i="86"/>
  <c r="AH39" i="86"/>
  <c r="AH38" i="86"/>
  <c r="AH37" i="86"/>
  <c r="AH36" i="86"/>
  <c r="E36" i="86" s="1"/>
  <c r="AI18" i="86"/>
  <c r="AG44" i="86"/>
  <c r="AG73" i="86" s="1"/>
  <c r="Z18" i="82"/>
  <c r="Z14" i="53"/>
  <c r="Z11" i="54"/>
  <c r="AD76" i="84"/>
  <c r="AC84" i="84"/>
  <c r="AA17" i="82" s="1"/>
  <c r="AD22" i="84"/>
  <c r="AD77" i="84"/>
  <c r="AD76" i="80"/>
  <c r="AD77" i="80"/>
  <c r="AD22" i="80"/>
  <c r="AC84" i="80"/>
  <c r="AA15" i="82" s="1"/>
  <c r="AA12" i="53"/>
  <c r="AA9" i="54"/>
  <c r="AA8" i="42"/>
  <c r="AC84" i="75"/>
  <c r="AD84" i="72"/>
  <c r="AB7" i="42"/>
  <c r="AH43" i="84"/>
  <c r="AH42" i="84"/>
  <c r="AH41" i="84"/>
  <c r="AH40" i="84"/>
  <c r="AH39" i="84"/>
  <c r="AH38" i="84"/>
  <c r="AH37" i="84"/>
  <c r="AH36" i="84"/>
  <c r="E36" i="84" s="1"/>
  <c r="AI18" i="84"/>
  <c r="AG44" i="84"/>
  <c r="AG73" i="84" s="1"/>
  <c r="AG75" i="84" s="1"/>
  <c r="AH43" i="83"/>
  <c r="AH42" i="83"/>
  <c r="AH41" i="83"/>
  <c r="AH40" i="83"/>
  <c r="AH39" i="83"/>
  <c r="AH38" i="83"/>
  <c r="AH37" i="83"/>
  <c r="AH36" i="83"/>
  <c r="E36" i="83" s="1"/>
  <c r="AI18" i="83"/>
  <c r="AG44" i="83"/>
  <c r="AG73" i="83" s="1"/>
  <c r="AG75" i="83" s="1"/>
  <c r="AE84" i="83"/>
  <c r="AC16" i="82" s="1"/>
  <c r="AF77" i="83"/>
  <c r="AF22" i="83"/>
  <c r="AF76" i="83"/>
  <c r="AE84" i="81"/>
  <c r="AC14" i="82" s="1"/>
  <c r="AF76" i="81"/>
  <c r="AF77" i="81"/>
  <c r="AF22" i="81"/>
  <c r="AG44" i="81"/>
  <c r="AG73" i="81" s="1"/>
  <c r="AG75" i="81" s="1"/>
  <c r="AH43" i="81"/>
  <c r="AH42" i="81"/>
  <c r="AH41" i="81"/>
  <c r="AH40" i="81"/>
  <c r="AH39" i="81"/>
  <c r="AH38" i="81"/>
  <c r="AH37" i="81"/>
  <c r="AH36" i="81"/>
  <c r="E36" i="81" s="1"/>
  <c r="AI18" i="81"/>
  <c r="AG44" i="80"/>
  <c r="AG73" i="80" s="1"/>
  <c r="AH43" i="80"/>
  <c r="AH42" i="80"/>
  <c r="AH41" i="80"/>
  <c r="AH40" i="80"/>
  <c r="AH39" i="80"/>
  <c r="AH38" i="80"/>
  <c r="AH37" i="80"/>
  <c r="AH36" i="80"/>
  <c r="E36" i="80" s="1"/>
  <c r="AI18" i="80"/>
  <c r="AG44" i="77"/>
  <c r="AG73" i="77" s="1"/>
  <c r="AG75" i="77" s="1"/>
  <c r="AH43" i="77"/>
  <c r="AH42" i="77"/>
  <c r="AH41" i="77"/>
  <c r="AH40" i="77"/>
  <c r="AH39" i="77"/>
  <c r="AH38" i="77"/>
  <c r="AH37" i="77"/>
  <c r="AH36" i="77"/>
  <c r="E36" i="77" s="1"/>
  <c r="AI18" i="77"/>
  <c r="AF77" i="77"/>
  <c r="AF22" i="77"/>
  <c r="AF84" i="77" s="1"/>
  <c r="AD10" i="54" s="1"/>
  <c r="AF76" i="77"/>
  <c r="AG43" i="76"/>
  <c r="AG39" i="76"/>
  <c r="AG35" i="76"/>
  <c r="E35" i="76" s="1"/>
  <c r="AG41" i="76"/>
  <c r="AG40" i="76"/>
  <c r="AG36" i="76"/>
  <c r="AG42" i="76"/>
  <c r="AG38" i="76"/>
  <c r="AH18" i="76"/>
  <c r="AG37" i="76"/>
  <c r="AF44" i="76"/>
  <c r="AF73" i="76" s="1"/>
  <c r="AF75" i="76" s="1"/>
  <c r="AD77" i="76"/>
  <c r="AD76" i="76"/>
  <c r="AD22" i="76"/>
  <c r="AD84" i="76" s="1"/>
  <c r="AB13" i="53" s="1"/>
  <c r="AH43" i="75"/>
  <c r="AH42" i="75"/>
  <c r="AH41" i="75"/>
  <c r="AH40" i="75"/>
  <c r="AH39" i="75"/>
  <c r="AH38" i="75"/>
  <c r="AH37" i="75"/>
  <c r="AH36" i="75"/>
  <c r="E36" i="75" s="1"/>
  <c r="AI18" i="75"/>
  <c r="AD77" i="75"/>
  <c r="AD79" i="75" s="1"/>
  <c r="AD76" i="75"/>
  <c r="AD22" i="75"/>
  <c r="AG44" i="75"/>
  <c r="AG73" i="75" s="1"/>
  <c r="AG75" i="75" s="1"/>
  <c r="AF44" i="74"/>
  <c r="AF73" i="74" s="1"/>
  <c r="AF75" i="74" s="1"/>
  <c r="AG43" i="74"/>
  <c r="AG42" i="74"/>
  <c r="AG41" i="74"/>
  <c r="AG40" i="74"/>
  <c r="AG39" i="74"/>
  <c r="AG38" i="74"/>
  <c r="AG37" i="74"/>
  <c r="AG36" i="74"/>
  <c r="AG35" i="74"/>
  <c r="E35" i="74" s="1"/>
  <c r="AH18" i="74"/>
  <c r="AF44" i="71"/>
  <c r="AF73" i="71" s="1"/>
  <c r="AF75" i="71" s="1"/>
  <c r="AH18" i="71"/>
  <c r="AG43" i="71"/>
  <c r="AG35" i="71"/>
  <c r="E35" i="71" s="1"/>
  <c r="AG36" i="71"/>
  <c r="AG37" i="71"/>
  <c r="AG38" i="71"/>
  <c r="AG41" i="71"/>
  <c r="AG39" i="71"/>
  <c r="AG40" i="71"/>
  <c r="AG42" i="71"/>
  <c r="AE76" i="72"/>
  <c r="AE22" i="72"/>
  <c r="AE77" i="72"/>
  <c r="AE79" i="72" s="1"/>
  <c r="AF44" i="72"/>
  <c r="AF73" i="72" s="1"/>
  <c r="AF75" i="72" s="1"/>
  <c r="AG43" i="72"/>
  <c r="AG42" i="72"/>
  <c r="AG41" i="72"/>
  <c r="AG40" i="72"/>
  <c r="AG39" i="72"/>
  <c r="AG38" i="72"/>
  <c r="AG37" i="72"/>
  <c r="AG36" i="72"/>
  <c r="AG35" i="72"/>
  <c r="E35" i="72" s="1"/>
  <c r="AH18" i="72"/>
  <c r="AG75" i="80" l="1"/>
  <c r="AG75" i="86"/>
  <c r="AD78" i="86"/>
  <c r="AI63" i="77"/>
  <c r="AI64" i="77"/>
  <c r="AI65" i="77"/>
  <c r="AI66" i="77"/>
  <c r="AI67" i="77"/>
  <c r="AI68" i="77"/>
  <c r="AI62" i="77"/>
  <c r="AI62" i="83"/>
  <c r="AI63" i="83"/>
  <c r="AI68" i="83"/>
  <c r="AI67" i="83"/>
  <c r="AI64" i="83"/>
  <c r="AI65" i="83"/>
  <c r="AI66" i="83"/>
  <c r="AI62" i="80"/>
  <c r="AI63" i="80"/>
  <c r="AI64" i="80"/>
  <c r="AI65" i="80"/>
  <c r="AI66" i="80"/>
  <c r="AI67" i="80"/>
  <c r="AI68" i="80"/>
  <c r="AH67" i="74"/>
  <c r="AH68" i="74"/>
  <c r="AH61" i="74"/>
  <c r="AH62" i="74"/>
  <c r="AH63" i="74"/>
  <c r="AH65" i="74"/>
  <c r="AH64" i="74"/>
  <c r="AH66" i="74"/>
  <c r="AH66" i="76"/>
  <c r="AH67" i="76"/>
  <c r="AH68" i="76"/>
  <c r="AH61" i="76"/>
  <c r="AH65" i="76"/>
  <c r="AH62" i="76"/>
  <c r="AH63" i="76"/>
  <c r="AH64" i="76"/>
  <c r="AI65" i="81"/>
  <c r="AI62" i="81"/>
  <c r="AI63" i="81"/>
  <c r="AI64" i="81"/>
  <c r="AI67" i="81"/>
  <c r="AI66" i="81"/>
  <c r="AI68" i="81"/>
  <c r="AI68" i="86"/>
  <c r="AI62" i="86"/>
  <c r="AI63" i="86"/>
  <c r="AI64" i="86"/>
  <c r="AI65" i="86"/>
  <c r="AI66" i="86"/>
  <c r="AI67" i="86"/>
  <c r="AI67" i="84"/>
  <c r="AI68" i="84"/>
  <c r="AI62" i="84"/>
  <c r="AI63" i="84"/>
  <c r="AI64" i="84"/>
  <c r="AI65" i="84"/>
  <c r="AI66" i="84"/>
  <c r="AC81" i="76"/>
  <c r="AH66" i="71"/>
  <c r="AH67" i="71"/>
  <c r="AH68" i="71"/>
  <c r="AH61" i="71"/>
  <c r="AH62" i="71"/>
  <c r="AH63" i="71"/>
  <c r="AH64" i="71"/>
  <c r="AH65" i="71"/>
  <c r="AH68" i="72"/>
  <c r="AH64" i="72"/>
  <c r="AH65" i="72"/>
  <c r="AH66" i="72"/>
  <c r="AH67" i="72"/>
  <c r="AH63" i="72"/>
  <c r="AH61" i="72"/>
  <c r="AH62" i="72"/>
  <c r="AI67" i="75"/>
  <c r="AI68" i="75"/>
  <c r="AI62" i="75"/>
  <c r="AI63" i="75"/>
  <c r="AI64" i="75"/>
  <c r="AI65" i="75"/>
  <c r="AI66" i="75"/>
  <c r="AG47" i="86"/>
  <c r="AH69" i="86"/>
  <c r="AH74" i="86" s="1"/>
  <c r="E61" i="86"/>
  <c r="AE81" i="83"/>
  <c r="AE81" i="81"/>
  <c r="AD78" i="84"/>
  <c r="AE81" i="77"/>
  <c r="AG47" i="77"/>
  <c r="AG47" i="75"/>
  <c r="AD78" i="75"/>
  <c r="AD81" i="75" s="1"/>
  <c r="AF47" i="74"/>
  <c r="AG47" i="81"/>
  <c r="AF47" i="72"/>
  <c r="AC84" i="74"/>
  <c r="AD76" i="74"/>
  <c r="AD77" i="74"/>
  <c r="AD79" i="74" s="1"/>
  <c r="AD22" i="74"/>
  <c r="AG47" i="80"/>
  <c r="AF47" i="76"/>
  <c r="AC78" i="74"/>
  <c r="AC81" i="74" s="1"/>
  <c r="AC81" i="80"/>
  <c r="AC81" i="84"/>
  <c r="AG47" i="84"/>
  <c r="AG47" i="83"/>
  <c r="AG69" i="72"/>
  <c r="AG74" i="72" s="1"/>
  <c r="E60" i="72"/>
  <c r="AD79" i="80"/>
  <c r="AF79" i="77"/>
  <c r="AH69" i="77"/>
  <c r="AH74" i="77" s="1"/>
  <c r="E61" i="77"/>
  <c r="AF79" i="83"/>
  <c r="AD79" i="84"/>
  <c r="AD79" i="76"/>
  <c r="AH69" i="84"/>
  <c r="AH74" i="84" s="1"/>
  <c r="E61" i="84"/>
  <c r="AG69" i="74"/>
  <c r="AG74" i="74" s="1"/>
  <c r="E60" i="74"/>
  <c r="AH69" i="75"/>
  <c r="AH74" i="75" s="1"/>
  <c r="E61" i="75"/>
  <c r="AH69" i="81"/>
  <c r="AH74" i="81" s="1"/>
  <c r="E61" i="81"/>
  <c r="AG69" i="71"/>
  <c r="AG74" i="71" s="1"/>
  <c r="E60" i="71"/>
  <c r="AG69" i="76"/>
  <c r="AG74" i="76" s="1"/>
  <c r="E60" i="76"/>
  <c r="AF79" i="81"/>
  <c r="AF78" i="81"/>
  <c r="AH69" i="83"/>
  <c r="AH74" i="83" s="1"/>
  <c r="E61" i="83"/>
  <c r="AH69" i="80"/>
  <c r="AH74" i="80" s="1"/>
  <c r="E61" i="80"/>
  <c r="AE77" i="86"/>
  <c r="AE79" i="86" s="1"/>
  <c r="AE76" i="86"/>
  <c r="AD84" i="86"/>
  <c r="AD81" i="86"/>
  <c r="AD83" i="86" s="1"/>
  <c r="AF78" i="77"/>
  <c r="AD78" i="80"/>
  <c r="AF78" i="83"/>
  <c r="AD78" i="76"/>
  <c r="AE78" i="72"/>
  <c r="AE22" i="86"/>
  <c r="AH44" i="86"/>
  <c r="AH73" i="86" s="1"/>
  <c r="AH75" i="86" s="1"/>
  <c r="AI43" i="86"/>
  <c r="AI42" i="86"/>
  <c r="AI41" i="86"/>
  <c r="AI40" i="86"/>
  <c r="AI39" i="86"/>
  <c r="AI38" i="86"/>
  <c r="AI37" i="86"/>
  <c r="E37" i="86" s="1"/>
  <c r="AJ18" i="86"/>
  <c r="AC7" i="42"/>
  <c r="AE84" i="72"/>
  <c r="AB8" i="42"/>
  <c r="AD84" i="75"/>
  <c r="AB9" i="54"/>
  <c r="AB12" i="53"/>
  <c r="AA18" i="82"/>
  <c r="AA14" i="53"/>
  <c r="AA11" i="54"/>
  <c r="AE77" i="80"/>
  <c r="AE22" i="80"/>
  <c r="AE76" i="80"/>
  <c r="AD84" i="80"/>
  <c r="AB15" i="82" s="1"/>
  <c r="AE76" i="84"/>
  <c r="AD84" i="84"/>
  <c r="AB17" i="82" s="1"/>
  <c r="AE77" i="84"/>
  <c r="AE22" i="84"/>
  <c r="AI43" i="84"/>
  <c r="AI42" i="84"/>
  <c r="AI41" i="84"/>
  <c r="AI40" i="84"/>
  <c r="AI39" i="84"/>
  <c r="AI38" i="84"/>
  <c r="AI37" i="84"/>
  <c r="E37" i="84" s="1"/>
  <c r="AJ18" i="84"/>
  <c r="AH44" i="84"/>
  <c r="AH73" i="84" s="1"/>
  <c r="AH75" i="84" s="1"/>
  <c r="AI41" i="83"/>
  <c r="AI37" i="83"/>
  <c r="E37" i="83" s="1"/>
  <c r="AI42" i="83"/>
  <c r="AI38" i="83"/>
  <c r="AJ18" i="83"/>
  <c r="AI43" i="83"/>
  <c r="AI39" i="83"/>
  <c r="AI40" i="83"/>
  <c r="AH44" i="83"/>
  <c r="AH73" i="83" s="1"/>
  <c r="AH75" i="83" s="1"/>
  <c r="AF84" i="83"/>
  <c r="AD16" i="82" s="1"/>
  <c r="AG77" i="83"/>
  <c r="AG22" i="83"/>
  <c r="AG76" i="83"/>
  <c r="AI39" i="81"/>
  <c r="AJ18" i="81"/>
  <c r="AI41" i="81"/>
  <c r="AI43" i="81"/>
  <c r="AI38" i="81"/>
  <c r="AI40" i="81"/>
  <c r="AI42" i="81"/>
  <c r="AI37" i="81"/>
  <c r="E37" i="81" s="1"/>
  <c r="AF84" i="81"/>
  <c r="AD14" i="82" s="1"/>
  <c r="AG77" i="81"/>
  <c r="AG76" i="81"/>
  <c r="AG22" i="81"/>
  <c r="AH44" i="81"/>
  <c r="AH73" i="81" s="1"/>
  <c r="AH44" i="80"/>
  <c r="AH73" i="80" s="1"/>
  <c r="AH75" i="80" s="1"/>
  <c r="AI43" i="80"/>
  <c r="AI42" i="80"/>
  <c r="AI41" i="80"/>
  <c r="AI40" i="80"/>
  <c r="AI39" i="80"/>
  <c r="AI38" i="80"/>
  <c r="AI37" i="80"/>
  <c r="E37" i="80" s="1"/>
  <c r="AJ18" i="80"/>
  <c r="AG76" i="77"/>
  <c r="AG77" i="77"/>
  <c r="AG22" i="77"/>
  <c r="AG84" i="77" s="1"/>
  <c r="AE10" i="54" s="1"/>
  <c r="AI43" i="77"/>
  <c r="AI42" i="77"/>
  <c r="AI41" i="77"/>
  <c r="AI40" i="77"/>
  <c r="AI39" i="77"/>
  <c r="AI38" i="77"/>
  <c r="AI37" i="77"/>
  <c r="E37" i="77" s="1"/>
  <c r="AJ18" i="77"/>
  <c r="AH44" i="77"/>
  <c r="AH73" i="77" s="1"/>
  <c r="AH75" i="77" s="1"/>
  <c r="AG44" i="76"/>
  <c r="AG73" i="76" s="1"/>
  <c r="AH43" i="76"/>
  <c r="AH42" i="76"/>
  <c r="AH41" i="76"/>
  <c r="AH40" i="76"/>
  <c r="AH39" i="76"/>
  <c r="AH38" i="76"/>
  <c r="AH37" i="76"/>
  <c r="AH36" i="76"/>
  <c r="E36" i="76" s="1"/>
  <c r="AI18" i="76"/>
  <c r="AE22" i="76"/>
  <c r="AE84" i="76" s="1"/>
  <c r="AC13" i="53" s="1"/>
  <c r="AE76" i="76"/>
  <c r="AE77" i="76"/>
  <c r="AI43" i="75"/>
  <c r="AI42" i="75"/>
  <c r="AI41" i="75"/>
  <c r="AI40" i="75"/>
  <c r="AI39" i="75"/>
  <c r="AI38" i="75"/>
  <c r="AI37" i="75"/>
  <c r="E37" i="75" s="1"/>
  <c r="AJ18" i="75"/>
  <c r="AE77" i="75"/>
  <c r="AE79" i="75" s="1"/>
  <c r="AE22" i="75"/>
  <c r="AE76" i="75"/>
  <c r="AH44" i="75"/>
  <c r="AH73" i="75" s="1"/>
  <c r="AG44" i="74"/>
  <c r="AG73" i="74" s="1"/>
  <c r="AH43" i="74"/>
  <c r="AH41" i="74"/>
  <c r="AH39" i="74"/>
  <c r="AH37" i="74"/>
  <c r="AH42" i="74"/>
  <c r="AH40" i="74"/>
  <c r="AH38" i="74"/>
  <c r="AH36" i="74"/>
  <c r="E36" i="74" s="1"/>
  <c r="AI18" i="74"/>
  <c r="AG44" i="71"/>
  <c r="AG73" i="71" s="1"/>
  <c r="AG75" i="71" s="1"/>
  <c r="AI18" i="71"/>
  <c r="AH36" i="71"/>
  <c r="E36" i="71" s="1"/>
  <c r="AH37" i="71"/>
  <c r="AH42" i="71"/>
  <c r="AH38" i="71"/>
  <c r="AH39" i="71"/>
  <c r="AH40" i="71"/>
  <c r="AH41" i="71"/>
  <c r="AH43" i="71"/>
  <c r="AH43" i="72"/>
  <c r="AH42" i="72"/>
  <c r="AH41" i="72"/>
  <c r="AH40" i="72"/>
  <c r="AH39" i="72"/>
  <c r="AH38" i="72"/>
  <c r="AH37" i="72"/>
  <c r="AH36" i="72"/>
  <c r="E36" i="72" s="1"/>
  <c r="AI18" i="72"/>
  <c r="AG44" i="72"/>
  <c r="AG73" i="72" s="1"/>
  <c r="AG75" i="72" s="1"/>
  <c r="AF76" i="72"/>
  <c r="AF77" i="72"/>
  <c r="AF79" i="72" s="1"/>
  <c r="AF22" i="72"/>
  <c r="AH75" i="81" l="1"/>
  <c r="AG75" i="74"/>
  <c r="AH75" i="75"/>
  <c r="AG75" i="76"/>
  <c r="AD81" i="84"/>
  <c r="AJ64" i="77"/>
  <c r="AJ65" i="77"/>
  <c r="AJ66" i="77"/>
  <c r="AJ67" i="77"/>
  <c r="AJ68" i="77"/>
  <c r="AJ63" i="77"/>
  <c r="AJ63" i="86"/>
  <c r="AJ64" i="86"/>
  <c r="AJ65" i="86"/>
  <c r="AJ66" i="86"/>
  <c r="AJ67" i="86"/>
  <c r="AJ68" i="86"/>
  <c r="AI68" i="74"/>
  <c r="AI62" i="74"/>
  <c r="AI63" i="74"/>
  <c r="AI64" i="74"/>
  <c r="AI66" i="74"/>
  <c r="AI65" i="74"/>
  <c r="AI67" i="74"/>
  <c r="AI67" i="76"/>
  <c r="AI68" i="76"/>
  <c r="AI62" i="76"/>
  <c r="AI66" i="76"/>
  <c r="AI63" i="76"/>
  <c r="AI64" i="76"/>
  <c r="AI65" i="76"/>
  <c r="AJ68" i="84"/>
  <c r="AJ63" i="84"/>
  <c r="AJ64" i="84"/>
  <c r="AJ65" i="84"/>
  <c r="AJ66" i="84"/>
  <c r="AJ67" i="84"/>
  <c r="AI68" i="72"/>
  <c r="AI65" i="72"/>
  <c r="AI66" i="72"/>
  <c r="AI67" i="72"/>
  <c r="AI64" i="72"/>
  <c r="AI62" i="72"/>
  <c r="AI63" i="72"/>
  <c r="AJ63" i="83"/>
  <c r="AJ68" i="83"/>
  <c r="AJ67" i="83"/>
  <c r="AJ64" i="83"/>
  <c r="AJ65" i="83"/>
  <c r="AJ66" i="83"/>
  <c r="AJ65" i="81"/>
  <c r="AJ66" i="81"/>
  <c r="AJ67" i="81"/>
  <c r="AJ68" i="81"/>
  <c r="AJ63" i="81"/>
  <c r="AJ64" i="81"/>
  <c r="AI67" i="71"/>
  <c r="AI68" i="71"/>
  <c r="AI62" i="71"/>
  <c r="AI63" i="71"/>
  <c r="AI64" i="71"/>
  <c r="AI65" i="71"/>
  <c r="AI66" i="71"/>
  <c r="AJ68" i="75"/>
  <c r="AJ63" i="75"/>
  <c r="AJ64" i="75"/>
  <c r="AJ65" i="75"/>
  <c r="AJ66" i="75"/>
  <c r="AJ67" i="75"/>
  <c r="AJ63" i="80"/>
  <c r="AJ64" i="80"/>
  <c r="AJ65" i="80"/>
  <c r="AJ66" i="80"/>
  <c r="AJ67" i="80"/>
  <c r="AJ68" i="80"/>
  <c r="AH47" i="86"/>
  <c r="AE78" i="86"/>
  <c r="AE81" i="86" s="1"/>
  <c r="AE83" i="86" s="1"/>
  <c r="AI69" i="86"/>
  <c r="AI74" i="86" s="1"/>
  <c r="E62" i="86"/>
  <c r="AF78" i="72"/>
  <c r="AF81" i="81"/>
  <c r="AD81" i="80"/>
  <c r="AG47" i="72"/>
  <c r="AH47" i="81"/>
  <c r="AD78" i="74"/>
  <c r="AD81" i="74" s="1"/>
  <c r="AH47" i="80"/>
  <c r="AG47" i="76"/>
  <c r="AF81" i="72"/>
  <c r="AD81" i="76"/>
  <c r="AH47" i="83"/>
  <c r="AH47" i="77"/>
  <c r="AG47" i="74"/>
  <c r="AF81" i="83"/>
  <c r="AH47" i="75"/>
  <c r="AD84" i="74"/>
  <c r="AE77" i="74"/>
  <c r="AE79" i="74" s="1"/>
  <c r="AE22" i="74"/>
  <c r="AE76" i="74"/>
  <c r="AH47" i="84"/>
  <c r="AI69" i="80"/>
  <c r="AI74" i="80" s="1"/>
  <c r="E62" i="80"/>
  <c r="AE79" i="84"/>
  <c r="AI69" i="77"/>
  <c r="AI74" i="77" s="1"/>
  <c r="E62" i="77"/>
  <c r="AH69" i="74"/>
  <c r="AH74" i="74" s="1"/>
  <c r="E61" i="74"/>
  <c r="AG79" i="81"/>
  <c r="AG79" i="77"/>
  <c r="AI69" i="84"/>
  <c r="AI74" i="84" s="1"/>
  <c r="E62" i="84"/>
  <c r="AE79" i="76"/>
  <c r="AE81" i="72"/>
  <c r="AI69" i="75"/>
  <c r="AI74" i="75" s="1"/>
  <c r="E62" i="75"/>
  <c r="AG79" i="83"/>
  <c r="AH69" i="71"/>
  <c r="AH74" i="71" s="1"/>
  <c r="E61" i="71"/>
  <c r="AH69" i="76"/>
  <c r="AH74" i="76" s="1"/>
  <c r="E61" i="76"/>
  <c r="AI69" i="83"/>
  <c r="AI74" i="83" s="1"/>
  <c r="E62" i="83"/>
  <c r="AG78" i="81"/>
  <c r="AE79" i="80"/>
  <c r="AF81" i="77"/>
  <c r="AI69" i="81"/>
  <c r="AI74" i="81" s="1"/>
  <c r="E62" i="81"/>
  <c r="AH69" i="72"/>
  <c r="AH74" i="72" s="1"/>
  <c r="E61" i="72"/>
  <c r="AF77" i="86"/>
  <c r="AF79" i="86" s="1"/>
  <c r="AE84" i="86"/>
  <c r="AF76" i="86"/>
  <c r="AE78" i="75"/>
  <c r="AE81" i="75" s="1"/>
  <c r="AG78" i="77"/>
  <c r="AG78" i="83"/>
  <c r="AE78" i="76"/>
  <c r="AE78" i="84"/>
  <c r="AE78" i="80"/>
  <c r="AF22" i="86"/>
  <c r="AI44" i="86"/>
  <c r="AI73" i="86" s="1"/>
  <c r="AI75" i="86" s="1"/>
  <c r="AJ43" i="86"/>
  <c r="AJ42" i="86"/>
  <c r="AJ41" i="86"/>
  <c r="AJ40" i="86"/>
  <c r="AJ39" i="86"/>
  <c r="AJ38" i="86"/>
  <c r="E38" i="86" s="1"/>
  <c r="AK18" i="86"/>
  <c r="AF77" i="80"/>
  <c r="AF22" i="80"/>
  <c r="AE84" i="80"/>
  <c r="AC15" i="82" s="1"/>
  <c r="AF76" i="80"/>
  <c r="AD7" i="42"/>
  <c r="AF84" i="72"/>
  <c r="AB18" i="82"/>
  <c r="AB14" i="53"/>
  <c r="AB11" i="54"/>
  <c r="AF22" i="84"/>
  <c r="AF76" i="84"/>
  <c r="AE84" i="84"/>
  <c r="AC17" i="82" s="1"/>
  <c r="AF77" i="84"/>
  <c r="AC8" i="42"/>
  <c r="AE84" i="75"/>
  <c r="AC9" i="54"/>
  <c r="AC12" i="53"/>
  <c r="AJ43" i="84"/>
  <c r="AJ42" i="84"/>
  <c r="AJ41" i="84"/>
  <c r="AJ40" i="84"/>
  <c r="AJ39" i="84"/>
  <c r="AJ38" i="84"/>
  <c r="E38" i="84" s="1"/>
  <c r="AK18" i="84"/>
  <c r="AI44" i="84"/>
  <c r="AI73" i="84" s="1"/>
  <c r="AI75" i="84" s="1"/>
  <c r="AI44" i="83"/>
  <c r="AI73" i="83" s="1"/>
  <c r="AI75" i="83" s="1"/>
  <c r="AJ43" i="83"/>
  <c r="AJ42" i="83"/>
  <c r="AJ41" i="83"/>
  <c r="AJ40" i="83"/>
  <c r="AJ39" i="83"/>
  <c r="AJ38" i="83"/>
  <c r="E38" i="83" s="1"/>
  <c r="AK18" i="83"/>
  <c r="AG84" i="83"/>
  <c r="AE16" i="82" s="1"/>
  <c r="AH76" i="83"/>
  <c r="AH22" i="83"/>
  <c r="AH77" i="83"/>
  <c r="AI44" i="81"/>
  <c r="AI73" i="81" s="1"/>
  <c r="AG84" i="81"/>
  <c r="AE14" i="82" s="1"/>
  <c r="AH76" i="81"/>
  <c r="AH77" i="81"/>
  <c r="AH22" i="81"/>
  <c r="AJ43" i="81"/>
  <c r="AJ42" i="81"/>
  <c r="AJ41" i="81"/>
  <c r="AJ40" i="81"/>
  <c r="AJ39" i="81"/>
  <c r="AJ38" i="81"/>
  <c r="E38" i="81" s="1"/>
  <c r="AK18" i="81"/>
  <c r="AI44" i="80"/>
  <c r="AI73" i="80" s="1"/>
  <c r="AI75" i="80" s="1"/>
  <c r="AJ43" i="80"/>
  <c r="AJ42" i="80"/>
  <c r="AJ41" i="80"/>
  <c r="AJ40" i="80"/>
  <c r="AJ39" i="80"/>
  <c r="AJ38" i="80"/>
  <c r="E38" i="80" s="1"/>
  <c r="AK18" i="80"/>
  <c r="AJ43" i="77"/>
  <c r="AJ42" i="77"/>
  <c r="AJ41" i="77"/>
  <c r="AJ40" i="77"/>
  <c r="AJ39" i="77"/>
  <c r="AJ38" i="77"/>
  <c r="E38" i="77" s="1"/>
  <c r="AK18" i="77"/>
  <c r="AH76" i="77"/>
  <c r="AH77" i="77"/>
  <c r="AH22" i="77"/>
  <c r="AH84" i="77" s="1"/>
  <c r="AF10" i="54" s="1"/>
  <c r="AI44" i="77"/>
  <c r="AI73" i="77" s="1"/>
  <c r="AI75" i="77" s="1"/>
  <c r="AF76" i="76"/>
  <c r="AF77" i="76"/>
  <c r="AF22" i="76"/>
  <c r="AF84" i="76" s="1"/>
  <c r="AD13" i="53" s="1"/>
  <c r="AI43" i="76"/>
  <c r="AI42" i="76"/>
  <c r="AI41" i="76"/>
  <c r="AI40" i="76"/>
  <c r="AI39" i="76"/>
  <c r="AI38" i="76"/>
  <c r="AI37" i="76"/>
  <c r="E37" i="76" s="1"/>
  <c r="AJ18" i="76"/>
  <c r="AH44" i="76"/>
  <c r="AH73" i="76" s="1"/>
  <c r="AH75" i="76" s="1"/>
  <c r="AI44" i="75"/>
  <c r="AI73" i="75" s="1"/>
  <c r="AI75" i="75" s="1"/>
  <c r="AF77" i="75"/>
  <c r="AF79" i="75" s="1"/>
  <c r="AF76" i="75"/>
  <c r="AF22" i="75"/>
  <c r="AJ43" i="75"/>
  <c r="AJ41" i="75"/>
  <c r="AJ39" i="75"/>
  <c r="AJ42" i="75"/>
  <c r="AJ40" i="75"/>
  <c r="AJ38" i="75"/>
  <c r="E38" i="75" s="1"/>
  <c r="AK18" i="75"/>
  <c r="AI43" i="74"/>
  <c r="AI42" i="74"/>
  <c r="AI41" i="74"/>
  <c r="AI40" i="74"/>
  <c r="AI39" i="74"/>
  <c r="AI38" i="74"/>
  <c r="AI37" i="74"/>
  <c r="E37" i="74" s="1"/>
  <c r="AJ18" i="74"/>
  <c r="AH44" i="74"/>
  <c r="AH73" i="74" s="1"/>
  <c r="AH44" i="71"/>
  <c r="AH73" i="71" s="1"/>
  <c r="AH75" i="71" s="1"/>
  <c r="AJ18" i="71"/>
  <c r="AI37" i="71"/>
  <c r="E37" i="71" s="1"/>
  <c r="AI38" i="71"/>
  <c r="AI39" i="71"/>
  <c r="AI40" i="71"/>
  <c r="AI41" i="71"/>
  <c r="AI43" i="71"/>
  <c r="AI42" i="71"/>
  <c r="AH44" i="72"/>
  <c r="AH73" i="72" s="1"/>
  <c r="AH75" i="72" s="1"/>
  <c r="AG77" i="72"/>
  <c r="AG79" i="72" s="1"/>
  <c r="AG76" i="72"/>
  <c r="AG22" i="72"/>
  <c r="AI43" i="72"/>
  <c r="AI42" i="72"/>
  <c r="AI41" i="72"/>
  <c r="AI40" i="72"/>
  <c r="AI39" i="72"/>
  <c r="AI38" i="72"/>
  <c r="AI37" i="72"/>
  <c r="E37" i="72" s="1"/>
  <c r="AJ18" i="72"/>
  <c r="AI75" i="81" l="1"/>
  <c r="AH75" i="74"/>
  <c r="AK64" i="80"/>
  <c r="AK65" i="80"/>
  <c r="AK66" i="80"/>
  <c r="AK67" i="80"/>
  <c r="AK68" i="80"/>
  <c r="AK68" i="83"/>
  <c r="AK67" i="83"/>
  <c r="AK64" i="83"/>
  <c r="AK65" i="83"/>
  <c r="AK66" i="83"/>
  <c r="AJ68" i="76"/>
  <c r="AJ63" i="76"/>
  <c r="AJ67" i="76"/>
  <c r="AJ64" i="76"/>
  <c r="AJ65" i="76"/>
  <c r="AJ66" i="76"/>
  <c r="AE81" i="80"/>
  <c r="AK64" i="86"/>
  <c r="AK65" i="86"/>
  <c r="AK66" i="86"/>
  <c r="AK67" i="86"/>
  <c r="AK68" i="86"/>
  <c r="AK65" i="77"/>
  <c r="AK66" i="77"/>
  <c r="AK67" i="77"/>
  <c r="AK68" i="77"/>
  <c r="AK64" i="77"/>
  <c r="AK64" i="84"/>
  <c r="AK65" i="84"/>
  <c r="AK66" i="84"/>
  <c r="AK67" i="84"/>
  <c r="AK68" i="84"/>
  <c r="AG81" i="81"/>
  <c r="AK65" i="81"/>
  <c r="AK66" i="81"/>
  <c r="AK67" i="81"/>
  <c r="AK68" i="81"/>
  <c r="AK64" i="81"/>
  <c r="AJ68" i="71"/>
  <c r="AJ63" i="71"/>
  <c r="AJ64" i="71"/>
  <c r="AJ65" i="71"/>
  <c r="AJ66" i="71"/>
  <c r="AJ67" i="71"/>
  <c r="AJ63" i="74"/>
  <c r="AJ64" i="74"/>
  <c r="AJ65" i="74"/>
  <c r="AJ67" i="74"/>
  <c r="AJ66" i="74"/>
  <c r="AJ68" i="74"/>
  <c r="AK64" i="75"/>
  <c r="AK65" i="75"/>
  <c r="AK66" i="75"/>
  <c r="AK67" i="75"/>
  <c r="AK68" i="75"/>
  <c r="AJ68" i="72"/>
  <c r="AJ66" i="72"/>
  <c r="AJ65" i="72"/>
  <c r="AJ67" i="72"/>
  <c r="AJ63" i="72"/>
  <c r="AJ64" i="72"/>
  <c r="AI47" i="86"/>
  <c r="AJ69" i="86"/>
  <c r="AJ74" i="86" s="1"/>
  <c r="E63" i="86"/>
  <c r="AF78" i="86"/>
  <c r="AF81" i="86" s="1"/>
  <c r="AF83" i="86" s="1"/>
  <c r="AE78" i="74"/>
  <c r="AE81" i="74" s="1"/>
  <c r="AG81" i="77"/>
  <c r="AH47" i="74"/>
  <c r="AH47" i="72"/>
  <c r="AI47" i="83"/>
  <c r="AI47" i="84"/>
  <c r="AI47" i="77"/>
  <c r="AE84" i="74"/>
  <c r="AF77" i="74"/>
  <c r="AF79" i="74" s="1"/>
  <c r="AF22" i="74"/>
  <c r="AF76" i="74"/>
  <c r="AI47" i="81"/>
  <c r="AH47" i="76"/>
  <c r="AI47" i="75"/>
  <c r="AE81" i="76"/>
  <c r="AI47" i="80"/>
  <c r="AG81" i="83"/>
  <c r="AJ69" i="75"/>
  <c r="AJ74" i="75" s="1"/>
  <c r="E63" i="75"/>
  <c r="AJ69" i="81"/>
  <c r="AJ74" i="81" s="1"/>
  <c r="E63" i="81"/>
  <c r="AJ69" i="80"/>
  <c r="AJ74" i="80" s="1"/>
  <c r="E63" i="80"/>
  <c r="AH79" i="77"/>
  <c r="AI69" i="72"/>
  <c r="AI74" i="72" s="1"/>
  <c r="E62" i="72"/>
  <c r="AH79" i="83"/>
  <c r="AF79" i="84"/>
  <c r="AI69" i="76"/>
  <c r="AI74" i="76" s="1"/>
  <c r="E62" i="76"/>
  <c r="AH79" i="81"/>
  <c r="AF79" i="80"/>
  <c r="AJ69" i="84"/>
  <c r="AJ74" i="84" s="1"/>
  <c r="E63" i="84"/>
  <c r="AJ69" i="83"/>
  <c r="AJ74" i="83" s="1"/>
  <c r="E63" i="83"/>
  <c r="AI69" i="74"/>
  <c r="AI74" i="74" s="1"/>
  <c r="E62" i="74"/>
  <c r="AF79" i="76"/>
  <c r="AE81" i="84"/>
  <c r="AJ69" i="77"/>
  <c r="AJ74" i="77" s="1"/>
  <c r="E63" i="77"/>
  <c r="AI69" i="71"/>
  <c r="AI74" i="71" s="1"/>
  <c r="E62" i="71"/>
  <c r="AF84" i="86"/>
  <c r="AG76" i="86"/>
  <c r="AG77" i="86"/>
  <c r="AF78" i="75"/>
  <c r="AF81" i="75" s="1"/>
  <c r="AF78" i="76"/>
  <c r="AH78" i="83"/>
  <c r="AH78" i="81"/>
  <c r="AH78" i="77"/>
  <c r="AF78" i="80"/>
  <c r="AF78" i="84"/>
  <c r="AG78" i="72"/>
  <c r="AG81" i="72" s="1"/>
  <c r="AG22" i="86"/>
  <c r="AK43" i="86"/>
  <c r="AK42" i="86"/>
  <c r="AK41" i="86"/>
  <c r="AK40" i="86"/>
  <c r="AK39" i="86"/>
  <c r="E39" i="86" s="1"/>
  <c r="AL18" i="86"/>
  <c r="AJ44" i="86"/>
  <c r="AJ73" i="86" s="1"/>
  <c r="AJ75" i="86" s="1"/>
  <c r="AJ44" i="84"/>
  <c r="AJ73" i="84" s="1"/>
  <c r="AJ75" i="84" s="1"/>
  <c r="AG76" i="84"/>
  <c r="AG22" i="84"/>
  <c r="AF84" i="84"/>
  <c r="AD17" i="82" s="1"/>
  <c r="AG77" i="84"/>
  <c r="AD9" i="54"/>
  <c r="AD12" i="53"/>
  <c r="AD8" i="42"/>
  <c r="AF84" i="75"/>
  <c r="AF84" i="80"/>
  <c r="AD15" i="82" s="1"/>
  <c r="AG77" i="80"/>
  <c r="AG22" i="80"/>
  <c r="AG76" i="80"/>
  <c r="AE7" i="42"/>
  <c r="AG84" i="72"/>
  <c r="AC18" i="82"/>
  <c r="AC14" i="53"/>
  <c r="AC11" i="54"/>
  <c r="AJ44" i="83"/>
  <c r="AJ73" i="83" s="1"/>
  <c r="AK43" i="84"/>
  <c r="AK42" i="84"/>
  <c r="AK41" i="84"/>
  <c r="AK40" i="84"/>
  <c r="AK39" i="84"/>
  <c r="E39" i="84" s="1"/>
  <c r="AL18" i="84"/>
  <c r="AI77" i="83"/>
  <c r="AI79" i="83" s="1"/>
  <c r="AI76" i="83"/>
  <c r="AH84" i="83"/>
  <c r="AF16" i="82" s="1"/>
  <c r="AI22" i="83"/>
  <c r="AK42" i="83"/>
  <c r="AK43" i="83"/>
  <c r="AK39" i="83"/>
  <c r="E39" i="83" s="1"/>
  <c r="AL18" i="83"/>
  <c r="AK41" i="83"/>
  <c r="AK40" i="83"/>
  <c r="AI77" i="81"/>
  <c r="AI79" i="81" s="1"/>
  <c r="AH84" i="81"/>
  <c r="AF14" i="82" s="1"/>
  <c r="AI22" i="81"/>
  <c r="AI76" i="81"/>
  <c r="AL18" i="81"/>
  <c r="AK43" i="81"/>
  <c r="AK42" i="81"/>
  <c r="AK41" i="81"/>
  <c r="AK40" i="81"/>
  <c r="AK39" i="81"/>
  <c r="E39" i="81" s="1"/>
  <c r="AJ44" i="81"/>
  <c r="AJ73" i="81" s="1"/>
  <c r="AJ75" i="81" s="1"/>
  <c r="AK43" i="80"/>
  <c r="AK42" i="80"/>
  <c r="AK41" i="80"/>
  <c r="AK40" i="80"/>
  <c r="AK39" i="80"/>
  <c r="E39" i="80" s="1"/>
  <c r="AL18" i="80"/>
  <c r="AJ44" i="80"/>
  <c r="AJ73" i="80" s="1"/>
  <c r="AK43" i="77"/>
  <c r="AK42" i="77"/>
  <c r="AK41" i="77"/>
  <c r="AK40" i="77"/>
  <c r="AK39" i="77"/>
  <c r="E39" i="77" s="1"/>
  <c r="AL18" i="77"/>
  <c r="AJ44" i="77"/>
  <c r="AJ73" i="77" s="1"/>
  <c r="AJ75" i="77" s="1"/>
  <c r="AI77" i="77"/>
  <c r="AI79" i="77" s="1"/>
  <c r="AI76" i="77"/>
  <c r="AI22" i="77"/>
  <c r="AI84" i="77" s="1"/>
  <c r="AG10" i="54" s="1"/>
  <c r="AJ43" i="76"/>
  <c r="AJ39" i="76"/>
  <c r="AJ40" i="76"/>
  <c r="AJ41" i="76"/>
  <c r="AK18" i="76"/>
  <c r="AJ42" i="76"/>
  <c r="AJ38" i="76"/>
  <c r="E38" i="76" s="1"/>
  <c r="AG76" i="76"/>
  <c r="AG77" i="76"/>
  <c r="AG22" i="76"/>
  <c r="AG84" i="76" s="1"/>
  <c r="AE13" i="53" s="1"/>
  <c r="AI44" i="76"/>
  <c r="AI73" i="76" s="1"/>
  <c r="AI75" i="76" s="1"/>
  <c r="AG76" i="75"/>
  <c r="AG77" i="75"/>
  <c r="AG79" i="75" s="1"/>
  <c r="AG22" i="75"/>
  <c r="AJ44" i="75"/>
  <c r="AJ73" i="75" s="1"/>
  <c r="AK43" i="75"/>
  <c r="AK42" i="75"/>
  <c r="AK41" i="75"/>
  <c r="AK40" i="75"/>
  <c r="AK39" i="75"/>
  <c r="E39" i="75" s="1"/>
  <c r="AL18" i="75"/>
  <c r="AI44" i="74"/>
  <c r="AI73" i="74" s="1"/>
  <c r="AJ42" i="74"/>
  <c r="AJ40" i="74"/>
  <c r="AJ38" i="74"/>
  <c r="E38" i="74" s="1"/>
  <c r="AK18" i="74"/>
  <c r="AJ43" i="74"/>
  <c r="AJ41" i="74"/>
  <c r="AJ39" i="74"/>
  <c r="AI44" i="71"/>
  <c r="AI73" i="71" s="1"/>
  <c r="AK18" i="71"/>
  <c r="AJ38" i="71"/>
  <c r="E38" i="71" s="1"/>
  <c r="AJ39" i="71"/>
  <c r="AJ40" i="71"/>
  <c r="AJ41" i="71"/>
  <c r="AJ42" i="71"/>
  <c r="AJ43" i="71"/>
  <c r="AJ43" i="72"/>
  <c r="AJ42" i="72"/>
  <c r="AJ41" i="72"/>
  <c r="AJ40" i="72"/>
  <c r="AJ39" i="72"/>
  <c r="AJ38" i="72"/>
  <c r="E38" i="72" s="1"/>
  <c r="AK18" i="72"/>
  <c r="AH77" i="72"/>
  <c r="AH79" i="72" s="1"/>
  <c r="AH76" i="72"/>
  <c r="AH22" i="72"/>
  <c r="AI44" i="72"/>
  <c r="AI73" i="72" s="1"/>
  <c r="AJ75" i="75" l="1"/>
  <c r="AI75" i="72"/>
  <c r="AI75" i="71"/>
  <c r="AI75" i="74"/>
  <c r="AJ75" i="80"/>
  <c r="AJ75" i="83"/>
  <c r="AH81" i="83"/>
  <c r="AL66" i="81"/>
  <c r="AL67" i="81"/>
  <c r="AL68" i="81"/>
  <c r="AL65" i="81"/>
  <c r="AL66" i="83"/>
  <c r="AL68" i="83"/>
  <c r="AL67" i="83"/>
  <c r="AL65" i="83"/>
  <c r="AF81" i="76"/>
  <c r="AK67" i="72"/>
  <c r="AK66" i="72"/>
  <c r="AK64" i="72"/>
  <c r="AK68" i="72"/>
  <c r="AK65" i="72"/>
  <c r="AL65" i="75"/>
  <c r="AL66" i="75"/>
  <c r="AL67" i="75"/>
  <c r="AL68" i="75"/>
  <c r="AK64" i="76"/>
  <c r="AK66" i="76"/>
  <c r="AK67" i="76"/>
  <c r="AK68" i="76"/>
  <c r="AK65" i="76"/>
  <c r="AL65" i="84"/>
  <c r="AL66" i="84"/>
  <c r="AL67" i="84"/>
  <c r="AL68" i="84"/>
  <c r="AL65" i="86"/>
  <c r="AL66" i="86"/>
  <c r="AL67" i="86"/>
  <c r="AL68" i="86"/>
  <c r="AK64" i="74"/>
  <c r="AK65" i="74"/>
  <c r="AK66" i="74"/>
  <c r="AK68" i="74"/>
  <c r="AK67" i="74"/>
  <c r="AL66" i="77"/>
  <c r="AL67" i="77"/>
  <c r="AL68" i="77"/>
  <c r="AL65" i="77"/>
  <c r="AL65" i="80"/>
  <c r="AL66" i="80"/>
  <c r="AL67" i="80"/>
  <c r="AL68" i="80"/>
  <c r="AK64" i="71"/>
  <c r="AK65" i="71"/>
  <c r="AK66" i="71"/>
  <c r="AK67" i="71"/>
  <c r="AK68" i="71"/>
  <c r="AH81" i="81"/>
  <c r="AJ47" i="86"/>
  <c r="AK69" i="86"/>
  <c r="AK74" i="86" s="1"/>
  <c r="E64" i="86"/>
  <c r="AH78" i="72"/>
  <c r="AH81" i="72" s="1"/>
  <c r="AF78" i="74"/>
  <c r="AF81" i="74" s="1"/>
  <c r="AG78" i="84"/>
  <c r="AI47" i="76"/>
  <c r="AJ47" i="77"/>
  <c r="AJ47" i="84"/>
  <c r="AJ47" i="83"/>
  <c r="AJ47" i="80"/>
  <c r="AF81" i="84"/>
  <c r="AJ47" i="81"/>
  <c r="AF84" i="74"/>
  <c r="AG76" i="74"/>
  <c r="AG77" i="74"/>
  <c r="AG79" i="74" s="1"/>
  <c r="AG22" i="74"/>
  <c r="AI47" i="74"/>
  <c r="AI47" i="72"/>
  <c r="AJ47" i="75"/>
  <c r="AJ69" i="74"/>
  <c r="AJ74" i="74" s="1"/>
  <c r="E63" i="74"/>
  <c r="AG78" i="75"/>
  <c r="AG81" i="75" s="1"/>
  <c r="AJ69" i="71"/>
  <c r="AJ74" i="71" s="1"/>
  <c r="E63" i="71"/>
  <c r="AG79" i="80"/>
  <c r="AK69" i="77"/>
  <c r="AK74" i="77" s="1"/>
  <c r="E64" i="77"/>
  <c r="AK69" i="83"/>
  <c r="AK74" i="83" s="1"/>
  <c r="E64" i="83"/>
  <c r="AK69" i="80"/>
  <c r="AK74" i="80" s="1"/>
  <c r="E64" i="80"/>
  <c r="AK69" i="84"/>
  <c r="AK74" i="84" s="1"/>
  <c r="E64" i="84"/>
  <c r="AF81" i="80"/>
  <c r="AK69" i="81"/>
  <c r="AK74" i="81" s="1"/>
  <c r="E64" i="81"/>
  <c r="AG79" i="76"/>
  <c r="AG79" i="84"/>
  <c r="AG81" i="84" s="1"/>
  <c r="AH81" i="77"/>
  <c r="AJ69" i="72"/>
  <c r="AJ74" i="72" s="1"/>
  <c r="E63" i="72"/>
  <c r="AJ69" i="76"/>
  <c r="AJ74" i="76" s="1"/>
  <c r="E63" i="76"/>
  <c r="AK69" i="75"/>
  <c r="AK74" i="75" s="1"/>
  <c r="E64" i="75"/>
  <c r="AG84" i="86"/>
  <c r="AH76" i="86"/>
  <c r="AH77" i="86"/>
  <c r="AH79" i="86" s="1"/>
  <c r="AG78" i="86"/>
  <c r="AG79" i="86"/>
  <c r="AI78" i="81"/>
  <c r="AG78" i="76"/>
  <c r="AI78" i="77"/>
  <c r="AI78" i="83"/>
  <c r="AG78" i="80"/>
  <c r="AH22" i="86"/>
  <c r="AK44" i="86"/>
  <c r="AK73" i="86" s="1"/>
  <c r="AK75" i="86" s="1"/>
  <c r="AL43" i="86"/>
  <c r="AL41" i="86"/>
  <c r="AM18" i="86"/>
  <c r="AL42" i="86"/>
  <c r="AL40" i="86"/>
  <c r="E40" i="86" s="1"/>
  <c r="AH77" i="84"/>
  <c r="AH76" i="84"/>
  <c r="AH22" i="84"/>
  <c r="AG84" i="84"/>
  <c r="AE17" i="82" s="1"/>
  <c r="AE8" i="42"/>
  <c r="AG84" i="75"/>
  <c r="AE9" i="54"/>
  <c r="AE12" i="53"/>
  <c r="AG84" i="80"/>
  <c r="AE15" i="82" s="1"/>
  <c r="AH76" i="80"/>
  <c r="AH77" i="80"/>
  <c r="AH22" i="80"/>
  <c r="AD18" i="82"/>
  <c r="AD14" i="53"/>
  <c r="AD11" i="54"/>
  <c r="AK44" i="80"/>
  <c r="AK73" i="80" s="1"/>
  <c r="AK75" i="80" s="1"/>
  <c r="AH84" i="72"/>
  <c r="AF7" i="42"/>
  <c r="AK44" i="84"/>
  <c r="AK73" i="84" s="1"/>
  <c r="AL43" i="84"/>
  <c r="AL41" i="84"/>
  <c r="AL42" i="84"/>
  <c r="AL40" i="84"/>
  <c r="E40" i="84" s="1"/>
  <c r="AM18" i="84"/>
  <c r="AL42" i="83"/>
  <c r="AL43" i="83"/>
  <c r="AM18" i="83"/>
  <c r="AL40" i="83"/>
  <c r="E40" i="83" s="1"/>
  <c r="AL41" i="83"/>
  <c r="AJ76" i="83"/>
  <c r="AI84" i="83"/>
  <c r="AG16" i="82" s="1"/>
  <c r="AJ77" i="83"/>
  <c r="AJ22" i="83"/>
  <c r="AK44" i="83"/>
  <c r="AK73" i="83" s="1"/>
  <c r="AK75" i="83" s="1"/>
  <c r="AL43" i="81"/>
  <c r="AL42" i="81"/>
  <c r="AL41" i="81"/>
  <c r="AL40" i="81"/>
  <c r="E40" i="81" s="1"/>
  <c r="AM18" i="81"/>
  <c r="AI84" i="81"/>
  <c r="AG14" i="82" s="1"/>
  <c r="AJ22" i="81"/>
  <c r="AJ77" i="81"/>
  <c r="AJ76" i="81"/>
  <c r="AK44" i="81"/>
  <c r="AK73" i="81" s="1"/>
  <c r="AL43" i="80"/>
  <c r="AL41" i="80"/>
  <c r="AM18" i="80"/>
  <c r="AL42" i="80"/>
  <c r="AL40" i="80"/>
  <c r="E40" i="80" s="1"/>
  <c r="AK44" i="77"/>
  <c r="AK73" i="77" s="1"/>
  <c r="AJ76" i="77"/>
  <c r="AJ77" i="77"/>
  <c r="AJ22" i="77"/>
  <c r="AJ84" i="77" s="1"/>
  <c r="AH10" i="54" s="1"/>
  <c r="AL43" i="77"/>
  <c r="AL42" i="77"/>
  <c r="AL41" i="77"/>
  <c r="AL40" i="77"/>
  <c r="E40" i="77" s="1"/>
  <c r="AM18" i="77"/>
  <c r="AJ44" i="76"/>
  <c r="AJ73" i="76" s="1"/>
  <c r="AK43" i="76"/>
  <c r="AK42" i="76"/>
  <c r="AK41" i="76"/>
  <c r="AK40" i="76"/>
  <c r="AK39" i="76"/>
  <c r="E39" i="76" s="1"/>
  <c r="AL18" i="76"/>
  <c r="AH76" i="76"/>
  <c r="AH22" i="76"/>
  <c r="AH84" i="76" s="1"/>
  <c r="AF13" i="53" s="1"/>
  <c r="AH77" i="76"/>
  <c r="AH76" i="75"/>
  <c r="AH77" i="75"/>
  <c r="AH79" i="75" s="1"/>
  <c r="AH22" i="75"/>
  <c r="AL43" i="75"/>
  <c r="AL42" i="75"/>
  <c r="AL41" i="75"/>
  <c r="AL40" i="75"/>
  <c r="E40" i="75" s="1"/>
  <c r="AM18" i="75"/>
  <c r="AK44" i="75"/>
  <c r="AK73" i="75" s="1"/>
  <c r="AK75" i="75" s="1"/>
  <c r="AJ44" i="74"/>
  <c r="AJ73" i="74" s="1"/>
  <c r="AJ75" i="74" s="1"/>
  <c r="AK43" i="74"/>
  <c r="AK42" i="74"/>
  <c r="AK41" i="74"/>
  <c r="AK40" i="74"/>
  <c r="AK39" i="74"/>
  <c r="E39" i="74" s="1"/>
  <c r="AL18" i="74"/>
  <c r="AJ44" i="71"/>
  <c r="AJ73" i="71" s="1"/>
  <c r="AJ75" i="71" s="1"/>
  <c r="AL18" i="71"/>
  <c r="AK39" i="71"/>
  <c r="E39" i="71" s="1"/>
  <c r="AK40" i="71"/>
  <c r="AK41" i="71"/>
  <c r="AK42" i="71"/>
  <c r="AK43" i="71"/>
  <c r="AI77" i="72"/>
  <c r="AI79" i="72" s="1"/>
  <c r="AI22" i="72"/>
  <c r="AI76" i="72"/>
  <c r="AK43" i="72"/>
  <c r="AK42" i="72"/>
  <c r="AK41" i="72"/>
  <c r="AK40" i="72"/>
  <c r="AK39" i="72"/>
  <c r="E39" i="72" s="1"/>
  <c r="AL18" i="72"/>
  <c r="AJ44" i="72"/>
  <c r="AJ73" i="72" s="1"/>
  <c r="AJ75" i="72" s="1"/>
  <c r="AK75" i="77" l="1"/>
  <c r="AK75" i="81"/>
  <c r="AJ75" i="76"/>
  <c r="AK75" i="84"/>
  <c r="AL65" i="76"/>
  <c r="AL67" i="76"/>
  <c r="AL68" i="76"/>
  <c r="AL66" i="76"/>
  <c r="AL65" i="71"/>
  <c r="AL66" i="71"/>
  <c r="AL67" i="71"/>
  <c r="AL68" i="71"/>
  <c r="AM66" i="84"/>
  <c r="AM67" i="84"/>
  <c r="AM68" i="84"/>
  <c r="AM66" i="80"/>
  <c r="AM67" i="80"/>
  <c r="AM68" i="80"/>
  <c r="AM66" i="75"/>
  <c r="AM67" i="75"/>
  <c r="AM68" i="75"/>
  <c r="AM66" i="83"/>
  <c r="AM67" i="83"/>
  <c r="AM68" i="83"/>
  <c r="AM67" i="81"/>
  <c r="AM68" i="81"/>
  <c r="AM66" i="81"/>
  <c r="AL65" i="72"/>
  <c r="AL68" i="72"/>
  <c r="AL66" i="72"/>
  <c r="AL67" i="72"/>
  <c r="AM66" i="86"/>
  <c r="AM67" i="86"/>
  <c r="AM68" i="86"/>
  <c r="AL65" i="74"/>
  <c r="AL66" i="74"/>
  <c r="AL67" i="74"/>
  <c r="AL68" i="74"/>
  <c r="AM67" i="77"/>
  <c r="AM68" i="77"/>
  <c r="AM66" i="77"/>
  <c r="AK47" i="86"/>
  <c r="AL69" i="86"/>
  <c r="AL74" i="86" s="1"/>
  <c r="E65" i="86"/>
  <c r="AG81" i="86"/>
  <c r="AG83" i="86" s="1"/>
  <c r="AH78" i="86"/>
  <c r="AH81" i="86" s="1"/>
  <c r="AH83" i="86" s="1"/>
  <c r="AJ78" i="81"/>
  <c r="AG78" i="74"/>
  <c r="AG81" i="74" s="1"/>
  <c r="AI78" i="72"/>
  <c r="AG81" i="80"/>
  <c r="AI81" i="83"/>
  <c r="AK47" i="81"/>
  <c r="AG84" i="74"/>
  <c r="AH22" i="74"/>
  <c r="AH77" i="74"/>
  <c r="AH79" i="74" s="1"/>
  <c r="AH76" i="74"/>
  <c r="AJ47" i="76"/>
  <c r="AK47" i="80"/>
  <c r="AG81" i="76"/>
  <c r="AJ47" i="72"/>
  <c r="AJ47" i="74"/>
  <c r="AK47" i="83"/>
  <c r="AK47" i="77"/>
  <c r="AI81" i="77"/>
  <c r="AK47" i="75"/>
  <c r="AK47" i="84"/>
  <c r="AL69" i="81"/>
  <c r="AL74" i="81" s="1"/>
  <c r="E65" i="81"/>
  <c r="AH78" i="75"/>
  <c r="AH81" i="75" s="1"/>
  <c r="AK69" i="71"/>
  <c r="AK74" i="71" s="1"/>
  <c r="E64" i="71"/>
  <c r="AJ79" i="77"/>
  <c r="AK69" i="76"/>
  <c r="AK74" i="76" s="1"/>
  <c r="E64" i="76"/>
  <c r="AL69" i="75"/>
  <c r="AL74" i="75" s="1"/>
  <c r="E65" i="75"/>
  <c r="AH79" i="80"/>
  <c r="AJ79" i="83"/>
  <c r="AH79" i="76"/>
  <c r="AJ79" i="81"/>
  <c r="AH78" i="84"/>
  <c r="AI81" i="81"/>
  <c r="AL69" i="77"/>
  <c r="AL74" i="77" s="1"/>
  <c r="E65" i="77"/>
  <c r="AH79" i="84"/>
  <c r="AK69" i="72"/>
  <c r="AK74" i="72" s="1"/>
  <c r="E64" i="72"/>
  <c r="AL69" i="84"/>
  <c r="AL74" i="84" s="1"/>
  <c r="E65" i="84"/>
  <c r="AL69" i="80"/>
  <c r="AL74" i="80" s="1"/>
  <c r="E65" i="80"/>
  <c r="AK69" i="74"/>
  <c r="AK74" i="74" s="1"/>
  <c r="E64" i="74"/>
  <c r="AL69" i="83"/>
  <c r="AL74" i="83" s="1"/>
  <c r="E65" i="83"/>
  <c r="AI76" i="86"/>
  <c r="AI77" i="86"/>
  <c r="AH84" i="86"/>
  <c r="AH78" i="80"/>
  <c r="AJ78" i="83"/>
  <c r="AJ78" i="77"/>
  <c r="AH78" i="76"/>
  <c r="AI22" i="86"/>
  <c r="AL44" i="86"/>
  <c r="AL73" i="86" s="1"/>
  <c r="AL75" i="86" s="1"/>
  <c r="AN18" i="86"/>
  <c r="AM41" i="86"/>
  <c r="E41" i="86" s="1"/>
  <c r="AM42" i="86"/>
  <c r="AM43" i="86"/>
  <c r="AF8" i="42"/>
  <c r="AH84" i="75"/>
  <c r="AF9" i="54"/>
  <c r="AF12" i="53"/>
  <c r="AI76" i="84"/>
  <c r="AH84" i="84"/>
  <c r="AF17" i="82" s="1"/>
  <c r="AI22" i="84"/>
  <c r="AI77" i="84"/>
  <c r="AI22" i="80"/>
  <c r="AI76" i="80"/>
  <c r="AI77" i="80"/>
  <c r="AH84" i="80"/>
  <c r="AF15" i="82" s="1"/>
  <c r="AE18" i="82"/>
  <c r="AE11" i="54"/>
  <c r="AE14" i="53"/>
  <c r="AG7" i="42"/>
  <c r="AI84" i="72"/>
  <c r="AM42" i="84"/>
  <c r="AM41" i="84"/>
  <c r="E41" i="84" s="1"/>
  <c r="AN18" i="84"/>
  <c r="AM43" i="84"/>
  <c r="AL44" i="84"/>
  <c r="AL73" i="84" s="1"/>
  <c r="AK76" i="83"/>
  <c r="AJ84" i="83"/>
  <c r="AH16" i="82" s="1"/>
  <c r="AK77" i="83"/>
  <c r="AK22" i="83"/>
  <c r="AL44" i="83"/>
  <c r="AL73" i="83" s="1"/>
  <c r="AL75" i="83" s="1"/>
  <c r="AM43" i="83"/>
  <c r="AM42" i="83"/>
  <c r="AM41" i="83"/>
  <c r="E41" i="83" s="1"/>
  <c r="AN18" i="83"/>
  <c r="AM43" i="81"/>
  <c r="AM42" i="81"/>
  <c r="AM41" i="81"/>
  <c r="E41" i="81" s="1"/>
  <c r="AN18" i="81"/>
  <c r="AL44" i="81"/>
  <c r="AL73" i="81" s="1"/>
  <c r="AL75" i="81" s="1"/>
  <c r="AK76" i="81"/>
  <c r="AK77" i="81"/>
  <c r="AJ84" i="81"/>
  <c r="AH14" i="82" s="1"/>
  <c r="AK22" i="81"/>
  <c r="AN18" i="80"/>
  <c r="AM42" i="80"/>
  <c r="AM43" i="80"/>
  <c r="AM41" i="80"/>
  <c r="E41" i="80" s="1"/>
  <c r="AL44" i="80"/>
  <c r="AL73" i="80" s="1"/>
  <c r="AL75" i="80" s="1"/>
  <c r="AK44" i="74"/>
  <c r="AK73" i="74" s="1"/>
  <c r="AK44" i="72"/>
  <c r="AK73" i="72" s="1"/>
  <c r="AK75" i="72" s="1"/>
  <c r="AM43" i="77"/>
  <c r="AM42" i="77"/>
  <c r="AM41" i="77"/>
  <c r="E41" i="77" s="1"/>
  <c r="AN18" i="77"/>
  <c r="AL44" i="77"/>
  <c r="AL73" i="77" s="1"/>
  <c r="AL75" i="77" s="1"/>
  <c r="AK77" i="77"/>
  <c r="AK76" i="77"/>
  <c r="AK22" i="77"/>
  <c r="AK84" i="77" s="1"/>
  <c r="AI10" i="54" s="1"/>
  <c r="AK44" i="76"/>
  <c r="AK73" i="76" s="1"/>
  <c r="AK75" i="76" s="1"/>
  <c r="AL43" i="76"/>
  <c r="AL42" i="76"/>
  <c r="AL41" i="76"/>
  <c r="AL40" i="76"/>
  <c r="E40" i="76" s="1"/>
  <c r="AM18" i="76"/>
  <c r="AI22" i="76"/>
  <c r="AI84" i="76" s="1"/>
  <c r="AG13" i="53" s="1"/>
  <c r="AI77" i="76"/>
  <c r="AI76" i="76"/>
  <c r="AI76" i="75"/>
  <c r="AI22" i="75"/>
  <c r="AI77" i="75"/>
  <c r="AI79" i="75" s="1"/>
  <c r="AM43" i="75"/>
  <c r="AM42" i="75"/>
  <c r="AM41" i="75"/>
  <c r="E41" i="75" s="1"/>
  <c r="AN18" i="75"/>
  <c r="AL44" i="75"/>
  <c r="AL73" i="75" s="1"/>
  <c r="AL75" i="75" s="1"/>
  <c r="AL43" i="74"/>
  <c r="AL42" i="74"/>
  <c r="AL41" i="74"/>
  <c r="AL40" i="74"/>
  <c r="E40" i="74" s="1"/>
  <c r="AM18" i="74"/>
  <c r="AK44" i="71"/>
  <c r="AK73" i="71" s="1"/>
  <c r="AK75" i="71" s="1"/>
  <c r="AM18" i="71"/>
  <c r="AL40" i="71"/>
  <c r="E40" i="71" s="1"/>
  <c r="AL41" i="71"/>
  <c r="AL42" i="71"/>
  <c r="AL43" i="71"/>
  <c r="AL43" i="72"/>
  <c r="AL42" i="72"/>
  <c r="AL41" i="72"/>
  <c r="AL40" i="72"/>
  <c r="E40" i="72" s="1"/>
  <c r="AM18" i="72"/>
  <c r="AJ77" i="72"/>
  <c r="AJ79" i="72" s="1"/>
  <c r="AJ76" i="72"/>
  <c r="AJ22" i="72"/>
  <c r="AJ84" i="72" s="1"/>
  <c r="AK75" i="74" l="1"/>
  <c r="AL75" i="84"/>
  <c r="AJ81" i="81"/>
  <c r="AJ81" i="77"/>
  <c r="AN68" i="77"/>
  <c r="AN67" i="77"/>
  <c r="AN68" i="81"/>
  <c r="AN67" i="81"/>
  <c r="AI78" i="75"/>
  <c r="AI81" i="75" s="1"/>
  <c r="AN67" i="80"/>
  <c r="AN68" i="80"/>
  <c r="AM66" i="71"/>
  <c r="AM67" i="71"/>
  <c r="AM68" i="71"/>
  <c r="AN67" i="75"/>
  <c r="AN68" i="75"/>
  <c r="AN67" i="83"/>
  <c r="AN68" i="83"/>
  <c r="AM68" i="72"/>
  <c r="AM66" i="72"/>
  <c r="AM67" i="72"/>
  <c r="AM66" i="74"/>
  <c r="AM67" i="74"/>
  <c r="AM68" i="74"/>
  <c r="AM66" i="76"/>
  <c r="AM67" i="76"/>
  <c r="AM68" i="76"/>
  <c r="AN67" i="86"/>
  <c r="AN68" i="86"/>
  <c r="AN67" i="84"/>
  <c r="AN68" i="84"/>
  <c r="AL47" i="86"/>
  <c r="AM69" i="86"/>
  <c r="AM74" i="86" s="1"/>
  <c r="E66" i="86"/>
  <c r="AI81" i="72"/>
  <c r="AH78" i="74"/>
  <c r="AH81" i="74" s="1"/>
  <c r="AH81" i="80"/>
  <c r="AH81" i="76"/>
  <c r="AL47" i="80"/>
  <c r="AK47" i="76"/>
  <c r="AL47" i="77"/>
  <c r="AJ81" i="83"/>
  <c r="AL47" i="84"/>
  <c r="AL47" i="83"/>
  <c r="AK47" i="72"/>
  <c r="AK47" i="74"/>
  <c r="AL47" i="75"/>
  <c r="AH84" i="74"/>
  <c r="AI22" i="74"/>
  <c r="AI77" i="74"/>
  <c r="AI79" i="74" s="1"/>
  <c r="AI76" i="74"/>
  <c r="AL47" i="81"/>
  <c r="AI79" i="76"/>
  <c r="AL69" i="71"/>
  <c r="AL74" i="71" s="1"/>
  <c r="E65" i="71"/>
  <c r="AK79" i="81"/>
  <c r="AM69" i="84"/>
  <c r="AM74" i="84" s="1"/>
  <c r="E66" i="84"/>
  <c r="AI79" i="84"/>
  <c r="AM69" i="77"/>
  <c r="AM74" i="77" s="1"/>
  <c r="E66" i="77"/>
  <c r="AM69" i="80"/>
  <c r="AM74" i="80" s="1"/>
  <c r="E66" i="80"/>
  <c r="AM69" i="81"/>
  <c r="AM74" i="81" s="1"/>
  <c r="E66" i="81"/>
  <c r="AI79" i="80"/>
  <c r="AK79" i="77"/>
  <c r="AM69" i="83"/>
  <c r="AM74" i="83" s="1"/>
  <c r="E66" i="83"/>
  <c r="AL69" i="74"/>
  <c r="AL74" i="74" s="1"/>
  <c r="E65" i="74"/>
  <c r="AK79" i="83"/>
  <c r="AL69" i="76"/>
  <c r="AL74" i="76" s="1"/>
  <c r="E65" i="76"/>
  <c r="AL69" i="72"/>
  <c r="AL74" i="72" s="1"/>
  <c r="E65" i="72"/>
  <c r="AH81" i="84"/>
  <c r="AM69" i="75"/>
  <c r="AM74" i="75" s="1"/>
  <c r="E66" i="75"/>
  <c r="AJ77" i="86"/>
  <c r="AJ79" i="86" s="1"/>
  <c r="AJ76" i="86"/>
  <c r="AI84" i="86"/>
  <c r="AI78" i="86"/>
  <c r="AI79" i="86"/>
  <c r="AI78" i="76"/>
  <c r="AI78" i="84"/>
  <c r="AK78" i="77"/>
  <c r="AK78" i="83"/>
  <c r="AK78" i="81"/>
  <c r="AI78" i="80"/>
  <c r="AJ78" i="72"/>
  <c r="AJ81" i="72" s="1"/>
  <c r="AJ22" i="86"/>
  <c r="AM44" i="86"/>
  <c r="AM73" i="86" s="1"/>
  <c r="AN43" i="86"/>
  <c r="AN42" i="86"/>
  <c r="E42" i="86" s="1"/>
  <c r="AO18" i="86"/>
  <c r="AO68" i="86" s="1"/>
  <c r="AM44" i="81"/>
  <c r="AM73" i="81" s="1"/>
  <c r="AG12" i="53"/>
  <c r="AG9" i="54"/>
  <c r="AG8" i="42"/>
  <c r="AI84" i="75"/>
  <c r="AH12" i="53"/>
  <c r="AH9" i="54"/>
  <c r="AM44" i="75"/>
  <c r="AM73" i="75" s="1"/>
  <c r="AM75" i="75" s="1"/>
  <c r="AM44" i="80"/>
  <c r="AM73" i="80" s="1"/>
  <c r="AM44" i="83"/>
  <c r="AM73" i="83" s="1"/>
  <c r="AM75" i="83" s="1"/>
  <c r="AI84" i="80"/>
  <c r="AG15" i="82" s="1"/>
  <c r="AJ77" i="80"/>
  <c r="AJ76" i="80"/>
  <c r="AJ22" i="80"/>
  <c r="AJ76" i="84"/>
  <c r="AI84" i="84"/>
  <c r="AG17" i="82" s="1"/>
  <c r="AJ22" i="84"/>
  <c r="AJ77" i="84"/>
  <c r="AF14" i="53"/>
  <c r="AF18" i="82"/>
  <c r="AF11" i="54"/>
  <c r="AN43" i="84"/>
  <c r="AN42" i="84"/>
  <c r="E42" i="84" s="1"/>
  <c r="AO18" i="84"/>
  <c r="AO68" i="84" s="1"/>
  <c r="AM44" i="84"/>
  <c r="AM73" i="84" s="1"/>
  <c r="AN43" i="83"/>
  <c r="AN42" i="83"/>
  <c r="E42" i="83" s="1"/>
  <c r="AO18" i="83"/>
  <c r="AO68" i="83" s="1"/>
  <c r="AK84" i="83"/>
  <c r="AI16" i="82" s="1"/>
  <c r="AL77" i="83"/>
  <c r="AL76" i="83"/>
  <c r="AL22" i="83"/>
  <c r="AN43" i="81"/>
  <c r="AN42" i="81"/>
  <c r="E42" i="81" s="1"/>
  <c r="AO18" i="81"/>
  <c r="AO68" i="81" s="1"/>
  <c r="AL77" i="81"/>
  <c r="AK84" i="81"/>
  <c r="AI14" i="82" s="1"/>
  <c r="AL22" i="81"/>
  <c r="AL76" i="81"/>
  <c r="AN43" i="80"/>
  <c r="AN42" i="80"/>
  <c r="E42" i="80" s="1"/>
  <c r="AO18" i="80"/>
  <c r="AO68" i="80" s="1"/>
  <c r="AL44" i="74"/>
  <c r="AL73" i="74" s="1"/>
  <c r="AL77" i="77"/>
  <c r="AL76" i="77"/>
  <c r="AL22" i="77"/>
  <c r="AL84" i="77" s="1"/>
  <c r="AJ10" i="54" s="1"/>
  <c r="AN43" i="77"/>
  <c r="AN42" i="77"/>
  <c r="E42" i="77" s="1"/>
  <c r="AO18" i="77"/>
  <c r="AO68" i="77" s="1"/>
  <c r="AM44" i="77"/>
  <c r="AM73" i="77" s="1"/>
  <c r="AM75" i="77" s="1"/>
  <c r="AL44" i="76"/>
  <c r="AL73" i="76" s="1"/>
  <c r="AL75" i="76" s="1"/>
  <c r="AJ77" i="76"/>
  <c r="AJ22" i="76"/>
  <c r="AJ84" i="76" s="1"/>
  <c r="AH13" i="53" s="1"/>
  <c r="AJ76" i="76"/>
  <c r="AM43" i="76"/>
  <c r="AM42" i="76"/>
  <c r="AM41" i="76"/>
  <c r="E41" i="76" s="1"/>
  <c r="AN18" i="76"/>
  <c r="AJ76" i="75"/>
  <c r="AJ77" i="75"/>
  <c r="AJ79" i="75" s="1"/>
  <c r="AJ22" i="75"/>
  <c r="AJ84" i="75" s="1"/>
  <c r="AN43" i="75"/>
  <c r="AN42" i="75"/>
  <c r="E42" i="75" s="1"/>
  <c r="AO18" i="75"/>
  <c r="AO68" i="75" s="1"/>
  <c r="AM43" i="74"/>
  <c r="AM42" i="74"/>
  <c r="AM41" i="74"/>
  <c r="E41" i="74" s="1"/>
  <c r="AN18" i="74"/>
  <c r="AN18" i="71"/>
  <c r="AM41" i="71"/>
  <c r="E41" i="71" s="1"/>
  <c r="AM42" i="71"/>
  <c r="AM43" i="71"/>
  <c r="AL44" i="71"/>
  <c r="AL73" i="71" s="1"/>
  <c r="AL44" i="72"/>
  <c r="AL73" i="72" s="1"/>
  <c r="AL75" i="72" s="1"/>
  <c r="AK76" i="72"/>
  <c r="AK77" i="72"/>
  <c r="AK79" i="72" s="1"/>
  <c r="AK22" i="72"/>
  <c r="AK84" i="72" s="1"/>
  <c r="AM43" i="72"/>
  <c r="AM42" i="72"/>
  <c r="AM41" i="72"/>
  <c r="E41" i="72" s="1"/>
  <c r="AN18" i="72"/>
  <c r="AL75" i="74" l="1"/>
  <c r="AM75" i="86"/>
  <c r="AL75" i="71"/>
  <c r="AM75" i="84"/>
  <c r="AM75" i="80"/>
  <c r="AM75" i="81"/>
  <c r="AJ78" i="86"/>
  <c r="AJ81" i="86" s="1"/>
  <c r="AJ83" i="86" s="1"/>
  <c r="AN67" i="74"/>
  <c r="AN68" i="74"/>
  <c r="AN67" i="71"/>
  <c r="AN68" i="71"/>
  <c r="AN68" i="72"/>
  <c r="AN67" i="72"/>
  <c r="AN67" i="76"/>
  <c r="AN68" i="76"/>
  <c r="AM47" i="86"/>
  <c r="AO43" i="86"/>
  <c r="E43" i="86" s="1"/>
  <c r="AN69" i="86"/>
  <c r="AN74" i="86" s="1"/>
  <c r="E67" i="86"/>
  <c r="AI81" i="86"/>
  <c r="AI83" i="86" s="1"/>
  <c r="AK81" i="83"/>
  <c r="AK81" i="77"/>
  <c r="AL78" i="77"/>
  <c r="AJ78" i="80"/>
  <c r="AL47" i="74"/>
  <c r="AM47" i="81"/>
  <c r="AM47" i="84"/>
  <c r="AI84" i="74"/>
  <c r="AJ76" i="74"/>
  <c r="AJ77" i="74"/>
  <c r="AJ79" i="74" s="1"/>
  <c r="AJ22" i="74"/>
  <c r="AL47" i="72"/>
  <c r="AM47" i="83"/>
  <c r="AM47" i="80"/>
  <c r="AL47" i="76"/>
  <c r="AM47" i="77"/>
  <c r="AI81" i="80"/>
  <c r="AM47" i="75"/>
  <c r="AI78" i="74"/>
  <c r="AI81" i="74" s="1"/>
  <c r="AO43" i="75"/>
  <c r="AO44" i="75" s="1"/>
  <c r="AO73" i="75" s="1"/>
  <c r="AL79" i="83"/>
  <c r="AI81" i="84"/>
  <c r="AM69" i="74"/>
  <c r="AM74" i="74" s="1"/>
  <c r="E66" i="74"/>
  <c r="AN69" i="77"/>
  <c r="AN74" i="77" s="1"/>
  <c r="E67" i="77"/>
  <c r="AN69" i="80"/>
  <c r="AN74" i="80" s="1"/>
  <c r="E67" i="80"/>
  <c r="AI81" i="76"/>
  <c r="AM69" i="76"/>
  <c r="AM74" i="76" s="1"/>
  <c r="E66" i="76"/>
  <c r="AJ79" i="76"/>
  <c r="AL79" i="77"/>
  <c r="AL81" i="77" s="1"/>
  <c r="AL79" i="81"/>
  <c r="AO43" i="83"/>
  <c r="AO44" i="83" s="1"/>
  <c r="AO73" i="83" s="1"/>
  <c r="AJ79" i="80"/>
  <c r="AM69" i="72"/>
  <c r="AM74" i="72" s="1"/>
  <c r="E66" i="72"/>
  <c r="AN69" i="83"/>
  <c r="AN74" i="83" s="1"/>
  <c r="E67" i="83"/>
  <c r="AO43" i="81"/>
  <c r="AO44" i="81" s="1"/>
  <c r="AO73" i="81" s="1"/>
  <c r="AM69" i="71"/>
  <c r="AM74" i="71" s="1"/>
  <c r="E66" i="71"/>
  <c r="AO43" i="80"/>
  <c r="E43" i="80" s="1"/>
  <c r="AJ79" i="84"/>
  <c r="AN69" i="75"/>
  <c r="AN74" i="75" s="1"/>
  <c r="E67" i="75"/>
  <c r="AO43" i="77"/>
  <c r="AO44" i="77" s="1"/>
  <c r="AO73" i="77" s="1"/>
  <c r="AK81" i="81"/>
  <c r="AN69" i="81"/>
  <c r="AN74" i="81" s="1"/>
  <c r="E67" i="81"/>
  <c r="AN69" i="84"/>
  <c r="AN74" i="84" s="1"/>
  <c r="E67" i="84"/>
  <c r="AO43" i="84"/>
  <c r="AO44" i="84" s="1"/>
  <c r="AO73" i="84" s="1"/>
  <c r="AK77" i="86"/>
  <c r="AK79" i="86" s="1"/>
  <c r="AJ84" i="86"/>
  <c r="AK76" i="86"/>
  <c r="AJ78" i="75"/>
  <c r="AJ81" i="75" s="1"/>
  <c r="AJ78" i="76"/>
  <c r="AL78" i="81"/>
  <c r="AL78" i="83"/>
  <c r="AJ78" i="84"/>
  <c r="AJ81" i="84" s="1"/>
  <c r="AK78" i="72"/>
  <c r="AK81" i="72" s="1"/>
  <c r="AK22" i="86"/>
  <c r="AN44" i="86"/>
  <c r="AN73" i="86" s="1"/>
  <c r="AG18" i="82"/>
  <c r="AG11" i="54"/>
  <c r="AG14" i="53"/>
  <c r="AJ84" i="80"/>
  <c r="AH15" i="82" s="1"/>
  <c r="AK76" i="80"/>
  <c r="AK77" i="80"/>
  <c r="AK22" i="80"/>
  <c r="AK76" i="84"/>
  <c r="AJ84" i="84"/>
  <c r="AH17" i="82" s="1"/>
  <c r="AK77" i="84"/>
  <c r="AK22" i="84"/>
  <c r="AN44" i="83"/>
  <c r="AN73" i="83" s="1"/>
  <c r="AN75" i="83" s="1"/>
  <c r="AH18" i="82"/>
  <c r="AH14" i="53"/>
  <c r="AH11" i="54"/>
  <c r="AI9" i="54"/>
  <c r="AI12" i="53"/>
  <c r="AM44" i="72"/>
  <c r="AM73" i="72" s="1"/>
  <c r="AM44" i="74"/>
  <c r="AM73" i="74" s="1"/>
  <c r="AM75" i="74" s="1"/>
  <c r="AN44" i="84"/>
  <c r="AN73" i="84" s="1"/>
  <c r="AN75" i="84" s="1"/>
  <c r="AM76" i="83"/>
  <c r="AL84" i="83"/>
  <c r="AJ16" i="82" s="1"/>
  <c r="AM77" i="83"/>
  <c r="AM22" i="83"/>
  <c r="AN44" i="81"/>
  <c r="AN73" i="81" s="1"/>
  <c r="AN75" i="81" s="1"/>
  <c r="AM76" i="81"/>
  <c r="AL84" i="81"/>
  <c r="AJ14" i="82" s="1"/>
  <c r="AM22" i="81"/>
  <c r="AM77" i="81"/>
  <c r="AN44" i="80"/>
  <c r="AN73" i="80" s="1"/>
  <c r="AN75" i="80" s="1"/>
  <c r="AN44" i="77"/>
  <c r="AN73" i="77" s="1"/>
  <c r="AN75" i="77" s="1"/>
  <c r="AM76" i="77"/>
  <c r="AM22" i="77"/>
  <c r="AM84" i="77" s="1"/>
  <c r="AK10" i="54" s="1"/>
  <c r="AM77" i="77"/>
  <c r="AM44" i="76"/>
  <c r="AM73" i="76" s="1"/>
  <c r="AM75" i="76" s="1"/>
  <c r="AK77" i="76"/>
  <c r="AK76" i="76"/>
  <c r="AK22" i="76"/>
  <c r="AK84" i="76" s="1"/>
  <c r="AI13" i="53" s="1"/>
  <c r="AO18" i="76"/>
  <c r="AO68" i="76" s="1"/>
  <c r="AN43" i="76"/>
  <c r="AN42" i="76"/>
  <c r="E42" i="76" s="1"/>
  <c r="AK22" i="75"/>
  <c r="AK84" i="75" s="1"/>
  <c r="AK77" i="75"/>
  <c r="AK79" i="75" s="1"/>
  <c r="AK76" i="75"/>
  <c r="AN44" i="75"/>
  <c r="AN73" i="75" s="1"/>
  <c r="AN75" i="75" s="1"/>
  <c r="AN43" i="74"/>
  <c r="AN42" i="74"/>
  <c r="E42" i="74" s="1"/>
  <c r="AO18" i="74"/>
  <c r="AO68" i="74" s="1"/>
  <c r="AM44" i="71"/>
  <c r="AM73" i="71" s="1"/>
  <c r="AM75" i="71" s="1"/>
  <c r="AO18" i="71"/>
  <c r="AO68" i="71" s="1"/>
  <c r="AN42" i="71"/>
  <c r="E42" i="71" s="1"/>
  <c r="AN43" i="71"/>
  <c r="AO18" i="72"/>
  <c r="AO68" i="72" s="1"/>
  <c r="AN43" i="72"/>
  <c r="AN42" i="72"/>
  <c r="E42" i="72" s="1"/>
  <c r="AL76" i="72"/>
  <c r="AL77" i="72"/>
  <c r="AL79" i="72" s="1"/>
  <c r="AL22" i="72"/>
  <c r="AL84" i="72" s="1"/>
  <c r="E43" i="75" l="1"/>
  <c r="AO75" i="83"/>
  <c r="E73" i="83"/>
  <c r="AM75" i="72"/>
  <c r="E73" i="75"/>
  <c r="AN75" i="86"/>
  <c r="E73" i="81"/>
  <c r="AO75" i="77"/>
  <c r="E73" i="77"/>
  <c r="E73" i="84"/>
  <c r="AL81" i="83"/>
  <c r="AO44" i="86"/>
  <c r="AN47" i="86"/>
  <c r="AK78" i="86"/>
  <c r="AK81" i="86" s="1"/>
  <c r="AK83" i="86" s="1"/>
  <c r="AO69" i="86"/>
  <c r="AO74" i="86" s="1"/>
  <c r="E74" i="86" s="1"/>
  <c r="E68" i="86"/>
  <c r="E43" i="81"/>
  <c r="AL81" i="81"/>
  <c r="AJ81" i="76"/>
  <c r="AJ81" i="80"/>
  <c r="AO44" i="80"/>
  <c r="AO73" i="80" s="1"/>
  <c r="AM47" i="72"/>
  <c r="AK78" i="75"/>
  <c r="AK81" i="75" s="1"/>
  <c r="AN47" i="77"/>
  <c r="AN47" i="75"/>
  <c r="AM47" i="76"/>
  <c r="AM47" i="74"/>
  <c r="AJ84" i="74"/>
  <c r="AK22" i="74"/>
  <c r="AK77" i="74"/>
  <c r="AK79" i="74" s="1"/>
  <c r="AK76" i="74"/>
  <c r="AN47" i="84"/>
  <c r="AN47" i="83"/>
  <c r="AN47" i="80"/>
  <c r="AJ78" i="74"/>
  <c r="AJ81" i="74" s="1"/>
  <c r="AN47" i="81"/>
  <c r="AO43" i="72"/>
  <c r="AO44" i="72" s="1"/>
  <c r="AO73" i="72" s="1"/>
  <c r="AO43" i="76"/>
  <c r="AO44" i="76" s="1"/>
  <c r="AO73" i="76" s="1"/>
  <c r="AM79" i="83"/>
  <c r="E43" i="84"/>
  <c r="AN69" i="71"/>
  <c r="AN74" i="71" s="1"/>
  <c r="E67" i="71"/>
  <c r="AO69" i="81"/>
  <c r="AO74" i="81" s="1"/>
  <c r="E74" i="81" s="1"/>
  <c r="E68" i="81"/>
  <c r="AO69" i="80"/>
  <c r="AO74" i="80" s="1"/>
  <c r="E74" i="80" s="1"/>
  <c r="E68" i="80"/>
  <c r="AO43" i="71"/>
  <c r="AO44" i="71" s="1"/>
  <c r="AO73" i="71" s="1"/>
  <c r="AM79" i="81"/>
  <c r="E43" i="83"/>
  <c r="AK79" i="80"/>
  <c r="E43" i="77"/>
  <c r="AN69" i="76"/>
  <c r="AN74" i="76" s="1"/>
  <c r="E67" i="76"/>
  <c r="AO69" i="75"/>
  <c r="AO74" i="75" s="1"/>
  <c r="E74" i="75" s="1"/>
  <c r="E68" i="75"/>
  <c r="AK79" i="76"/>
  <c r="AL78" i="72"/>
  <c r="AO43" i="74"/>
  <c r="E43" i="74" s="1"/>
  <c r="AN69" i="74"/>
  <c r="AN74" i="74" s="1"/>
  <c r="E67" i="74"/>
  <c r="AO69" i="77"/>
  <c r="AO74" i="77" s="1"/>
  <c r="E74" i="77" s="1"/>
  <c r="E68" i="77"/>
  <c r="AM79" i="77"/>
  <c r="AK79" i="84"/>
  <c r="AO69" i="84"/>
  <c r="AO74" i="84" s="1"/>
  <c r="E74" i="84" s="1"/>
  <c r="E68" i="84"/>
  <c r="AO69" i="83"/>
  <c r="AO74" i="83" s="1"/>
  <c r="E74" i="83" s="1"/>
  <c r="E68" i="83"/>
  <c r="AN69" i="72"/>
  <c r="AN74" i="72" s="1"/>
  <c r="E67" i="72"/>
  <c r="AL77" i="86"/>
  <c r="AL79" i="86" s="1"/>
  <c r="AK84" i="86"/>
  <c r="AL76" i="86"/>
  <c r="E44" i="75"/>
  <c r="AK78" i="84"/>
  <c r="AK78" i="80"/>
  <c r="AM78" i="83"/>
  <c r="AM78" i="77"/>
  <c r="AM78" i="81"/>
  <c r="AK78" i="76"/>
  <c r="E44" i="77"/>
  <c r="E44" i="81"/>
  <c r="E44" i="83"/>
  <c r="E44" i="84"/>
  <c r="AL22" i="86"/>
  <c r="E44" i="86"/>
  <c r="AL76" i="84"/>
  <c r="AK84" i="84"/>
  <c r="AI17" i="82" s="1"/>
  <c r="AL77" i="84"/>
  <c r="AL22" i="84"/>
  <c r="AN44" i="76"/>
  <c r="AN73" i="76" s="1"/>
  <c r="AN75" i="76" s="1"/>
  <c r="AI18" i="82"/>
  <c r="AI14" i="53"/>
  <c r="AI11" i="54"/>
  <c r="AJ9" i="54"/>
  <c r="AJ12" i="53"/>
  <c r="AN44" i="74"/>
  <c r="AN73" i="74" s="1"/>
  <c r="AN75" i="74" s="1"/>
  <c r="AL22" i="80"/>
  <c r="AL76" i="80"/>
  <c r="AK84" i="80"/>
  <c r="AI15" i="82" s="1"/>
  <c r="AL77" i="80"/>
  <c r="AM84" i="83"/>
  <c r="AK16" i="82" s="1"/>
  <c r="AN77" i="83"/>
  <c r="AN76" i="83"/>
  <c r="AN22" i="83"/>
  <c r="AM84" i="81"/>
  <c r="AK14" i="82" s="1"/>
  <c r="AN77" i="81"/>
  <c r="AN76" i="81"/>
  <c r="AN22" i="81"/>
  <c r="AN44" i="71"/>
  <c r="AN73" i="71" s="1"/>
  <c r="AN75" i="71" s="1"/>
  <c r="AN77" i="77"/>
  <c r="AN76" i="77"/>
  <c r="AN22" i="77"/>
  <c r="AN84" i="77" s="1"/>
  <c r="AL10" i="54" s="1"/>
  <c r="AL77" i="76"/>
  <c r="AL76" i="76"/>
  <c r="AL22" i="76"/>
  <c r="AL84" i="76" s="1"/>
  <c r="AJ13" i="53" s="1"/>
  <c r="AL77" i="75"/>
  <c r="AL79" i="75" s="1"/>
  <c r="AL76" i="75"/>
  <c r="AL22" i="75"/>
  <c r="AL84" i="75" s="1"/>
  <c r="AN44" i="72"/>
  <c r="AN73" i="72" s="1"/>
  <c r="AM76" i="72"/>
  <c r="AM22" i="72"/>
  <c r="AM84" i="72" s="1"/>
  <c r="AM77" i="72"/>
  <c r="AM79" i="72" s="1"/>
  <c r="AO75" i="80" l="1"/>
  <c r="E75" i="80" s="1"/>
  <c r="E73" i="80"/>
  <c r="AO75" i="81"/>
  <c r="E75" i="81" s="1"/>
  <c r="E73" i="76"/>
  <c r="AO73" i="86"/>
  <c r="AO75" i="75"/>
  <c r="E75" i="75" s="1"/>
  <c r="AN75" i="72"/>
  <c r="AO75" i="84"/>
  <c r="E75" i="84" s="1"/>
  <c r="E73" i="72"/>
  <c r="AK78" i="74"/>
  <c r="AL78" i="75"/>
  <c r="E69" i="86"/>
  <c r="AO47" i="86"/>
  <c r="AL78" i="86"/>
  <c r="AL81" i="86" s="1"/>
  <c r="AL83" i="86" s="1"/>
  <c r="E43" i="72"/>
  <c r="E43" i="76"/>
  <c r="AM81" i="83"/>
  <c r="AO44" i="74"/>
  <c r="AO73" i="74" s="1"/>
  <c r="E44" i="80"/>
  <c r="AK81" i="80"/>
  <c r="AM81" i="81"/>
  <c r="AL81" i="72"/>
  <c r="E69" i="83"/>
  <c r="E69" i="77"/>
  <c r="E69" i="75"/>
  <c r="AK81" i="74"/>
  <c r="AK84" i="74"/>
  <c r="AL77" i="74"/>
  <c r="AL79" i="74" s="1"/>
  <c r="AL76" i="74"/>
  <c r="AL22" i="74"/>
  <c r="E69" i="81"/>
  <c r="AN47" i="74"/>
  <c r="AN47" i="72"/>
  <c r="E69" i="84"/>
  <c r="AN47" i="76"/>
  <c r="AM81" i="77"/>
  <c r="E69" i="80"/>
  <c r="AL78" i="76"/>
  <c r="AL81" i="75"/>
  <c r="AO47" i="80"/>
  <c r="AO69" i="72"/>
  <c r="AO74" i="72" s="1"/>
  <c r="E74" i="72" s="1"/>
  <c r="E68" i="72"/>
  <c r="AL79" i="84"/>
  <c r="AO69" i="71"/>
  <c r="AO74" i="71" s="1"/>
  <c r="E74" i="71" s="1"/>
  <c r="E68" i="71"/>
  <c r="AN79" i="77"/>
  <c r="AN79" i="83"/>
  <c r="AK81" i="84"/>
  <c r="AO47" i="81"/>
  <c r="AO47" i="83"/>
  <c r="AL79" i="76"/>
  <c r="AL81" i="76" s="1"/>
  <c r="E43" i="71"/>
  <c r="AO47" i="84"/>
  <c r="AL79" i="80"/>
  <c r="AO47" i="77"/>
  <c r="AO69" i="76"/>
  <c r="AO74" i="76" s="1"/>
  <c r="E74" i="76" s="1"/>
  <c r="E68" i="76"/>
  <c r="AO47" i="75"/>
  <c r="AN79" i="81"/>
  <c r="AM78" i="72"/>
  <c r="AK81" i="76"/>
  <c r="AO69" i="74"/>
  <c r="AO74" i="74" s="1"/>
  <c r="E74" i="74" s="1"/>
  <c r="E68" i="74"/>
  <c r="AM77" i="86"/>
  <c r="AM79" i="86" s="1"/>
  <c r="AL84" i="86"/>
  <c r="AM76" i="86"/>
  <c r="AN78" i="81"/>
  <c r="AN78" i="77"/>
  <c r="AN81" i="77" s="1"/>
  <c r="AN78" i="83"/>
  <c r="AL78" i="84"/>
  <c r="AL78" i="80"/>
  <c r="E44" i="76"/>
  <c r="E75" i="77"/>
  <c r="E75" i="83"/>
  <c r="E44" i="72"/>
  <c r="AM22" i="86"/>
  <c r="AL84" i="84"/>
  <c r="AJ17" i="82" s="1"/>
  <c r="AM77" i="84"/>
  <c r="AM22" i="84"/>
  <c r="AM76" i="84"/>
  <c r="AL84" i="80"/>
  <c r="AJ15" i="82" s="1"/>
  <c r="AM77" i="80"/>
  <c r="AM22" i="80"/>
  <c r="AM76" i="80"/>
  <c r="AJ18" i="82"/>
  <c r="AJ14" i="53"/>
  <c r="AJ11" i="54"/>
  <c r="AK9" i="54"/>
  <c r="AK12" i="53"/>
  <c r="AN84" i="83"/>
  <c r="AL16" i="82" s="1"/>
  <c r="AO77" i="83"/>
  <c r="AO76" i="83"/>
  <c r="AO22" i="83"/>
  <c r="AO84" i="83" s="1"/>
  <c r="AM16" i="82" s="1"/>
  <c r="AN84" i="81"/>
  <c r="AL14" i="82" s="1"/>
  <c r="AO77" i="81"/>
  <c r="AO76" i="81"/>
  <c r="AO22" i="81"/>
  <c r="AO84" i="81" s="1"/>
  <c r="AM14" i="82" s="1"/>
  <c r="AO76" i="77"/>
  <c r="AO77" i="77"/>
  <c r="AO22" i="77"/>
  <c r="AO84" i="77" s="1"/>
  <c r="AM10" i="54" s="1"/>
  <c r="AM22" i="76"/>
  <c r="AM84" i="76" s="1"/>
  <c r="AK13" i="53" s="1"/>
  <c r="AM77" i="76"/>
  <c r="AM76" i="76"/>
  <c r="AM77" i="75"/>
  <c r="AM79" i="75" s="1"/>
  <c r="AM22" i="75"/>
  <c r="AM84" i="75" s="1"/>
  <c r="AM76" i="75"/>
  <c r="AN76" i="72"/>
  <c r="AN77" i="72"/>
  <c r="AN79" i="72" s="1"/>
  <c r="AN22" i="72"/>
  <c r="AN84" i="72" s="1"/>
  <c r="AO75" i="86" l="1"/>
  <c r="E75" i="86" s="1"/>
  <c r="E73" i="86"/>
  <c r="AO75" i="71"/>
  <c r="AO75" i="74"/>
  <c r="E73" i="74"/>
  <c r="AN81" i="83"/>
  <c r="AO75" i="72"/>
  <c r="AO75" i="76"/>
  <c r="E44" i="74"/>
  <c r="AM78" i="86"/>
  <c r="AM81" i="86" s="1"/>
  <c r="AM83" i="86" s="1"/>
  <c r="AL81" i="80"/>
  <c r="AM78" i="76"/>
  <c r="AO47" i="72"/>
  <c r="E69" i="74"/>
  <c r="AM78" i="75"/>
  <c r="AM81" i="75" s="1"/>
  <c r="AL84" i="74"/>
  <c r="AM22" i="74"/>
  <c r="AM76" i="74"/>
  <c r="AM77" i="74"/>
  <c r="AM79" i="74" s="1"/>
  <c r="E69" i="76"/>
  <c r="E69" i="71"/>
  <c r="AL78" i="74"/>
  <c r="AL81" i="74" s="1"/>
  <c r="E69" i="72"/>
  <c r="AO47" i="76"/>
  <c r="E77" i="77"/>
  <c r="AO79" i="77"/>
  <c r="E77" i="83"/>
  <c r="AO79" i="83"/>
  <c r="AM81" i="72"/>
  <c r="AO47" i="74"/>
  <c r="E75" i="74"/>
  <c r="AL81" i="84"/>
  <c r="AM79" i="80"/>
  <c r="E75" i="72"/>
  <c r="E77" i="81"/>
  <c r="AO79" i="81"/>
  <c r="AM79" i="76"/>
  <c r="AM79" i="84"/>
  <c r="AN81" i="81"/>
  <c r="AN77" i="86"/>
  <c r="AN79" i="86" s="1"/>
  <c r="AM84" i="86"/>
  <c r="AN76" i="86"/>
  <c r="AM78" i="84"/>
  <c r="E76" i="81"/>
  <c r="AO78" i="81"/>
  <c r="E76" i="83"/>
  <c r="AO78" i="83"/>
  <c r="AM78" i="80"/>
  <c r="E76" i="77"/>
  <c r="AO78" i="77"/>
  <c r="E75" i="76"/>
  <c r="AN78" i="72"/>
  <c r="AN81" i="72" s="1"/>
  <c r="AN22" i="86"/>
  <c r="AN76" i="84"/>
  <c r="AM84" i="84"/>
  <c r="AK17" i="82" s="1"/>
  <c r="AN77" i="84"/>
  <c r="AN22" i="84"/>
  <c r="AN76" i="80"/>
  <c r="AM84" i="80"/>
  <c r="AK15" i="82" s="1"/>
  <c r="AN77" i="80"/>
  <c r="AN22" i="80"/>
  <c r="AL9" i="54"/>
  <c r="AL12" i="53"/>
  <c r="AK18" i="82"/>
  <c r="AK14" i="53"/>
  <c r="AK11" i="54"/>
  <c r="AN76" i="76"/>
  <c r="AN22" i="76"/>
  <c r="AN84" i="76" s="1"/>
  <c r="AL13" i="53" s="1"/>
  <c r="AN77" i="76"/>
  <c r="AN77" i="75"/>
  <c r="AN79" i="75" s="1"/>
  <c r="AN76" i="75"/>
  <c r="AN22" i="75"/>
  <c r="AN84" i="75" s="1"/>
  <c r="AL18" i="82" s="1"/>
  <c r="AO22" i="72"/>
  <c r="AO84" i="72" s="1"/>
  <c r="AO77" i="72"/>
  <c r="AO79" i="72" s="1"/>
  <c r="E79" i="72" s="1"/>
  <c r="AO76" i="72"/>
  <c r="AN78" i="86" l="1"/>
  <c r="AN81" i="86" s="1"/>
  <c r="AN83" i="86" s="1"/>
  <c r="AN78" i="75"/>
  <c r="E79" i="77"/>
  <c r="E80" i="77"/>
  <c r="AM78" i="74"/>
  <c r="AM81" i="74" s="1"/>
  <c r="E79" i="81"/>
  <c r="E80" i="81"/>
  <c r="E79" i="83"/>
  <c r="E80" i="83"/>
  <c r="AM81" i="76"/>
  <c r="AM84" i="74"/>
  <c r="AN22" i="74"/>
  <c r="AN77" i="74"/>
  <c r="AN79" i="74" s="1"/>
  <c r="AN76" i="74"/>
  <c r="AN78" i="74" s="1"/>
  <c r="AN81" i="75"/>
  <c r="AN79" i="84"/>
  <c r="AM81" i="84"/>
  <c r="AN79" i="76"/>
  <c r="AM81" i="80"/>
  <c r="AN79" i="80"/>
  <c r="E80" i="72"/>
  <c r="AN84" i="86"/>
  <c r="AO76" i="86"/>
  <c r="E76" i="86" s="1"/>
  <c r="AO77" i="86"/>
  <c r="AN78" i="84"/>
  <c r="AN78" i="80"/>
  <c r="AN78" i="76"/>
  <c r="E76" i="72"/>
  <c r="AO78" i="72"/>
  <c r="E77" i="72"/>
  <c r="AO22" i="86"/>
  <c r="AO84" i="86" s="1"/>
  <c r="AM9" i="54"/>
  <c r="AM12" i="53"/>
  <c r="AN84" i="80"/>
  <c r="AL15" i="82" s="1"/>
  <c r="AO77" i="80"/>
  <c r="AO79" i="80" s="1"/>
  <c r="AO76" i="80"/>
  <c r="AO22" i="80"/>
  <c r="AO84" i="80" s="1"/>
  <c r="AM15" i="82" s="1"/>
  <c r="AL14" i="53"/>
  <c r="AL11" i="54"/>
  <c r="AN84" i="84"/>
  <c r="AL17" i="82" s="1"/>
  <c r="AO77" i="84"/>
  <c r="AO79" i="84" s="1"/>
  <c r="AO76" i="84"/>
  <c r="AO22" i="84"/>
  <c r="AO84" i="84" s="1"/>
  <c r="AM17" i="82" s="1"/>
  <c r="AO76" i="76"/>
  <c r="AO77" i="76"/>
  <c r="AO79" i="76" s="1"/>
  <c r="AO22" i="76"/>
  <c r="AO84" i="76" s="1"/>
  <c r="AM13" i="53" s="1"/>
  <c r="AO76" i="75"/>
  <c r="AO77" i="75"/>
  <c r="AO79" i="75" s="1"/>
  <c r="AO22" i="75"/>
  <c r="AO84" i="75" s="1"/>
  <c r="AM18" i="82" s="1"/>
  <c r="AO81" i="81" l="1"/>
  <c r="E79" i="84"/>
  <c r="E80" i="84"/>
  <c r="AO81" i="83"/>
  <c r="AO81" i="77"/>
  <c r="E79" i="76"/>
  <c r="E79" i="80"/>
  <c r="AN81" i="76"/>
  <c r="AN81" i="74"/>
  <c r="AN84" i="74"/>
  <c r="AO22" i="74"/>
  <c r="AO84" i="74" s="1"/>
  <c r="AO76" i="74"/>
  <c r="AO77" i="74"/>
  <c r="AN81" i="80"/>
  <c r="E79" i="75"/>
  <c r="AO81" i="72"/>
  <c r="AN81" i="84"/>
  <c r="AO78" i="86"/>
  <c r="E78" i="86" s="1"/>
  <c r="AO79" i="86"/>
  <c r="E77" i="86"/>
  <c r="E76" i="75"/>
  <c r="AO78" i="75"/>
  <c r="E80" i="75"/>
  <c r="E77" i="75"/>
  <c r="E76" i="84"/>
  <c r="AO78" i="84"/>
  <c r="E76" i="80"/>
  <c r="AO78" i="80"/>
  <c r="E76" i="76"/>
  <c r="AO78" i="76"/>
  <c r="E77" i="76"/>
  <c r="E80" i="76"/>
  <c r="E77" i="84"/>
  <c r="E77" i="80"/>
  <c r="E80" i="80"/>
  <c r="AM11" i="54"/>
  <c r="AM14" i="53"/>
  <c r="AO78" i="74" l="1"/>
  <c r="E76" i="74"/>
  <c r="AO79" i="74"/>
  <c r="E77" i="74"/>
  <c r="AO81" i="75"/>
  <c r="E79" i="86"/>
  <c r="AO81" i="80"/>
  <c r="AO81" i="76"/>
  <c r="AO81" i="84"/>
  <c r="E79" i="74" l="1"/>
  <c r="E80" i="74"/>
  <c r="AO81" i="74"/>
  <c r="AO81" i="86"/>
  <c r="E80" i="86"/>
  <c r="I12" i="54"/>
  <c r="Y12" i="54"/>
  <c r="AG12" i="54"/>
  <c r="K12" i="54"/>
  <c r="J12" i="54"/>
  <c r="R12" i="54"/>
  <c r="Z12" i="54"/>
  <c r="AH12" i="54"/>
  <c r="Q12" i="54"/>
  <c r="AJ12" i="54"/>
  <c r="AD12" i="54"/>
  <c r="AK12" i="54"/>
  <c r="N12" i="54"/>
  <c r="AL12" i="54"/>
  <c r="H12" i="54"/>
  <c r="F12" i="54"/>
  <c r="V12" i="54"/>
  <c r="L12" i="54"/>
  <c r="S12" i="54"/>
  <c r="AA12" i="54"/>
  <c r="AI12" i="54"/>
  <c r="P12" i="54"/>
  <c r="X12" i="54"/>
  <c r="AF12" i="54"/>
  <c r="T12" i="54"/>
  <c r="U12" i="54"/>
  <c r="D12" i="54"/>
  <c r="G12" i="54"/>
  <c r="O12" i="54"/>
  <c r="W12" i="54"/>
  <c r="AE12" i="54"/>
  <c r="AM12" i="54"/>
  <c r="E12" i="54"/>
  <c r="AB12" i="54"/>
  <c r="AC12" i="54"/>
  <c r="M12" i="54"/>
  <c r="D15" i="53"/>
  <c r="D16" i="53"/>
  <c r="AO83" i="86" l="1"/>
  <c r="E83" i="86" s="1"/>
  <c r="E81" i="86"/>
  <c r="J6" i="1"/>
  <c r="K6" i="1" s="1"/>
  <c r="J5" i="1"/>
  <c r="K5" i="1" s="1"/>
  <c r="J4" i="1"/>
  <c r="K4" i="1" s="1"/>
  <c r="R11" i="36" l="1"/>
  <c r="R12" i="36"/>
  <c r="K44" i="71"/>
  <c r="K73" i="71" s="1"/>
  <c r="K75" i="71" s="1"/>
  <c r="I44" i="71"/>
  <c r="I73" i="71" s="1"/>
  <c r="I75" i="71" s="1"/>
  <c r="V44" i="71"/>
  <c r="V73" i="71" s="1"/>
  <c r="V75" i="71" s="1"/>
  <c r="T44" i="71"/>
  <c r="T73" i="71" s="1"/>
  <c r="T75" i="71" s="1"/>
  <c r="R44" i="71"/>
  <c r="R73" i="71" s="1"/>
  <c r="R75" i="71" s="1"/>
  <c r="P44" i="71"/>
  <c r="P73" i="71" s="1"/>
  <c r="P75" i="71" s="1"/>
  <c r="N44" i="71"/>
  <c r="N73" i="71" s="1"/>
  <c r="N75" i="71" s="1"/>
  <c r="H44" i="71"/>
  <c r="H73" i="71" s="1"/>
  <c r="H75" i="71" s="1"/>
  <c r="Q44" i="71"/>
  <c r="Q73" i="71" s="1"/>
  <c r="Q75" i="71" s="1"/>
  <c r="U44" i="71"/>
  <c r="U73" i="71" s="1"/>
  <c r="U75" i="71" s="1"/>
  <c r="J44" i="71"/>
  <c r="J73" i="71" s="1"/>
  <c r="J75" i="71" s="1"/>
  <c r="S44" i="71"/>
  <c r="S73" i="71" s="1"/>
  <c r="S75" i="71" s="1"/>
  <c r="O44" i="71"/>
  <c r="O73" i="71" s="1"/>
  <c r="O75" i="71" s="1"/>
  <c r="M44" i="71"/>
  <c r="M73" i="71" s="1"/>
  <c r="M75" i="71" s="1"/>
  <c r="L44" i="71"/>
  <c r="L73" i="71" s="1"/>
  <c r="L75" i="71" s="1"/>
  <c r="G44" i="71"/>
  <c r="G73" i="71" s="1"/>
  <c r="G75" i="71" l="1"/>
  <c r="E73" i="71"/>
  <c r="G47" i="71"/>
  <c r="H47" i="71" s="1"/>
  <c r="I47" i="71" s="1"/>
  <c r="J47" i="71" s="1"/>
  <c r="K47" i="71" s="1"/>
  <c r="L47" i="71" s="1"/>
  <c r="M47" i="71" s="1"/>
  <c r="N47" i="71" s="1"/>
  <c r="O47" i="71" s="1"/>
  <c r="P47" i="71" s="1"/>
  <c r="Q47" i="71" s="1"/>
  <c r="R47" i="71" s="1"/>
  <c r="S47" i="71" s="1"/>
  <c r="T47" i="71" s="1"/>
  <c r="U47" i="71" s="1"/>
  <c r="V47" i="71" s="1"/>
  <c r="W47" i="71" s="1"/>
  <c r="X47" i="71" s="1"/>
  <c r="Y47" i="71" s="1"/>
  <c r="Z47" i="71" s="1"/>
  <c r="AA47" i="71" s="1"/>
  <c r="AB47" i="71" s="1"/>
  <c r="AC47" i="71" s="1"/>
  <c r="AD47" i="71" s="1"/>
  <c r="AE47" i="71" s="1"/>
  <c r="AF47" i="71" s="1"/>
  <c r="AG47" i="71" s="1"/>
  <c r="AH47" i="71" s="1"/>
  <c r="AI47" i="71" s="1"/>
  <c r="AJ47" i="71" s="1"/>
  <c r="AK47" i="71" s="1"/>
  <c r="AL47" i="71" s="1"/>
  <c r="AM47" i="71" s="1"/>
  <c r="AN47" i="71" s="1"/>
  <c r="AO47" i="71" s="1"/>
  <c r="E46" i="71"/>
  <c r="E44" i="71"/>
  <c r="G22" i="71"/>
  <c r="G84" i="71" s="1"/>
  <c r="E11" i="53" s="1"/>
  <c r="E75" i="71" l="1"/>
  <c r="G81" i="71"/>
  <c r="E15" i="53"/>
  <c r="E16" i="53"/>
  <c r="H22" i="71"/>
  <c r="H84" i="71" s="1"/>
  <c r="F11" i="53" s="1"/>
  <c r="H77" i="71"/>
  <c r="H79" i="71" s="1"/>
  <c r="H76" i="71"/>
  <c r="H78" i="71" s="1"/>
  <c r="H81" i="71" l="1"/>
  <c r="F15" i="53"/>
  <c r="F16" i="53"/>
  <c r="I77" i="71"/>
  <c r="I22" i="71"/>
  <c r="I84" i="71" s="1"/>
  <c r="G11" i="53" s="1"/>
  <c r="I76" i="71"/>
  <c r="I78" i="71" s="1"/>
  <c r="I79" i="71" l="1"/>
  <c r="I81" i="71" s="1"/>
  <c r="G16" i="53"/>
  <c r="G15" i="53"/>
  <c r="J22" i="71"/>
  <c r="J84" i="71" s="1"/>
  <c r="H11" i="53" s="1"/>
  <c r="J76" i="71"/>
  <c r="J77" i="71"/>
  <c r="J79" i="71" s="1"/>
  <c r="J78" i="71" l="1"/>
  <c r="H15" i="53"/>
  <c r="H16" i="53"/>
  <c r="K76" i="71"/>
  <c r="K77" i="71"/>
  <c r="K22" i="71"/>
  <c r="K84" i="71" s="1"/>
  <c r="I11" i="53" s="1"/>
  <c r="K79" i="71" l="1"/>
  <c r="J81" i="71"/>
  <c r="K78" i="71"/>
  <c r="I16" i="53"/>
  <c r="I15" i="53"/>
  <c r="L22" i="71"/>
  <c r="L84" i="71" s="1"/>
  <c r="J11" i="53" s="1"/>
  <c r="L76" i="71"/>
  <c r="L77" i="71"/>
  <c r="K81" i="71" l="1"/>
  <c r="L79" i="71"/>
  <c r="L78" i="71"/>
  <c r="J15" i="53"/>
  <c r="J16" i="53"/>
  <c r="M77" i="71"/>
  <c r="M22" i="71"/>
  <c r="M84" i="71" s="1"/>
  <c r="K11" i="53" s="1"/>
  <c r="M76" i="71"/>
  <c r="L81" i="71" l="1"/>
  <c r="M79" i="71"/>
  <c r="M78" i="71"/>
  <c r="K16" i="53"/>
  <c r="K15" i="53"/>
  <c r="N22" i="71"/>
  <c r="N84" i="71" s="1"/>
  <c r="L11" i="53" s="1"/>
  <c r="N76" i="71"/>
  <c r="N77" i="71"/>
  <c r="M81" i="71" l="1"/>
  <c r="N79" i="71"/>
  <c r="N78" i="71"/>
  <c r="L16" i="53"/>
  <c r="L15" i="53"/>
  <c r="O22" i="71"/>
  <c r="O84" i="71" s="1"/>
  <c r="M11" i="53" s="1"/>
  <c r="O77" i="71"/>
  <c r="O76" i="71"/>
  <c r="O78" i="71" s="1"/>
  <c r="N81" i="71" l="1"/>
  <c r="O79" i="71"/>
  <c r="O81" i="71" s="1"/>
  <c r="M15" i="53"/>
  <c r="M16" i="53"/>
  <c r="P22" i="71"/>
  <c r="P84" i="71" s="1"/>
  <c r="N11" i="53" s="1"/>
  <c r="P77" i="71"/>
  <c r="P76" i="71"/>
  <c r="P78" i="71" s="1"/>
  <c r="P79" i="71" l="1"/>
  <c r="P81" i="71" s="1"/>
  <c r="N16" i="53"/>
  <c r="N15" i="53"/>
  <c r="Q77" i="71"/>
  <c r="Q22" i="71"/>
  <c r="Q84" i="71" s="1"/>
  <c r="O11" i="53" s="1"/>
  <c r="Q76" i="71"/>
  <c r="Q78" i="71" s="1"/>
  <c r="Q79" i="71" l="1"/>
  <c r="Q81" i="71" s="1"/>
  <c r="O15" i="53"/>
  <c r="O16" i="53"/>
  <c r="R76" i="71"/>
  <c r="R77" i="71"/>
  <c r="R22" i="71"/>
  <c r="R84" i="71" s="1"/>
  <c r="P11" i="53" s="1"/>
  <c r="R79" i="71" l="1"/>
  <c r="R78" i="71"/>
  <c r="P16" i="53"/>
  <c r="P15" i="53"/>
  <c r="S76" i="71"/>
  <c r="S77" i="71"/>
  <c r="S22" i="71"/>
  <c r="S84" i="71" s="1"/>
  <c r="Q11" i="53" s="1"/>
  <c r="R81" i="71" l="1"/>
  <c r="S79" i="71"/>
  <c r="S78" i="71"/>
  <c r="S81" i="71" s="1"/>
  <c r="Q16" i="53"/>
  <c r="Q15" i="53"/>
  <c r="T77" i="71"/>
  <c r="T76" i="71"/>
  <c r="T78" i="71" s="1"/>
  <c r="T22" i="71"/>
  <c r="T84" i="71" s="1"/>
  <c r="R11" i="53" s="1"/>
  <c r="T79" i="71" l="1"/>
  <c r="T81" i="71" s="1"/>
  <c r="R15" i="53"/>
  <c r="R16" i="53"/>
  <c r="U22" i="71"/>
  <c r="U84" i="71" s="1"/>
  <c r="S11" i="53" s="1"/>
  <c r="U77" i="71"/>
  <c r="U76" i="71"/>
  <c r="U78" i="71" l="1"/>
  <c r="U79" i="71"/>
  <c r="S16" i="53"/>
  <c r="S15" i="53"/>
  <c r="V76" i="71"/>
  <c r="V22" i="71"/>
  <c r="V84" i="71" s="1"/>
  <c r="T11" i="53" s="1"/>
  <c r="V77" i="71"/>
  <c r="U81" i="71" l="1"/>
  <c r="V79" i="71"/>
  <c r="V78" i="71"/>
  <c r="T15" i="53"/>
  <c r="T16" i="53"/>
  <c r="W22" i="71"/>
  <c r="W84" i="71" s="1"/>
  <c r="U11" i="53" s="1"/>
  <c r="W76" i="71"/>
  <c r="W77" i="71"/>
  <c r="V81" i="71" l="1"/>
  <c r="W79" i="71"/>
  <c r="W78" i="71"/>
  <c r="W81" i="71" s="1"/>
  <c r="U15" i="53"/>
  <c r="U16" i="53"/>
  <c r="X76" i="71"/>
  <c r="X77" i="71"/>
  <c r="X22" i="71"/>
  <c r="X84" i="71" s="1"/>
  <c r="V11" i="53" s="1"/>
  <c r="X79" i="71" l="1"/>
  <c r="X78" i="71"/>
  <c r="V15" i="53"/>
  <c r="V16" i="53"/>
  <c r="Y77" i="71"/>
  <c r="Y76" i="71"/>
  <c r="Y78" i="71" s="1"/>
  <c r="Y22" i="71"/>
  <c r="Y84" i="71" s="1"/>
  <c r="W11" i="53" s="1"/>
  <c r="X81" i="71" l="1"/>
  <c r="Y79" i="71"/>
  <c r="Y81" i="71" s="1"/>
  <c r="W15" i="53"/>
  <c r="W16" i="53"/>
  <c r="Z76" i="71"/>
  <c r="Z22" i="71"/>
  <c r="Z84" i="71" s="1"/>
  <c r="X11" i="53" s="1"/>
  <c r="Z77" i="71"/>
  <c r="Z79" i="71" l="1"/>
  <c r="Z78" i="71"/>
  <c r="Z81" i="71" s="1"/>
  <c r="X15" i="53"/>
  <c r="X16" i="53"/>
  <c r="AA76" i="71"/>
  <c r="AA22" i="71"/>
  <c r="AA84" i="71" s="1"/>
  <c r="Y11" i="53" s="1"/>
  <c r="AA77" i="71"/>
  <c r="AA79" i="71" l="1"/>
  <c r="AA78" i="71"/>
  <c r="Y15" i="53"/>
  <c r="Y16" i="53"/>
  <c r="AB77" i="71"/>
  <c r="AB76" i="71"/>
  <c r="AB22" i="71"/>
  <c r="AB84" i="71" s="1"/>
  <c r="Z11" i="53" s="1"/>
  <c r="AA81" i="71" l="1"/>
  <c r="AB79" i="71"/>
  <c r="AB78" i="71"/>
  <c r="Z15" i="53"/>
  <c r="Z16" i="53"/>
  <c r="AC77" i="71"/>
  <c r="AC22" i="71"/>
  <c r="AC84" i="71" s="1"/>
  <c r="AA11" i="53" s="1"/>
  <c r="AC76" i="71"/>
  <c r="AC78" i="71" s="1"/>
  <c r="AB81" i="71" l="1"/>
  <c r="AC79" i="71"/>
  <c r="AC81" i="71" s="1"/>
  <c r="AA15" i="53"/>
  <c r="AA16" i="53"/>
  <c r="AD22" i="71"/>
  <c r="AD84" i="71" s="1"/>
  <c r="AB11" i="53" s="1"/>
  <c r="AD76" i="71"/>
  <c r="AD77" i="71"/>
  <c r="AD79" i="71" l="1"/>
  <c r="AD78" i="71"/>
  <c r="AD81" i="71" s="1"/>
  <c r="AE77" i="71"/>
  <c r="AE22" i="71"/>
  <c r="AE84" i="71" s="1"/>
  <c r="AC11" i="53" s="1"/>
  <c r="AE76" i="71"/>
  <c r="AE78" i="71" s="1"/>
  <c r="AE79" i="71" l="1"/>
  <c r="AE81" i="71" s="1"/>
  <c r="AF22" i="71"/>
  <c r="AF84" i="71" s="1"/>
  <c r="AD11" i="53" s="1"/>
  <c r="AF76" i="71"/>
  <c r="AF77" i="71"/>
  <c r="AF79" i="71" l="1"/>
  <c r="AF78" i="71"/>
  <c r="AF81" i="71" s="1"/>
  <c r="AG22" i="71"/>
  <c r="AG84" i="71" s="1"/>
  <c r="AE11" i="53" s="1"/>
  <c r="AG77" i="71"/>
  <c r="AG76" i="71"/>
  <c r="AG79" i="71" l="1"/>
  <c r="AG78" i="71"/>
  <c r="AG81" i="71" s="1"/>
  <c r="AH76" i="71"/>
  <c r="AH77" i="71"/>
  <c r="AH22" i="71"/>
  <c r="AH84" i="71" s="1"/>
  <c r="AF11" i="53" s="1"/>
  <c r="AH79" i="71" l="1"/>
  <c r="AH78" i="71"/>
  <c r="AH81" i="71" s="1"/>
  <c r="AI22" i="71"/>
  <c r="AI84" i="71" s="1"/>
  <c r="AG11" i="53" s="1"/>
  <c r="AI76" i="71"/>
  <c r="AI77" i="71"/>
  <c r="AI79" i="71" l="1"/>
  <c r="AI78" i="71"/>
  <c r="AJ22" i="71"/>
  <c r="AJ84" i="71" s="1"/>
  <c r="AH11" i="53" s="1"/>
  <c r="AJ77" i="71"/>
  <c r="AJ76" i="71"/>
  <c r="AI81" i="71" l="1"/>
  <c r="AJ78" i="71"/>
  <c r="AJ81" i="71" s="1"/>
  <c r="AJ79" i="71"/>
  <c r="AK22" i="71"/>
  <c r="AK84" i="71" s="1"/>
  <c r="AI11" i="53" s="1"/>
  <c r="AK76" i="71"/>
  <c r="AK77" i="71"/>
  <c r="AK79" i="71" l="1"/>
  <c r="AK78" i="71"/>
  <c r="AL22" i="71"/>
  <c r="AL84" i="71" s="1"/>
  <c r="AJ11" i="53" s="1"/>
  <c r="AL77" i="71"/>
  <c r="AL76" i="71"/>
  <c r="AK81" i="71" l="1"/>
  <c r="AL78" i="71"/>
  <c r="AL79" i="71"/>
  <c r="AM22" i="71"/>
  <c r="AM84" i="71" s="1"/>
  <c r="AK11" i="53" s="1"/>
  <c r="AM76" i="71"/>
  <c r="AM77" i="71"/>
  <c r="AM79" i="71" l="1"/>
  <c r="AL81" i="71"/>
  <c r="AM78" i="71"/>
  <c r="AM81" i="71" s="1"/>
  <c r="AN77" i="71"/>
  <c r="AN76" i="71"/>
  <c r="AN78" i="71" s="1"/>
  <c r="AN22" i="71"/>
  <c r="AN84" i="71" s="1"/>
  <c r="AL11" i="53" s="1"/>
  <c r="AN79" i="71" l="1"/>
  <c r="AN81" i="71" s="1"/>
  <c r="AO76" i="71"/>
  <c r="AO22" i="71"/>
  <c r="AO84" i="71" s="1"/>
  <c r="AM11" i="53" s="1"/>
  <c r="AO77" i="71"/>
  <c r="AO79" i="71" s="1"/>
  <c r="E79" i="71" l="1"/>
  <c r="E76" i="71"/>
  <c r="AO78" i="71"/>
  <c r="E80" i="71"/>
  <c r="E77" i="71"/>
  <c r="AO81" i="71" l="1"/>
  <c r="D14" i="36"/>
  <c r="J14" i="36" l="1"/>
  <c r="F14" i="36"/>
  <c r="H14" i="36"/>
  <c r="L14" i="36"/>
  <c r="N14" i="36"/>
  <c r="G14" i="36"/>
  <c r="M14" i="36"/>
  <c r="I14" i="36"/>
  <c r="E14" i="36"/>
  <c r="K14" i="36"/>
  <c r="D14" i="54" l="1"/>
  <c r="D19" i="53"/>
  <c r="D5" i="53" l="1"/>
  <c r="F83" i="72"/>
  <c r="D4" i="54"/>
  <c r="D4" i="42"/>
  <c r="AF19" i="53"/>
  <c r="H19" i="53"/>
  <c r="AD19" i="53"/>
  <c r="R19" i="53"/>
  <c r="AE19" i="53"/>
  <c r="AG19" i="53"/>
  <c r="L19" i="53"/>
  <c r="S19" i="53"/>
  <c r="AJ14" i="54"/>
  <c r="Z19" i="53"/>
  <c r="V19" i="53"/>
  <c r="I14" i="54"/>
  <c r="AG14" i="54"/>
  <c r="P14" i="54"/>
  <c r="AD14" i="54"/>
  <c r="G19" i="53"/>
  <c r="AC19" i="53"/>
  <c r="AC14" i="54"/>
  <c r="AK19" i="53"/>
  <c r="O14" i="54"/>
  <c r="L14" i="54"/>
  <c r="P19" i="53"/>
  <c r="AH19" i="53"/>
  <c r="S14" i="54"/>
  <c r="M14" i="54"/>
  <c r="I19" i="53"/>
  <c r="AA14" i="54"/>
  <c r="AA19" i="53"/>
  <c r="V14" i="54"/>
  <c r="AH14" i="54"/>
  <c r="X19" i="53"/>
  <c r="E78" i="72"/>
  <c r="AI14" i="54"/>
  <c r="X14" i="54"/>
  <c r="M19" i="53"/>
  <c r="E14" i="54"/>
  <c r="AE14" i="54"/>
  <c r="F14" i="54"/>
  <c r="AJ19" i="53"/>
  <c r="AI19" i="53"/>
  <c r="AK83" i="72"/>
  <c r="AL19" i="53"/>
  <c r="J19" i="53"/>
  <c r="AB19" i="53"/>
  <c r="Z14" i="54"/>
  <c r="T14" i="54"/>
  <c r="H14" i="54"/>
  <c r="AB14" i="54"/>
  <c r="Y19" i="53"/>
  <c r="E19" i="53"/>
  <c r="AF14" i="54"/>
  <c r="J14" i="54"/>
  <c r="N14" i="54"/>
  <c r="T19" i="53"/>
  <c r="Q14" i="54"/>
  <c r="N19" i="53"/>
  <c r="Y14" i="54"/>
  <c r="K14" i="54"/>
  <c r="K19" i="53"/>
  <c r="AL83" i="72"/>
  <c r="N4" i="42"/>
  <c r="V4" i="42"/>
  <c r="K5" i="53"/>
  <c r="AG5" i="53"/>
  <c r="AG26" i="53" s="1"/>
  <c r="AM19" i="53"/>
  <c r="W14" i="54"/>
  <c r="G14" i="54"/>
  <c r="AL14" i="54"/>
  <c r="O19" i="53"/>
  <c r="U14" i="54"/>
  <c r="AA5" i="53"/>
  <c r="W19" i="53"/>
  <c r="Q19" i="53"/>
  <c r="AM14" i="54"/>
  <c r="AK14" i="54"/>
  <c r="I83" i="72"/>
  <c r="F19" i="53"/>
  <c r="AF4" i="42"/>
  <c r="U19" i="53"/>
  <c r="R14" i="54"/>
  <c r="H83" i="72"/>
  <c r="J4" i="54"/>
  <c r="S4" i="54"/>
  <c r="Z83" i="72"/>
  <c r="AD83" i="72"/>
  <c r="AF83" i="72"/>
  <c r="J19" i="54" l="1"/>
  <c r="AA26" i="53"/>
  <c r="O4" i="54"/>
  <c r="O19" i="54" s="1"/>
  <c r="Q83" i="72"/>
  <c r="N5" i="53"/>
  <c r="N26" i="53" s="1"/>
  <c r="P83" i="72"/>
  <c r="T5" i="53"/>
  <c r="T26" i="53" s="1"/>
  <c r="V83" i="72"/>
  <c r="E5" i="53"/>
  <c r="G83" i="72"/>
  <c r="K4" i="54"/>
  <c r="K19" i="54" s="1"/>
  <c r="M83" i="72"/>
  <c r="S4" i="42"/>
  <c r="U83" i="72"/>
  <c r="AE4" i="54"/>
  <c r="AE19" i="54" s="1"/>
  <c r="AG83" i="72"/>
  <c r="K4" i="42"/>
  <c r="L4" i="42"/>
  <c r="N83" i="72"/>
  <c r="AF4" i="54"/>
  <c r="AH83" i="72"/>
  <c r="P4" i="54"/>
  <c r="P19" i="54" s="1"/>
  <c r="R83" i="72"/>
  <c r="Z5" i="53"/>
  <c r="AB83" i="72"/>
  <c r="Y5" i="53"/>
  <c r="AA83" i="72"/>
  <c r="I4" i="54"/>
  <c r="K83" i="72"/>
  <c r="H5" i="53"/>
  <c r="H26" i="53" s="1"/>
  <c r="J83" i="72"/>
  <c r="AA4" i="54"/>
  <c r="AC83" i="72"/>
  <c r="AG4" i="54"/>
  <c r="AG19" i="54" s="1"/>
  <c r="AI83" i="72"/>
  <c r="W4" i="54"/>
  <c r="W19" i="54" s="1"/>
  <c r="Y83" i="72"/>
  <c r="V4" i="54"/>
  <c r="V19" i="54" s="1"/>
  <c r="X83" i="72"/>
  <c r="E81" i="72"/>
  <c r="AH5" i="53"/>
  <c r="AJ83" i="72"/>
  <c r="J5" i="53"/>
  <c r="J26" i="53" s="1"/>
  <c r="L83" i="72"/>
  <c r="AC4" i="54"/>
  <c r="AC19" i="54" s="1"/>
  <c r="AE83" i="72"/>
  <c r="U4" i="54"/>
  <c r="U19" i="54" s="1"/>
  <c r="W83" i="72"/>
  <c r="AI5" i="53"/>
  <c r="M4" i="54"/>
  <c r="M19" i="54" s="1"/>
  <c r="O83" i="72"/>
  <c r="AK4" i="54"/>
  <c r="AK19" i="54" s="1"/>
  <c r="AM83" i="72"/>
  <c r="Q4" i="42"/>
  <c r="S83" i="72"/>
  <c r="R5" i="53"/>
  <c r="T83" i="72"/>
  <c r="AM4" i="54"/>
  <c r="AO83" i="72"/>
  <c r="AL5" i="53"/>
  <c r="AN83" i="72"/>
  <c r="AE4" i="42"/>
  <c r="K26" i="53"/>
  <c r="AD5" i="53"/>
  <c r="U4" i="42"/>
  <c r="R4" i="42"/>
  <c r="S5" i="53"/>
  <c r="F5" i="53"/>
  <c r="S19" i="54"/>
  <c r="T4" i="42"/>
  <c r="AF5" i="53"/>
  <c r="AF26" i="53" s="1"/>
  <c r="AB4" i="42"/>
  <c r="AG4" i="42"/>
  <c r="Y4" i="42"/>
  <c r="AB4" i="54"/>
  <c r="U5" i="53"/>
  <c r="AD4" i="54"/>
  <c r="O4" i="42"/>
  <c r="J4" i="42"/>
  <c r="H4" i="42"/>
  <c r="X5" i="53"/>
  <c r="X4" i="54"/>
  <c r="G5" i="53"/>
  <c r="P4" i="42"/>
  <c r="W5" i="53"/>
  <c r="Y4" i="54"/>
  <c r="H4" i="54"/>
  <c r="V5" i="53"/>
  <c r="T4" i="54"/>
  <c r="E4" i="54"/>
  <c r="P5" i="53"/>
  <c r="I5" i="53"/>
  <c r="AJ5" i="53"/>
  <c r="G4" i="54"/>
  <c r="L5" i="53"/>
  <c r="M4" i="42"/>
  <c r="G4" i="42"/>
  <c r="AH4" i="54"/>
  <c r="N4" i="54"/>
  <c r="Q4" i="54"/>
  <c r="AE5" i="53"/>
  <c r="AJ4" i="54"/>
  <c r="F4" i="42"/>
  <c r="M5" i="53"/>
  <c r="AM5" i="53"/>
  <c r="Q5" i="53"/>
  <c r="F4" i="54"/>
  <c r="X4" i="42"/>
  <c r="Z4" i="42"/>
  <c r="AC4" i="42"/>
  <c r="W4" i="42"/>
  <c r="AB5" i="53"/>
  <c r="AC5" i="53"/>
  <c r="R4" i="54"/>
  <c r="L4" i="54"/>
  <c r="AL4" i="54"/>
  <c r="AK5" i="53"/>
  <c r="AD4" i="42"/>
  <c r="O5" i="53"/>
  <c r="E4" i="42"/>
  <c r="AA4" i="42"/>
  <c r="I4" i="42"/>
  <c r="AI4" i="54"/>
  <c r="Z4" i="54"/>
  <c r="AM19" i="54" l="1"/>
  <c r="Y26" i="53"/>
  <c r="E26" i="53"/>
  <c r="R19" i="54"/>
  <c r="Q26" i="53"/>
  <c r="Z26" i="53"/>
  <c r="I19" i="54"/>
  <c r="AF19" i="54"/>
  <c r="AA19" i="54"/>
  <c r="AD26" i="53"/>
  <c r="R26" i="53"/>
  <c r="F26" i="53"/>
  <c r="S26" i="53"/>
  <c r="H19" i="54"/>
  <c r="AD19" i="54"/>
  <c r="U26" i="53"/>
  <c r="AB19" i="54"/>
  <c r="Q19" i="54"/>
  <c r="E19" i="54"/>
  <c r="X19" i="54"/>
  <c r="AH19" i="54"/>
  <c r="V26" i="53"/>
  <c r="Z19" i="54"/>
  <c r="AL19" i="54"/>
  <c r="L26" i="53"/>
  <c r="G19" i="54"/>
  <c r="AE26" i="53"/>
  <c r="G26" i="53"/>
  <c r="I26" i="53"/>
  <c r="AI19" i="54"/>
  <c r="N19" i="54"/>
  <c r="M26" i="53"/>
  <c r="L19" i="54"/>
  <c r="AC26" i="53"/>
  <c r="X26" i="53"/>
  <c r="F19" i="54"/>
  <c r="E83" i="72"/>
  <c r="AB26" i="53"/>
  <c r="AJ19" i="54"/>
  <c r="P26" i="53"/>
  <c r="Y19" i="54"/>
  <c r="W26" i="53"/>
  <c r="O26" i="53"/>
  <c r="T19" i="54"/>
  <c r="D6" i="82"/>
  <c r="D11" i="82" s="1"/>
  <c r="D4" i="82"/>
  <c r="D9" i="82" s="1"/>
  <c r="D7" i="82"/>
  <c r="D12" i="82" s="1"/>
  <c r="D5" i="82"/>
  <c r="D10" i="82" s="1"/>
  <c r="D22" i="82"/>
  <c r="D5" i="54"/>
  <c r="D21" i="82"/>
  <c r="D20" i="82"/>
  <c r="D4" i="53"/>
  <c r="D23" i="82"/>
  <c r="D6" i="53"/>
  <c r="D20" i="53"/>
  <c r="D15" i="54"/>
  <c r="D18" i="53"/>
  <c r="F83" i="83" l="1"/>
  <c r="F83" i="81"/>
  <c r="F83" i="80"/>
  <c r="F83" i="77"/>
  <c r="F83" i="71"/>
  <c r="F83" i="76"/>
  <c r="F83" i="84"/>
  <c r="H83" i="84"/>
  <c r="F7" i="82"/>
  <c r="J22" i="82"/>
  <c r="I83" i="84"/>
  <c r="M20" i="82"/>
  <c r="M83" i="81"/>
  <c r="G23" i="82"/>
  <c r="H23" i="82"/>
  <c r="J83" i="83"/>
  <c r="K20" i="82"/>
  <c r="O20" i="82"/>
  <c r="L83" i="84"/>
  <c r="F21" i="82"/>
  <c r="K83" i="81"/>
  <c r="L20" i="82"/>
  <c r="M22" i="82"/>
  <c r="J7" i="82"/>
  <c r="N22" i="82"/>
  <c r="G22" i="82"/>
  <c r="I20" i="82"/>
  <c r="H5" i="82"/>
  <c r="I6" i="82"/>
  <c r="J23" i="82"/>
  <c r="J83" i="84"/>
  <c r="H7" i="82"/>
  <c r="I21" i="82"/>
  <c r="M23" i="82"/>
  <c r="M83" i="84"/>
  <c r="F22" i="82"/>
  <c r="G4" i="82"/>
  <c r="H83" i="81"/>
  <c r="F4" i="82"/>
  <c r="H21" i="82"/>
  <c r="I83" i="80"/>
  <c r="G5" i="82"/>
  <c r="G6" i="82"/>
  <c r="L22" i="82"/>
  <c r="M83" i="83"/>
  <c r="I7" i="82"/>
  <c r="K23" i="82"/>
  <c r="J21" i="82"/>
  <c r="N20" i="82"/>
  <c r="M21" i="82"/>
  <c r="L21" i="82"/>
  <c r="N83" i="84"/>
  <c r="F20" i="82"/>
  <c r="F23" i="82"/>
  <c r="H20" i="82"/>
  <c r="H22" i="82"/>
  <c r="G20" i="82"/>
  <c r="F6" i="82"/>
  <c r="J20" i="82"/>
  <c r="G21" i="82"/>
  <c r="I22" i="82"/>
  <c r="E7" i="82"/>
  <c r="E6" i="82"/>
  <c r="G83" i="80"/>
  <c r="F5" i="82"/>
  <c r="H83" i="80"/>
  <c r="J6" i="82"/>
  <c r="K22" i="82"/>
  <c r="J83" i="81"/>
  <c r="I23" i="82"/>
  <c r="K21" i="82"/>
  <c r="L23" i="82"/>
  <c r="I5" i="82"/>
  <c r="J4" i="82"/>
  <c r="J5" i="82"/>
  <c r="L83" i="80"/>
  <c r="N83" i="80"/>
  <c r="K5" i="82"/>
  <c r="L4" i="82"/>
  <c r="L6" i="82"/>
  <c r="N83" i="83"/>
  <c r="O23" i="82"/>
  <c r="Q20" i="82"/>
  <c r="P22" i="82"/>
  <c r="P83" i="83"/>
  <c r="N21" i="82"/>
  <c r="N6" i="82"/>
  <c r="Y83" i="81"/>
  <c r="W4" i="82"/>
  <c r="AC23" i="82"/>
  <c r="AE23" i="82"/>
  <c r="AK20" i="82"/>
  <c r="O22" i="82"/>
  <c r="M6" i="82"/>
  <c r="Q83" i="83"/>
  <c r="O6" i="82"/>
  <c r="R20" i="82"/>
  <c r="R21" i="82"/>
  <c r="U22" i="82"/>
  <c r="W23" i="82"/>
  <c r="AA83" i="83"/>
  <c r="Y83" i="84"/>
  <c r="W7" i="82"/>
  <c r="AE83" i="84"/>
  <c r="AF6" i="82"/>
  <c r="AG83" i="84"/>
  <c r="AI22" i="82"/>
  <c r="AG6" i="82"/>
  <c r="AJ6" i="82"/>
  <c r="AM83" i="81"/>
  <c r="AK4" i="82"/>
  <c r="AK5" i="82"/>
  <c r="E20" i="82"/>
  <c r="E78" i="81"/>
  <c r="M5" i="82"/>
  <c r="P83" i="84"/>
  <c r="R83" i="84"/>
  <c r="S4" i="82"/>
  <c r="X22" i="82"/>
  <c r="Y4" i="82"/>
  <c r="X83" i="80"/>
  <c r="AB83" i="81"/>
  <c r="AA83" i="84"/>
  <c r="AB83" i="84"/>
  <c r="Z7" i="82"/>
  <c r="AC83" i="84"/>
  <c r="AC4" i="82"/>
  <c r="AD22" i="82"/>
  <c r="AK83" i="81"/>
  <c r="AI23" i="82"/>
  <c r="AK23" i="82"/>
  <c r="M4" i="82"/>
  <c r="P21" i="82"/>
  <c r="T20" i="82"/>
  <c r="Q83" i="81"/>
  <c r="P5" i="82"/>
  <c r="U83" i="84"/>
  <c r="S7" i="82"/>
  <c r="T7" i="82"/>
  <c r="X6" i="82"/>
  <c r="X23" i="82"/>
  <c r="W5" i="82"/>
  <c r="Y83" i="80"/>
  <c r="X83" i="81"/>
  <c r="AB20" i="82"/>
  <c r="AD83" i="80"/>
  <c r="AB5" i="82"/>
  <c r="AF83" i="83"/>
  <c r="AE6" i="82"/>
  <c r="AG83" i="80"/>
  <c r="AF20" i="82"/>
  <c r="AI20" i="82"/>
  <c r="AJ22" i="82"/>
  <c r="AF21" i="82"/>
  <c r="AJ4" i="82"/>
  <c r="AI5" i="82"/>
  <c r="AK83" i="80"/>
  <c r="AJ21" i="82"/>
  <c r="AM83" i="83"/>
  <c r="AK6" i="82"/>
  <c r="M7" i="82"/>
  <c r="P83" i="80"/>
  <c r="R6" i="82"/>
  <c r="S6" i="82"/>
  <c r="T6" i="82"/>
  <c r="V83" i="83"/>
  <c r="T21" i="82"/>
  <c r="S83" i="83"/>
  <c r="T83" i="84"/>
  <c r="R7" i="82"/>
  <c r="Y21" i="82"/>
  <c r="AA23" i="82"/>
  <c r="AA21" i="82"/>
  <c r="AB22" i="82"/>
  <c r="AB4" i="82"/>
  <c r="AC22" i="82"/>
  <c r="AE20" i="82"/>
  <c r="AE83" i="80"/>
  <c r="AH83" i="81"/>
  <c r="AH83" i="84"/>
  <c r="AH21" i="82"/>
  <c r="AH22" i="82"/>
  <c r="AK22" i="82"/>
  <c r="AG5" i="82"/>
  <c r="AJ83" i="80"/>
  <c r="AH5" i="82"/>
  <c r="AJ5" i="82"/>
  <c r="P4" i="82"/>
  <c r="P23" i="82"/>
  <c r="S20" i="82"/>
  <c r="O5" i="82"/>
  <c r="Q23" i="82"/>
  <c r="R22" i="82"/>
  <c r="S23" i="82"/>
  <c r="S22" i="82"/>
  <c r="S21" i="82"/>
  <c r="U21" i="82"/>
  <c r="T83" i="81"/>
  <c r="X20" i="82"/>
  <c r="V22" i="82"/>
  <c r="W22" i="82"/>
  <c r="T4" i="82"/>
  <c r="Y20" i="82"/>
  <c r="W21" i="82"/>
  <c r="Z22" i="82"/>
  <c r="X83" i="83"/>
  <c r="AB83" i="83"/>
  <c r="Z6" i="82"/>
  <c r="Z83" i="80"/>
  <c r="AA83" i="80"/>
  <c r="Y5" i="82"/>
  <c r="Z5" i="82"/>
  <c r="AA6" i="82"/>
  <c r="AD83" i="83"/>
  <c r="AB7" i="82"/>
  <c r="AE83" i="83"/>
  <c r="AD21" i="82"/>
  <c r="AF22" i="82"/>
  <c r="AD5" i="82"/>
  <c r="AD7" i="82"/>
  <c r="AF83" i="84"/>
  <c r="AJ20" i="82"/>
  <c r="AG4" i="82"/>
  <c r="AH4" i="82"/>
  <c r="AH6" i="82"/>
  <c r="AG23" i="82"/>
  <c r="AK21" i="82"/>
  <c r="AL22" i="82"/>
  <c r="N23" i="82"/>
  <c r="Q22" i="82"/>
  <c r="P20" i="82"/>
  <c r="O21" i="82"/>
  <c r="S83" i="81"/>
  <c r="Q21" i="82"/>
  <c r="N4" i="82"/>
  <c r="R23" i="82"/>
  <c r="T22" i="82"/>
  <c r="S83" i="80"/>
  <c r="R5" i="82"/>
  <c r="U20" i="82"/>
  <c r="P6" i="82"/>
  <c r="T23" i="82"/>
  <c r="V20" i="82"/>
  <c r="S5" i="82"/>
  <c r="U83" i="80"/>
  <c r="W20" i="82"/>
  <c r="U23" i="82"/>
  <c r="V21" i="82"/>
  <c r="V23" i="82"/>
  <c r="Y22" i="82"/>
  <c r="U7" i="82"/>
  <c r="U4" i="82"/>
  <c r="X21" i="82"/>
  <c r="Z20" i="82"/>
  <c r="V7" i="82"/>
  <c r="Y23" i="82"/>
  <c r="AA22" i="82"/>
  <c r="Z23" i="82"/>
  <c r="Y83" i="83"/>
  <c r="X7" i="82"/>
  <c r="AA20" i="82"/>
  <c r="Z21" i="82"/>
  <c r="AC20" i="82"/>
  <c r="AD20" i="82"/>
  <c r="AB21" i="82"/>
  <c r="AB23" i="82"/>
  <c r="AC21" i="82"/>
  <c r="AE22" i="82"/>
  <c r="AF83" i="81"/>
  <c r="AD4" i="82"/>
  <c r="AE21" i="82"/>
  <c r="AE4" i="82"/>
  <c r="AG83" i="81"/>
  <c r="AF23" i="82"/>
  <c r="AD23" i="82"/>
  <c r="AG22" i="82"/>
  <c r="AH23" i="82"/>
  <c r="AG20" i="82"/>
  <c r="AH20" i="82"/>
  <c r="AG21" i="82"/>
  <c r="AI21" i="82"/>
  <c r="AG7" i="82"/>
  <c r="AL20" i="82"/>
  <c r="AI7" i="82"/>
  <c r="E22" i="82"/>
  <c r="E78" i="83"/>
  <c r="AJ23" i="82"/>
  <c r="E21" i="82"/>
  <c r="E78" i="80"/>
  <c r="AI20" i="53"/>
  <c r="T83" i="76"/>
  <c r="AM83" i="84"/>
  <c r="AK7" i="82"/>
  <c r="AH20" i="53"/>
  <c r="AG6" i="53"/>
  <c r="AG9" i="53" s="1"/>
  <c r="M83" i="76"/>
  <c r="J83" i="76"/>
  <c r="R6" i="53"/>
  <c r="R9" i="53" s="1"/>
  <c r="AJ83" i="77"/>
  <c r="G83" i="76"/>
  <c r="AI6" i="53"/>
  <c r="AH6" i="53"/>
  <c r="K83" i="77"/>
  <c r="X83" i="76"/>
  <c r="T5" i="54"/>
  <c r="W83" i="76"/>
  <c r="AG83" i="76"/>
  <c r="P83" i="77"/>
  <c r="AL83" i="76"/>
  <c r="AM21" i="82"/>
  <c r="AK15" i="54"/>
  <c r="F20" i="53"/>
  <c r="N20" i="53"/>
  <c r="AL20" i="53"/>
  <c r="AO83" i="80"/>
  <c r="AL15" i="54"/>
  <c r="Z20" i="53"/>
  <c r="I20" i="53"/>
  <c r="AM20" i="53"/>
  <c r="L15" i="54"/>
  <c r="L17" i="54" s="1"/>
  <c r="T15" i="54"/>
  <c r="T17" i="54" s="1"/>
  <c r="AA15" i="54"/>
  <c r="AA17" i="54" s="1"/>
  <c r="AM15" i="54"/>
  <c r="AM17" i="54" s="1"/>
  <c r="R20" i="53"/>
  <c r="L20" i="53"/>
  <c r="V20" i="53"/>
  <c r="G15" i="54"/>
  <c r="G17" i="54" s="1"/>
  <c r="P15" i="54"/>
  <c r="P17" i="54" s="1"/>
  <c r="X15" i="54"/>
  <c r="X17" i="54" s="1"/>
  <c r="AG15" i="54"/>
  <c r="AA18" i="53"/>
  <c r="AA22" i="53" s="1"/>
  <c r="AE83" i="71"/>
  <c r="AG18" i="53"/>
  <c r="AI83" i="71"/>
  <c r="AJ18" i="53"/>
  <c r="AL18" i="53"/>
  <c r="AG83" i="77"/>
  <c r="AE5" i="54"/>
  <c r="AE7" i="54" s="1"/>
  <c r="AE83" i="77"/>
  <c r="AC83" i="76"/>
  <c r="I83" i="76"/>
  <c r="N83" i="76"/>
  <c r="AF83" i="77"/>
  <c r="AD5" i="54"/>
  <c r="AD7" i="54" s="1"/>
  <c r="G5" i="54"/>
  <c r="F6" i="53"/>
  <c r="F9" i="53" s="1"/>
  <c r="AD83" i="76"/>
  <c r="AH83" i="76"/>
  <c r="AF6" i="53"/>
  <c r="AF9" i="53" s="1"/>
  <c r="K83" i="76"/>
  <c r="AK83" i="77"/>
  <c r="E5" i="54"/>
  <c r="AG5" i="54"/>
  <c r="AG7" i="54" s="1"/>
  <c r="R83" i="77"/>
  <c r="Z83" i="77"/>
  <c r="AM22" i="82"/>
  <c r="AA20" i="53"/>
  <c r="AA23" i="53" s="1"/>
  <c r="AC20" i="53"/>
  <c r="G20" i="53"/>
  <c r="AE20" i="53"/>
  <c r="AM23" i="82"/>
  <c r="E78" i="76"/>
  <c r="AD20" i="53"/>
  <c r="E78" i="77"/>
  <c r="J15" i="54"/>
  <c r="Q15" i="54"/>
  <c r="Q17" i="54" s="1"/>
  <c r="Z15" i="54"/>
  <c r="Z17" i="54" s="1"/>
  <c r="H83" i="77"/>
  <c r="AL23" i="82"/>
  <c r="H20" i="53"/>
  <c r="AK20" i="53"/>
  <c r="E20" i="53"/>
  <c r="AB20" i="53"/>
  <c r="O20" i="53"/>
  <c r="AF20" i="53"/>
  <c r="E15" i="54"/>
  <c r="E17" i="54" s="1"/>
  <c r="O15" i="54"/>
  <c r="O17" i="54" s="1"/>
  <c r="U15" i="54"/>
  <c r="U17" i="54" s="1"/>
  <c r="AC15" i="54"/>
  <c r="E18" i="53"/>
  <c r="E22" i="53" s="1"/>
  <c r="M18" i="53"/>
  <c r="AB18" i="53"/>
  <c r="AD18" i="53"/>
  <c r="AG83" i="71"/>
  <c r="AH18" i="53"/>
  <c r="AI4" i="53"/>
  <c r="AN83" i="71"/>
  <c r="L83" i="76"/>
  <c r="J6" i="53"/>
  <c r="J9" i="53" s="1"/>
  <c r="M83" i="77"/>
  <c r="K5" i="54"/>
  <c r="K7" i="54" s="1"/>
  <c r="AM83" i="77"/>
  <c r="H5" i="54"/>
  <c r="H7" i="54" s="1"/>
  <c r="T83" i="77"/>
  <c r="AN83" i="76"/>
  <c r="L5" i="54"/>
  <c r="L7" i="54" s="1"/>
  <c r="AO83" i="77"/>
  <c r="AA83" i="76"/>
  <c r="M5" i="54"/>
  <c r="M7" i="54" s="1"/>
  <c r="AN83" i="77"/>
  <c r="Z83" i="76"/>
  <c r="X6" i="53"/>
  <c r="X9" i="53" s="1"/>
  <c r="F5" i="54"/>
  <c r="F7" i="54" s="1"/>
  <c r="AN83" i="83"/>
  <c r="AL7" i="82"/>
  <c r="AM4" i="82"/>
  <c r="AL5" i="82"/>
  <c r="W20" i="53"/>
  <c r="AG20" i="53"/>
  <c r="K20" i="53"/>
  <c r="J20" i="53"/>
  <c r="P20" i="53"/>
  <c r="Q20" i="53"/>
  <c r="AI15" i="54"/>
  <c r="S20" i="53"/>
  <c r="F15" i="54"/>
  <c r="F17" i="54" s="1"/>
  <c r="I15" i="54"/>
  <c r="I17" i="54" s="1"/>
  <c r="M15" i="54"/>
  <c r="M17" i="54" s="1"/>
  <c r="N15" i="54"/>
  <c r="N17" i="54" s="1"/>
  <c r="V15" i="54"/>
  <c r="W15" i="54"/>
  <c r="AD15" i="54"/>
  <c r="AD17" i="54" s="1"/>
  <c r="AE15" i="54"/>
  <c r="AE17" i="54" s="1"/>
  <c r="H83" i="71"/>
  <c r="G18" i="53"/>
  <c r="G22" i="53" s="1"/>
  <c r="K83" i="71"/>
  <c r="I18" i="53"/>
  <c r="I22" i="53" s="1"/>
  <c r="J18" i="53"/>
  <c r="J22" i="53" s="1"/>
  <c r="N83" i="71"/>
  <c r="N4" i="53"/>
  <c r="P83" i="71"/>
  <c r="N18" i="53"/>
  <c r="P4" i="53"/>
  <c r="Q4" i="53"/>
  <c r="T83" i="71"/>
  <c r="R18" i="53"/>
  <c r="R22" i="53" s="1"/>
  <c r="V83" i="71"/>
  <c r="T18" i="53"/>
  <c r="T22" i="53" s="1"/>
  <c r="X83" i="71"/>
  <c r="V18" i="53"/>
  <c r="V22" i="53" s="1"/>
  <c r="X4" i="53"/>
  <c r="Z83" i="71"/>
  <c r="AA83" i="71"/>
  <c r="AB83" i="71"/>
  <c r="AA4" i="53"/>
  <c r="AA25" i="53" s="1"/>
  <c r="AK4" i="53"/>
  <c r="Y83" i="77"/>
  <c r="AM20" i="82"/>
  <c r="E23" i="82"/>
  <c r="E78" i="84"/>
  <c r="AO83" i="83"/>
  <c r="AL21" i="82"/>
  <c r="Y20" i="53"/>
  <c r="U20" i="53"/>
  <c r="T20" i="53"/>
  <c r="M20" i="53"/>
  <c r="AJ15" i="54"/>
  <c r="AJ17" i="54" s="1"/>
  <c r="AO83" i="84"/>
  <c r="AH15" i="54"/>
  <c r="X20" i="53"/>
  <c r="X27" i="53" s="1"/>
  <c r="AJ20" i="53"/>
  <c r="AM6" i="53"/>
  <c r="AM9" i="53" s="1"/>
  <c r="H15" i="54"/>
  <c r="H17" i="54" s="1"/>
  <c r="K15" i="54"/>
  <c r="K17" i="54" s="1"/>
  <c r="R15" i="54"/>
  <c r="R17" i="54" s="1"/>
  <c r="S15" i="54"/>
  <c r="Y15" i="54"/>
  <c r="AB15" i="54"/>
  <c r="AB17" i="54" s="1"/>
  <c r="AF15" i="54"/>
  <c r="AF17" i="54" s="1"/>
  <c r="E78" i="71"/>
  <c r="F18" i="53"/>
  <c r="F22" i="53" s="1"/>
  <c r="H4" i="53"/>
  <c r="J83" i="71"/>
  <c r="H18" i="53"/>
  <c r="J4" i="53"/>
  <c r="K4" i="53"/>
  <c r="K18" i="53"/>
  <c r="L18" i="53"/>
  <c r="L22" i="53" s="1"/>
  <c r="O4" i="53"/>
  <c r="O18" i="53"/>
  <c r="O22" i="53" s="1"/>
  <c r="P18" i="53"/>
  <c r="P22" i="53" s="1"/>
  <c r="Q18" i="53"/>
  <c r="Q22" i="53" s="1"/>
  <c r="S4" i="53"/>
  <c r="S18" i="53"/>
  <c r="U4" i="53"/>
  <c r="U18" i="53"/>
  <c r="U22" i="53" s="1"/>
  <c r="W4" i="53"/>
  <c r="W18" i="53"/>
  <c r="X18" i="53"/>
  <c r="X22" i="53" s="1"/>
  <c r="Y18" i="53"/>
  <c r="Y22" i="53" s="1"/>
  <c r="Z18" i="53"/>
  <c r="AC18" i="53"/>
  <c r="AD83" i="71"/>
  <c r="AE18" i="53"/>
  <c r="AF83" i="71"/>
  <c r="AF18" i="53"/>
  <c r="AI18" i="53"/>
  <c r="AJ83" i="71"/>
  <c r="AK18" i="53"/>
  <c r="AM18" i="53"/>
  <c r="AO83" i="71"/>
  <c r="J5" i="54"/>
  <c r="J7" i="54" s="1"/>
  <c r="V83" i="76"/>
  <c r="W5" i="54"/>
  <c r="W7" i="54" s="1"/>
  <c r="AB83" i="77"/>
  <c r="O83" i="76"/>
  <c r="AL83" i="77"/>
  <c r="AJ5" i="54"/>
  <c r="AJ7" i="54" s="1"/>
  <c r="Q83" i="76"/>
  <c r="O5" i="54"/>
  <c r="AA83" i="77"/>
  <c r="AD83" i="77"/>
  <c r="S83" i="77"/>
  <c r="R83" i="76"/>
  <c r="P6" i="53"/>
  <c r="P9" i="53" s="1"/>
  <c r="AM83" i="76"/>
  <c r="AH83" i="77"/>
  <c r="W83" i="77"/>
  <c r="AB83" i="76"/>
  <c r="Q6" i="53"/>
  <c r="Q9" i="53" s="1"/>
  <c r="AI27" i="53" l="1"/>
  <c r="M23" i="53"/>
  <c r="Z23" i="53"/>
  <c r="T23" i="53"/>
  <c r="AB23" i="53"/>
  <c r="S25" i="53"/>
  <c r="H23" i="53"/>
  <c r="S23" i="53"/>
  <c r="N25" i="53"/>
  <c r="J27" i="53"/>
  <c r="J8" i="53"/>
  <c r="U5" i="54"/>
  <c r="U20" i="54" s="1"/>
  <c r="Z5" i="54"/>
  <c r="Z7" i="54" s="1"/>
  <c r="X25" i="53"/>
  <c r="AO83" i="81"/>
  <c r="AL6" i="53"/>
  <c r="P5" i="54"/>
  <c r="P7" i="54" s="1"/>
  <c r="U6" i="53"/>
  <c r="U9" i="53" s="1"/>
  <c r="E6" i="53"/>
  <c r="E9" i="53" s="1"/>
  <c r="AF7" i="82"/>
  <c r="AD83" i="81"/>
  <c r="V5" i="82"/>
  <c r="N7" i="82"/>
  <c r="AH83" i="83"/>
  <c r="L83" i="83"/>
  <c r="K4" i="82"/>
  <c r="AK83" i="71"/>
  <c r="P25" i="53"/>
  <c r="AG27" i="53"/>
  <c r="R5" i="54"/>
  <c r="R7" i="54" s="1"/>
  <c r="AH5" i="54"/>
  <c r="AH7" i="54" s="1"/>
  <c r="T83" i="80"/>
  <c r="AJ83" i="83"/>
  <c r="R4" i="82"/>
  <c r="AF4" i="82"/>
  <c r="N5" i="82"/>
  <c r="AE5" i="82"/>
  <c r="V4" i="82"/>
  <c r="O83" i="84"/>
  <c r="I83" i="81"/>
  <c r="O6" i="53"/>
  <c r="O8" i="53" s="1"/>
  <c r="L23" i="53"/>
  <c r="N22" i="53"/>
  <c r="AM5" i="54"/>
  <c r="AM7" i="54" s="1"/>
  <c r="E23" i="53"/>
  <c r="AC5" i="54"/>
  <c r="AC7" i="54" s="1"/>
  <c r="AC4" i="53"/>
  <c r="H83" i="76"/>
  <c r="P83" i="81"/>
  <c r="U83" i="71"/>
  <c r="AM6" i="82"/>
  <c r="AN83" i="80"/>
  <c r="Z4" i="53"/>
  <c r="Z25" i="53" s="1"/>
  <c r="W83" i="84"/>
  <c r="AC5" i="82"/>
  <c r="O83" i="83"/>
  <c r="K83" i="83"/>
  <c r="H6" i="82"/>
  <c r="K23" i="53"/>
  <c r="M20" i="54"/>
  <c r="Q23" i="53"/>
  <c r="R83" i="71"/>
  <c r="AJ6" i="53"/>
  <c r="AJ9" i="53" s="1"/>
  <c r="V83" i="77"/>
  <c r="X5" i="82"/>
  <c r="U83" i="83"/>
  <c r="AG83" i="83"/>
  <c r="O4" i="82"/>
  <c r="AI4" i="82"/>
  <c r="AM83" i="80"/>
  <c r="AE7" i="82"/>
  <c r="K7" i="82"/>
  <c r="Q25" i="53"/>
  <c r="M83" i="71"/>
  <c r="AE6" i="53"/>
  <c r="AE9" i="53" s="1"/>
  <c r="AK83" i="76"/>
  <c r="AK83" i="84"/>
  <c r="X83" i="84"/>
  <c r="AB6" i="82"/>
  <c r="R83" i="81"/>
  <c r="K83" i="84"/>
  <c r="J83" i="80"/>
  <c r="E20" i="54"/>
  <c r="E7" i="54"/>
  <c r="AD6" i="82"/>
  <c r="W23" i="53"/>
  <c r="K20" i="54"/>
  <c r="W20" i="54"/>
  <c r="N83" i="77"/>
  <c r="I23" i="53"/>
  <c r="AF83" i="80"/>
  <c r="AD83" i="84"/>
  <c r="S22" i="53"/>
  <c r="K25" i="53"/>
  <c r="AF5" i="54"/>
  <c r="AF7" i="54" s="1"/>
  <c r="Q5" i="54"/>
  <c r="Z22" i="53"/>
  <c r="L83" i="71"/>
  <c r="H20" i="54"/>
  <c r="AM7" i="82"/>
  <c r="U23" i="53"/>
  <c r="V4" i="53"/>
  <c r="V25" i="53" s="1"/>
  <c r="S83" i="71"/>
  <c r="I4" i="53"/>
  <c r="I25" i="53" s="1"/>
  <c r="AB6" i="53"/>
  <c r="AB9" i="53" s="1"/>
  <c r="H6" i="53"/>
  <c r="H8" i="53" s="1"/>
  <c r="AJ83" i="81"/>
  <c r="Z83" i="83"/>
  <c r="Y7" i="82"/>
  <c r="AA83" i="81"/>
  <c r="AL6" i="82"/>
  <c r="AI8" i="53"/>
  <c r="P20" i="54"/>
  <c r="L20" i="54"/>
  <c r="AL83" i="80"/>
  <c r="O83" i="77"/>
  <c r="O23" i="53"/>
  <c r="M6" i="53"/>
  <c r="M9" i="53" s="1"/>
  <c r="O25" i="53"/>
  <c r="F4" i="53"/>
  <c r="F8" i="53" s="1"/>
  <c r="F20" i="54"/>
  <c r="J83" i="77"/>
  <c r="R83" i="83"/>
  <c r="AC83" i="83"/>
  <c r="Q83" i="80"/>
  <c r="AI83" i="80"/>
  <c r="Q6" i="82"/>
  <c r="T83" i="83"/>
  <c r="AL83" i="81"/>
  <c r="O83" i="81"/>
  <c r="K22" i="53"/>
  <c r="AA7" i="82"/>
  <c r="AK6" i="53"/>
  <c r="AK9" i="53" s="1"/>
  <c r="H25" i="53"/>
  <c r="AO83" i="76"/>
  <c r="Q83" i="77"/>
  <c r="Y4" i="53"/>
  <c r="Y25" i="53" s="1"/>
  <c r="AL5" i="54"/>
  <c r="AL7" i="54" s="1"/>
  <c r="AL4" i="53"/>
  <c r="N5" i="54"/>
  <c r="W83" i="81"/>
  <c r="AC6" i="82"/>
  <c r="Z4" i="82"/>
  <c r="AE20" i="54"/>
  <c r="AB4" i="53"/>
  <c r="AB25" i="53" s="1"/>
  <c r="E81" i="71"/>
  <c r="AC83" i="71"/>
  <c r="AF27" i="53"/>
  <c r="X5" i="54"/>
  <c r="X20" i="54" s="1"/>
  <c r="AA6" i="53"/>
  <c r="V6" i="53"/>
  <c r="U83" i="81"/>
  <c r="O20" i="54"/>
  <c r="O7" i="54"/>
  <c r="U25" i="53"/>
  <c r="Y17" i="54"/>
  <c r="Y23" i="53"/>
  <c r="J25" i="53"/>
  <c r="V17" i="54"/>
  <c r="P23" i="53"/>
  <c r="P27" i="53"/>
  <c r="AC17" i="54"/>
  <c r="E81" i="84"/>
  <c r="Z6" i="53"/>
  <c r="AM4" i="53"/>
  <c r="AM8" i="53" s="1"/>
  <c r="H22" i="53"/>
  <c r="S17" i="54"/>
  <c r="X23" i="53"/>
  <c r="S83" i="76"/>
  <c r="AN83" i="84"/>
  <c r="P83" i="76"/>
  <c r="N6" i="53"/>
  <c r="N9" i="53" s="1"/>
  <c r="X8" i="53"/>
  <c r="E81" i="77"/>
  <c r="AM27" i="53"/>
  <c r="AI6" i="82"/>
  <c r="AK83" i="83"/>
  <c r="AN83" i="81"/>
  <c r="AL4" i="82"/>
  <c r="V83" i="80"/>
  <c r="T5" i="82"/>
  <c r="AJ20" i="54"/>
  <c r="E4" i="53"/>
  <c r="G83" i="71"/>
  <c r="AC83" i="77"/>
  <c r="AA5" i="54"/>
  <c r="W6" i="53"/>
  <c r="W8" i="53" s="1"/>
  <c r="Y83" i="76"/>
  <c r="R4" i="53"/>
  <c r="V23" i="53"/>
  <c r="F23" i="53"/>
  <c r="AB5" i="54"/>
  <c r="T6" i="53"/>
  <c r="AD4" i="53"/>
  <c r="W25" i="53"/>
  <c r="W83" i="71"/>
  <c r="Q83" i="71"/>
  <c r="L83" i="77"/>
  <c r="J23" i="53"/>
  <c r="S6" i="53"/>
  <c r="S9" i="53" s="1"/>
  <c r="U83" i="76"/>
  <c r="V5" i="54"/>
  <c r="V7" i="54" s="1"/>
  <c r="X83" i="77"/>
  <c r="AG20" i="54"/>
  <c r="AG17" i="54"/>
  <c r="AK17" i="54"/>
  <c r="U83" i="77"/>
  <c r="S5" i="54"/>
  <c r="S7" i="54" s="1"/>
  <c r="W83" i="83"/>
  <c r="U6" i="82"/>
  <c r="Q7" i="82"/>
  <c r="S83" i="84"/>
  <c r="Z83" i="81"/>
  <c r="X4" i="82"/>
  <c r="Q83" i="84"/>
  <c r="O7" i="82"/>
  <c r="AH17" i="54"/>
  <c r="AM83" i="71"/>
  <c r="M22" i="53"/>
  <c r="G23" i="53"/>
  <c r="G20" i="54"/>
  <c r="G7" i="54"/>
  <c r="AH9" i="53"/>
  <c r="AH27" i="53"/>
  <c r="W83" i="80"/>
  <c r="U5" i="82"/>
  <c r="AC83" i="81"/>
  <c r="AA4" i="82"/>
  <c r="AA5" i="82"/>
  <c r="AC83" i="80"/>
  <c r="W22" i="53"/>
  <c r="Q8" i="53"/>
  <c r="M4" i="53"/>
  <c r="O83" i="71"/>
  <c r="AC6" i="53"/>
  <c r="AE83" i="76"/>
  <c r="AL20" i="54"/>
  <c r="AF83" i="76"/>
  <c r="AD6" i="53"/>
  <c r="AL83" i="84"/>
  <c r="AJ7" i="82"/>
  <c r="AJ83" i="84"/>
  <c r="AH7" i="82"/>
  <c r="E81" i="81"/>
  <c r="AL83" i="71"/>
  <c r="AJ4" i="53"/>
  <c r="Y5" i="54"/>
  <c r="Y7" i="54" s="1"/>
  <c r="AH4" i="53"/>
  <c r="AH8" i="53" s="1"/>
  <c r="Y83" i="71"/>
  <c r="AF4" i="53"/>
  <c r="AF8" i="53" s="1"/>
  <c r="AH83" i="71"/>
  <c r="P8" i="53"/>
  <c r="I83" i="71"/>
  <c r="G4" i="53"/>
  <c r="G25" i="53" s="1"/>
  <c r="W17" i="54"/>
  <c r="Q27" i="53"/>
  <c r="J20" i="54"/>
  <c r="R27" i="53"/>
  <c r="T7" i="54"/>
  <c r="T20" i="54"/>
  <c r="AH83" i="80"/>
  <c r="AF5" i="82"/>
  <c r="E81" i="80"/>
  <c r="Q4" i="82"/>
  <c r="K6" i="82"/>
  <c r="L5" i="82"/>
  <c r="T4" i="53"/>
  <c r="AE4" i="53"/>
  <c r="L4" i="53"/>
  <c r="AM5" i="82"/>
  <c r="F27" i="53"/>
  <c r="E81" i="76"/>
  <c r="AI83" i="84"/>
  <c r="AI83" i="81"/>
  <c r="AB83" i="80"/>
  <c r="AE83" i="81"/>
  <c r="AL83" i="83"/>
  <c r="AC7" i="82"/>
  <c r="L7" i="82"/>
  <c r="I83" i="83"/>
  <c r="G7" i="82"/>
  <c r="V83" i="81"/>
  <c r="Q5" i="82"/>
  <c r="R83" i="80"/>
  <c r="P7" i="82"/>
  <c r="O83" i="80"/>
  <c r="W6" i="82"/>
  <c r="N83" i="81"/>
  <c r="L83" i="81"/>
  <c r="H4" i="82"/>
  <c r="H83" i="83"/>
  <c r="I4" i="82"/>
  <c r="G83" i="84"/>
  <c r="G83" i="77"/>
  <c r="AD20" i="54"/>
  <c r="AI17" i="54"/>
  <c r="Y6" i="53"/>
  <c r="Y9" i="53" s="1"/>
  <c r="AK5" i="54"/>
  <c r="AK7" i="54" s="1"/>
  <c r="AB22" i="53"/>
  <c r="J17" i="54"/>
  <c r="AI5" i="54"/>
  <c r="AI7" i="54" s="1"/>
  <c r="L6" i="53"/>
  <c r="R23" i="53"/>
  <c r="AI83" i="77"/>
  <c r="I83" i="77"/>
  <c r="AG4" i="53"/>
  <c r="AG8" i="53" s="1"/>
  <c r="AL17" i="54"/>
  <c r="N23" i="53"/>
  <c r="I5" i="54"/>
  <c r="AI9" i="53"/>
  <c r="K6" i="53"/>
  <c r="K8" i="53" s="1"/>
  <c r="Z83" i="84"/>
  <c r="E81" i="83"/>
  <c r="E5" i="82"/>
  <c r="AI83" i="83"/>
  <c r="Y6" i="82"/>
  <c r="M83" i="80"/>
  <c r="K83" i="80"/>
  <c r="E4" i="82"/>
  <c r="G83" i="81"/>
  <c r="G83" i="83"/>
  <c r="AJ83" i="76"/>
  <c r="AI83" i="76"/>
  <c r="V83" i="84"/>
  <c r="X7" i="54"/>
  <c r="I6" i="53"/>
  <c r="G6" i="53"/>
  <c r="V6" i="82"/>
  <c r="Z20" i="54" l="1"/>
  <c r="R20" i="54"/>
  <c r="AC20" i="54"/>
  <c r="AC8" i="53"/>
  <c r="AB27" i="53"/>
  <c r="I8" i="53"/>
  <c r="AL8" i="53"/>
  <c r="O9" i="53"/>
  <c r="E27" i="53"/>
  <c r="AE8" i="53"/>
  <c r="F25" i="53"/>
  <c r="AF20" i="54"/>
  <c r="U7" i="54"/>
  <c r="AM20" i="54"/>
  <c r="AK27" i="53"/>
  <c r="U8" i="53"/>
  <c r="AJ27" i="53"/>
  <c r="AJ8" i="53"/>
  <c r="AH20" i="54"/>
  <c r="M8" i="53"/>
  <c r="E8" i="53"/>
  <c r="O27" i="53"/>
  <c r="AL27" i="53"/>
  <c r="AL9" i="53"/>
  <c r="AK8" i="53"/>
  <c r="M27" i="53"/>
  <c r="AD8" i="53"/>
  <c r="AE27" i="53"/>
  <c r="U27" i="53"/>
  <c r="N8" i="53"/>
  <c r="Q20" i="54"/>
  <c r="Q7" i="54"/>
  <c r="AA9" i="53"/>
  <c r="AA8" i="53"/>
  <c r="E25" i="53"/>
  <c r="N20" i="54"/>
  <c r="N7" i="54"/>
  <c r="V9" i="53"/>
  <c r="V27" i="53"/>
  <c r="V20" i="54"/>
  <c r="V8" i="53"/>
  <c r="E83" i="76"/>
  <c r="H27" i="53"/>
  <c r="H9" i="53"/>
  <c r="E83" i="80"/>
  <c r="E83" i="77"/>
  <c r="AB8" i="53"/>
  <c r="AA27" i="53"/>
  <c r="AC9" i="53"/>
  <c r="AC27" i="53"/>
  <c r="E83" i="84"/>
  <c r="T9" i="53"/>
  <c r="T27" i="53"/>
  <c r="W9" i="53"/>
  <c r="W27" i="53"/>
  <c r="L8" i="53"/>
  <c r="L25" i="53"/>
  <c r="AK20" i="54"/>
  <c r="S27" i="53"/>
  <c r="AA20" i="54"/>
  <c r="AA7" i="54"/>
  <c r="Z27" i="53"/>
  <c r="Z9" i="53"/>
  <c r="Y20" i="54"/>
  <c r="AI20" i="54"/>
  <c r="Y8" i="53"/>
  <c r="AB7" i="54"/>
  <c r="AB20" i="54"/>
  <c r="E83" i="83"/>
  <c r="T8" i="53"/>
  <c r="T25" i="53"/>
  <c r="AD9" i="53"/>
  <c r="AD27" i="53"/>
  <c r="E83" i="71"/>
  <c r="G8" i="53"/>
  <c r="Y27" i="53"/>
  <c r="I20" i="54"/>
  <c r="I7" i="54"/>
  <c r="M25" i="53"/>
  <c r="N27" i="53"/>
  <c r="S8" i="53"/>
  <c r="L27" i="53"/>
  <c r="L9" i="53"/>
  <c r="E83" i="81"/>
  <c r="G9" i="53"/>
  <c r="G27" i="53"/>
  <c r="I9" i="53"/>
  <c r="I27" i="53"/>
  <c r="K27" i="53"/>
  <c r="K9" i="53"/>
  <c r="R8" i="53"/>
  <c r="R25" i="53"/>
  <c r="Z8" i="53"/>
  <c r="S20" i="54"/>
  <c r="E16" i="54"/>
  <c r="G83" i="74"/>
  <c r="E6" i="54"/>
  <c r="E24" i="82"/>
  <c r="E21" i="53"/>
  <c r="E7" i="36"/>
  <c r="E21" i="54" l="1"/>
  <c r="G83" i="75"/>
  <c r="E8" i="82"/>
  <c r="E5" i="42"/>
  <c r="E7" i="53"/>
  <c r="E10" i="82" l="1"/>
  <c r="E9" i="82"/>
  <c r="E11" i="82"/>
  <c r="E12" i="82"/>
  <c r="F16" i="54"/>
  <c r="AC83" i="74"/>
  <c r="AG83" i="74"/>
  <c r="Q83" i="74"/>
  <c r="X83" i="74"/>
  <c r="Y83" i="74"/>
  <c r="AD83" i="74"/>
  <c r="AL83" i="74"/>
  <c r="W16" i="54"/>
  <c r="M16" i="54"/>
  <c r="J16" i="54"/>
  <c r="M83" i="74"/>
  <c r="J7" i="36"/>
  <c r="N7" i="36"/>
  <c r="AE21" i="53"/>
  <c r="AE16" i="54"/>
  <c r="AE24" i="82"/>
  <c r="K16" i="54"/>
  <c r="H16" i="54"/>
  <c r="G16" i="54"/>
  <c r="R83" i="74"/>
  <c r="AJ24" i="82"/>
  <c r="AJ21" i="53"/>
  <c r="AJ16" i="54"/>
  <c r="L16" i="54"/>
  <c r="H7" i="36"/>
  <c r="K83" i="74"/>
  <c r="L83" i="74"/>
  <c r="L7" i="36"/>
  <c r="O83" i="74"/>
  <c r="P83" i="74"/>
  <c r="V83" i="74"/>
  <c r="W83" i="74"/>
  <c r="AB83" i="74"/>
  <c r="AC21" i="53"/>
  <c r="AC16" i="54"/>
  <c r="AC24" i="82"/>
  <c r="T16" i="54"/>
  <c r="R16" i="54"/>
  <c r="N16" i="54"/>
  <c r="AF83" i="74"/>
  <c r="AJ7" i="53"/>
  <c r="AJ6" i="54"/>
  <c r="AJ8" i="82"/>
  <c r="AL83" i="75"/>
  <c r="S16" i="54"/>
  <c r="J83" i="74"/>
  <c r="I7" i="36"/>
  <c r="H24" i="82"/>
  <c r="H21" i="53"/>
  <c r="N83" i="74"/>
  <c r="M7" i="36"/>
  <c r="N21" i="53"/>
  <c r="N24" i="82"/>
  <c r="N7" i="53"/>
  <c r="O24" i="82"/>
  <c r="O21" i="53"/>
  <c r="V24" i="82"/>
  <c r="V21" i="53"/>
  <c r="Z83" i="74"/>
  <c r="AA83" i="74"/>
  <c r="AE83" i="74"/>
  <c r="AJ83" i="74"/>
  <c r="AK83" i="74"/>
  <c r="V16" i="54"/>
  <c r="O16" i="54"/>
  <c r="P24" i="82"/>
  <c r="P21" i="53"/>
  <c r="Q21" i="53"/>
  <c r="Q24" i="82"/>
  <c r="U8" i="82"/>
  <c r="U10" i="82" s="1"/>
  <c r="Z24" i="82"/>
  <c r="Z16" i="54"/>
  <c r="Z21" i="53"/>
  <c r="G24" i="82"/>
  <c r="G21" i="53"/>
  <c r="I21" i="53"/>
  <c r="I24" i="82"/>
  <c r="O83" i="75"/>
  <c r="T83" i="74"/>
  <c r="U83" i="74"/>
  <c r="U6" i="54"/>
  <c r="U7" i="53"/>
  <c r="U5" i="42"/>
  <c r="Y8" i="82"/>
  <c r="AB24" i="82"/>
  <c r="AB16" i="54"/>
  <c r="AB21" i="53"/>
  <c r="AB6" i="54"/>
  <c r="AH83" i="74"/>
  <c r="AE8" i="82"/>
  <c r="AF8" i="82"/>
  <c r="AF7" i="53"/>
  <c r="AF5" i="42"/>
  <c r="AH83" i="75"/>
  <c r="AI83" i="74"/>
  <c r="AG8" i="82"/>
  <c r="AG5" i="42"/>
  <c r="AM83" i="74"/>
  <c r="AN83" i="74"/>
  <c r="AL24" i="82"/>
  <c r="AL21" i="53"/>
  <c r="AL16" i="54"/>
  <c r="AO83" i="74"/>
  <c r="P16" i="54"/>
  <c r="Q16" i="54"/>
  <c r="I16" i="54"/>
  <c r="N6" i="54"/>
  <c r="N21" i="54" s="1"/>
  <c r="J6" i="54"/>
  <c r="J5" i="42"/>
  <c r="S83" i="74"/>
  <c r="AO83" i="75"/>
  <c r="AM8" i="82"/>
  <c r="AM6" i="54"/>
  <c r="AM7" i="53"/>
  <c r="G7" i="36"/>
  <c r="I83" i="74"/>
  <c r="H6" i="54"/>
  <c r="K7" i="36"/>
  <c r="I5" i="42"/>
  <c r="K24" i="82"/>
  <c r="K21" i="53"/>
  <c r="J21" i="53"/>
  <c r="J24" i="82"/>
  <c r="M83" i="75"/>
  <c r="K5" i="42"/>
  <c r="M24" i="82"/>
  <c r="M21" i="53"/>
  <c r="O7" i="53"/>
  <c r="R21" i="53"/>
  <c r="R24" i="82"/>
  <c r="T24" i="82"/>
  <c r="T21" i="53"/>
  <c r="U21" i="53"/>
  <c r="U24" i="82"/>
  <c r="W21" i="53"/>
  <c r="W24" i="82"/>
  <c r="X21" i="53"/>
  <c r="X16" i="54"/>
  <c r="X24" i="82"/>
  <c r="Y24" i="82"/>
  <c r="Y21" i="53"/>
  <c r="Y16" i="54"/>
  <c r="Z83" i="75"/>
  <c r="AA16" i="54"/>
  <c r="AA21" i="53"/>
  <c r="AA24" i="82"/>
  <c r="Z8" i="82"/>
  <c r="Z5" i="42"/>
  <c r="AB83" i="75"/>
  <c r="AA7" i="53"/>
  <c r="AA6" i="54"/>
  <c r="AD21" i="53"/>
  <c r="AD24" i="82"/>
  <c r="AD16" i="54"/>
  <c r="AC8" i="82"/>
  <c r="AD6" i="54"/>
  <c r="AD7" i="53"/>
  <c r="AF83" i="75"/>
  <c r="AD5" i="42"/>
  <c r="AD8" i="82"/>
  <c r="AF16" i="54"/>
  <c r="AF24" i="82"/>
  <c r="AF21" i="53"/>
  <c r="AH16" i="54"/>
  <c r="AH21" i="53"/>
  <c r="AH24" i="82"/>
  <c r="AG24" i="82"/>
  <c r="AG16" i="54"/>
  <c r="AG21" i="53"/>
  <c r="AI16" i="54"/>
  <c r="AI21" i="53"/>
  <c r="AI24" i="82"/>
  <c r="AJ83" i="75"/>
  <c r="AH7" i="53"/>
  <c r="AI6" i="54"/>
  <c r="AK21" i="53"/>
  <c r="AK24" i="82"/>
  <c r="AK16" i="54"/>
  <c r="F7" i="36"/>
  <c r="E78" i="74"/>
  <c r="AK7" i="53"/>
  <c r="AL7" i="53"/>
  <c r="U16" i="54"/>
  <c r="AM24" i="82"/>
  <c r="AM21" i="53"/>
  <c r="AM16" i="54"/>
  <c r="S21" i="53"/>
  <c r="S24" i="82"/>
  <c r="L21" i="53"/>
  <c r="L24" i="82"/>
  <c r="F21" i="53"/>
  <c r="F24" i="82"/>
  <c r="E78" i="75"/>
  <c r="W7" i="53"/>
  <c r="W5" i="42"/>
  <c r="W8" i="82"/>
  <c r="K83" i="75"/>
  <c r="G6" i="54"/>
  <c r="R6" i="54"/>
  <c r="U83" i="75"/>
  <c r="P6" i="54"/>
  <c r="R83" i="75"/>
  <c r="L5" i="42"/>
  <c r="V5" i="42"/>
  <c r="K6" i="54"/>
  <c r="K8" i="82"/>
  <c r="K11" i="82" s="1"/>
  <c r="T5" i="42"/>
  <c r="H83" i="75"/>
  <c r="F6" i="54"/>
  <c r="Q7" i="53"/>
  <c r="U21" i="54" l="1"/>
  <c r="Q6" i="54"/>
  <c r="Q21" i="54" s="1"/>
  <c r="P7" i="53"/>
  <c r="I8" i="82"/>
  <c r="R5" i="42"/>
  <c r="H5" i="42"/>
  <c r="V6" i="54"/>
  <c r="V21" i="54" s="1"/>
  <c r="AI83" i="75"/>
  <c r="AG83" i="75"/>
  <c r="Y7" i="53"/>
  <c r="F21" i="54"/>
  <c r="P5" i="42"/>
  <c r="V7" i="53"/>
  <c r="AG6" i="54"/>
  <c r="J21" i="54"/>
  <c r="R7" i="53"/>
  <c r="K9" i="82"/>
  <c r="Z6" i="54"/>
  <c r="J83" i="75"/>
  <c r="E81" i="74"/>
  <c r="AA83" i="75"/>
  <c r="Z7" i="53"/>
  <c r="T7" i="53"/>
  <c r="Y5" i="42"/>
  <c r="H21" i="54"/>
  <c r="T8" i="82"/>
  <c r="L8" i="82"/>
  <c r="L12" i="82" s="1"/>
  <c r="R8" i="82"/>
  <c r="R9" i="82" s="1"/>
  <c r="AM83" i="75"/>
  <c r="T6" i="54"/>
  <c r="T21" i="54" s="1"/>
  <c r="I6" i="54"/>
  <c r="I21" i="54" s="1"/>
  <c r="AB5" i="42"/>
  <c r="K21" i="54"/>
  <c r="P21" i="54"/>
  <c r="W10" i="82"/>
  <c r="W11" i="82"/>
  <c r="W12" i="82"/>
  <c r="W9" i="82"/>
  <c r="R21" i="54"/>
  <c r="G21" i="54"/>
  <c r="AC6" i="54"/>
  <c r="M6" i="54"/>
  <c r="M21" i="54" s="1"/>
  <c r="N5" i="42"/>
  <c r="M8" i="82"/>
  <c r="F5" i="42"/>
  <c r="V8" i="82"/>
  <c r="Y83" i="75"/>
  <c r="AK6" i="54"/>
  <c r="AH6" i="54"/>
  <c r="AC7" i="53"/>
  <c r="AC83" i="75"/>
  <c r="X6" i="54"/>
  <c r="V83" i="75"/>
  <c r="T83" i="75"/>
  <c r="Q83" i="75"/>
  <c r="G5" i="42"/>
  <c r="L83" i="75"/>
  <c r="X83" i="75"/>
  <c r="J8" i="82"/>
  <c r="AG7" i="53"/>
  <c r="AF6" i="54"/>
  <c r="W83" i="75"/>
  <c r="S83" i="75"/>
  <c r="M5" i="42"/>
  <c r="U9" i="82"/>
  <c r="P83" i="75"/>
  <c r="X7" i="53"/>
  <c r="O6" i="54"/>
  <c r="O21" i="54" s="1"/>
  <c r="Q5" i="42"/>
  <c r="U11" i="82"/>
  <c r="Q8" i="82"/>
  <c r="E81" i="75"/>
  <c r="K10" i="82"/>
  <c r="S8" i="82"/>
  <c r="AN83" i="75"/>
  <c r="AK8" i="82"/>
  <c r="AI8" i="82"/>
  <c r="AH8" i="82"/>
  <c r="AC5" i="42"/>
  <c r="AA5" i="42"/>
  <c r="X8" i="82"/>
  <c r="S7" i="53"/>
  <c r="O5" i="42"/>
  <c r="G7" i="53"/>
  <c r="J7" i="53"/>
  <c r="N8" i="82"/>
  <c r="AE5" i="42"/>
  <c r="AB7" i="53"/>
  <c r="M7" i="53"/>
  <c r="U12" i="82"/>
  <c r="L11" i="82"/>
  <c r="AL6" i="54"/>
  <c r="AA8" i="82"/>
  <c r="S5" i="42"/>
  <c r="P8" i="82"/>
  <c r="AE7" i="53"/>
  <c r="AD83" i="75"/>
  <c r="L7" i="53"/>
  <c r="O8" i="82"/>
  <c r="H83" i="74"/>
  <c r="E83" i="74" s="1"/>
  <c r="F7" i="53"/>
  <c r="S6" i="54"/>
  <c r="S21" i="54" s="1"/>
  <c r="I83" i="75"/>
  <c r="N83" i="75"/>
  <c r="W6" i="54"/>
  <c r="W21" i="54" s="1"/>
  <c r="AL8" i="82"/>
  <c r="AI7" i="53"/>
  <c r="K7" i="53"/>
  <c r="I7" i="53"/>
  <c r="H7" i="53"/>
  <c r="F8" i="82"/>
  <c r="AE6" i="54"/>
  <c r="AB8" i="82"/>
  <c r="Y6" i="54"/>
  <c r="L6" i="54"/>
  <c r="L21" i="54" s="1"/>
  <c r="H8" i="82"/>
  <c r="AE83" i="75"/>
  <c r="X5" i="42"/>
  <c r="AK83" i="75"/>
  <c r="K12" i="82"/>
  <c r="G8" i="82"/>
  <c r="L9" i="82" l="1"/>
  <c r="R5" i="36"/>
  <c r="R4" i="36"/>
  <c r="R11" i="82"/>
  <c r="R10" i="82"/>
  <c r="E83" i="75"/>
  <c r="I12" i="82"/>
  <c r="I9" i="82"/>
  <c r="I11" i="82"/>
  <c r="I10" i="82"/>
  <c r="R12" i="82"/>
  <c r="T10" i="82"/>
  <c r="T11" i="82"/>
  <c r="T9" i="82"/>
  <c r="T12" i="82"/>
  <c r="L10" i="82"/>
  <c r="O11" i="82"/>
  <c r="O10" i="82"/>
  <c r="O9" i="82"/>
  <c r="O12" i="82"/>
  <c r="V10" i="82"/>
  <c r="V9" i="82"/>
  <c r="V11" i="82"/>
  <c r="V12" i="82"/>
  <c r="M10" i="82"/>
  <c r="M9" i="82"/>
  <c r="M11" i="82"/>
  <c r="M12" i="82"/>
  <c r="S9" i="82"/>
  <c r="S10" i="82"/>
  <c r="S11" i="82"/>
  <c r="S12" i="82"/>
  <c r="P12" i="82"/>
  <c r="P10" i="82"/>
  <c r="P9" i="82"/>
  <c r="P11" i="82"/>
  <c r="J12" i="82"/>
  <c r="J11" i="82"/>
  <c r="J10" i="82"/>
  <c r="J9" i="82"/>
  <c r="G10" i="82"/>
  <c r="G9" i="82"/>
  <c r="G11" i="82"/>
  <c r="G12" i="82"/>
  <c r="F11" i="82"/>
  <c r="F9" i="82"/>
  <c r="F12" i="82"/>
  <c r="F10" i="82"/>
  <c r="N9" i="82"/>
  <c r="N11" i="82"/>
  <c r="N12" i="82"/>
  <c r="N10" i="82"/>
  <c r="H10" i="82"/>
  <c r="H9" i="82"/>
  <c r="H11" i="82"/>
  <c r="H12" i="82"/>
  <c r="Q10" i="82"/>
  <c r="Q12" i="82"/>
  <c r="Q11" i="82"/>
  <c r="Q9" i="8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tc={684100F8-0A41-4413-AE17-8D4C220AFE6E}</author>
  </authors>
  <commentList>
    <comment ref="M3" authorId="0" shapeId="0" xr:uid="{684100F8-0A41-4413-AE17-8D4C220AFE6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tc={5F512A75-B3AF-48EE-A9F4-9CBE418B3BB2}</author>
  </authors>
  <commentList>
    <comment ref="M3" authorId="0" shapeId="0" xr:uid="{5F512A75-B3AF-48EE-A9F4-9CBE418B3BB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tc={09C9BE76-A8E7-4F68-8612-73FB319F3999}</author>
  </authors>
  <commentList>
    <comment ref="M3" authorId="0" shapeId="0" xr:uid="{09C9BE76-A8E7-4F68-8612-73FB319F39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tc={B8DD5EAA-EB29-4300-A4F8-B0B4E7DD14FB}</author>
  </authors>
  <commentList>
    <comment ref="M3" authorId="0" shapeId="0" xr:uid="{B8DD5EAA-EB29-4300-A4F8-B0B4E7DD14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tc={8AA2219F-EC1B-4C87-B2C3-D8091E37EFBE}</author>
  </authors>
  <commentList>
    <comment ref="M3" authorId="0" shapeId="0" xr:uid="{8AA2219F-EC1B-4C87-B2C3-D8091E37EFB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tc={A3BAF552-F396-4133-95F9-74FCAB4F8A10}</author>
  </authors>
  <commentList>
    <comment ref="M3" authorId="0" shapeId="0" xr:uid="{A3BAF552-F396-4133-95F9-74FCAB4F8A1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tc={127330BF-5C22-477E-8BF1-F43786D9E699}</author>
  </authors>
  <commentList>
    <comment ref="M3" authorId="0" shapeId="0" xr:uid="{127330BF-5C22-477E-8BF1-F43786D9E69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tc={9011D686-8F53-4753-8F22-6F3BA6E43247}</author>
  </authors>
  <commentList>
    <comment ref="M3" authorId="0" shapeId="0" xr:uid="{9011D686-8F53-4753-8F22-6F3BA6E432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tc={F7FBF805-B53A-4547-BE2D-AA9F4D6E7EC2}</author>
  </authors>
  <commentList>
    <comment ref="L3" authorId="0" shapeId="0" xr:uid="{F7FBF805-B53A-4547-BE2D-AA9F4D6E7EC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tc={8E310013-E619-4540-91A8-69AD4C7D5260}</author>
  </authors>
  <commentList>
    <comment ref="M3" authorId="0" shapeId="0" xr:uid="{8E310013-E619-4540-91A8-69AD4C7D526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tc={BD266DD3-7178-4990-8CEE-88C53CC83369}</author>
  </authors>
  <commentList>
    <comment ref="M3" authorId="0" shapeId="0" xr:uid="{BD266DD3-7178-4990-8CEE-88C53CC8336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 variable. Must be set mannually in Capitalization Table in Rows 9-12.</t>
      </text>
    </comment>
  </commentList>
</comments>
</file>

<file path=xl/sharedStrings.xml><?xml version="1.0" encoding="utf-8"?>
<sst xmlns="http://schemas.openxmlformats.org/spreadsheetml/2006/main" count="1167" uniqueCount="136">
  <si>
    <t>Budget</t>
  </si>
  <si>
    <t>Program Budget</t>
  </si>
  <si>
    <t>Portfolio Admin, Evaluation, Research &amp; Development</t>
  </si>
  <si>
    <t>Total Budget Envelope</t>
  </si>
  <si>
    <t>Portfolio Budget</t>
  </si>
  <si>
    <t>5-Year Total</t>
  </si>
  <si>
    <t>Total</t>
  </si>
  <si>
    <t>5-Year Average</t>
  </si>
  <si>
    <t>3% policy growth + CPI inflation</t>
  </si>
  <si>
    <t>CPI inflation</t>
  </si>
  <si>
    <t>Growth/Allocations</t>
  </si>
  <si>
    <t>DSM Portfolio</t>
  </si>
  <si>
    <t>Investment</t>
  </si>
  <si>
    <t>2023 Investment</t>
  </si>
  <si>
    <t>2024 Investment</t>
  </si>
  <si>
    <t>2025 Investment</t>
  </si>
  <si>
    <t>2026 Investment</t>
  </si>
  <si>
    <t>2027 Investment</t>
  </si>
  <si>
    <t>Debt</t>
  </si>
  <si>
    <t>Equity</t>
  </si>
  <si>
    <t>Capitalization</t>
  </si>
  <si>
    <t>2028 Investment</t>
  </si>
  <si>
    <t>2029 Investment</t>
  </si>
  <si>
    <t>2030 Investment</t>
  </si>
  <si>
    <t>2031 Investment</t>
  </si>
  <si>
    <t>2032 Investment</t>
  </si>
  <si>
    <t>2033 Investment</t>
  </si>
  <si>
    <t>2034 Investment</t>
  </si>
  <si>
    <t>2035 Investment</t>
  </si>
  <si>
    <t>2036 Investment</t>
  </si>
  <si>
    <t>2037 Investment</t>
  </si>
  <si>
    <t>2038 Investment</t>
  </si>
  <si>
    <t>2039 Investment</t>
  </si>
  <si>
    <t>2040 Investment</t>
  </si>
  <si>
    <t>2041 Investment</t>
  </si>
  <si>
    <t>2042 Investment</t>
  </si>
  <si>
    <t>years</t>
  </si>
  <si>
    <t>Background Data</t>
  </si>
  <si>
    <t>Enbridge Capital Structure</t>
  </si>
  <si>
    <t>Portfolio Horizon</t>
  </si>
  <si>
    <t>Amortize</t>
  </si>
  <si>
    <t>Combined Income Tax Rate</t>
  </si>
  <si>
    <t>Tax Gross Up Factor</t>
  </si>
  <si>
    <t>Amortization</t>
  </si>
  <si>
    <t>Undepreciated Balance</t>
  </si>
  <si>
    <t>Amortiztion Life</t>
  </si>
  <si>
    <t>WACC</t>
  </si>
  <si>
    <t>5 Year Life</t>
  </si>
  <si>
    <t>10 Year Life</t>
  </si>
  <si>
    <t>Revenue Requirement</t>
  </si>
  <si>
    <t>Unamortized Asset Balance</t>
  </si>
  <si>
    <t>Cost of Capital</t>
  </si>
  <si>
    <t>Expense</t>
  </si>
  <si>
    <t>Capital:RR</t>
  </si>
  <si>
    <t>5-year life</t>
  </si>
  <si>
    <t>10-year life</t>
  </si>
  <si>
    <t>16-year life</t>
  </si>
  <si>
    <t>Amortization, 1.2X 10</t>
  </si>
  <si>
    <t>Amortization, 1.2X 5</t>
  </si>
  <si>
    <t>Amortization, 1.2X 16</t>
  </si>
  <si>
    <t>Amortization, 2X</t>
  </si>
  <si>
    <t>Expense 1X</t>
  </si>
  <si>
    <t>16 Year Life</t>
  </si>
  <si>
    <t>Unamortized Balance</t>
  </si>
  <si>
    <t>Expense Treatment</t>
  </si>
  <si>
    <t>Amortization Treatment</t>
  </si>
  <si>
    <t>NPVRR</t>
  </si>
  <si>
    <t>DCF</t>
  </si>
  <si>
    <t>Long-Term Debt (4%)</t>
  </si>
  <si>
    <t>EBI Proposal-Expense</t>
  </si>
  <si>
    <t>2X Budget-Amortized</t>
  </si>
  <si>
    <t>1.2X Budget-10 yr Term</t>
  </si>
  <si>
    <t>1.2X Budget-5 yr Term</t>
  </si>
  <si>
    <t>1.2X Budget-16 yr Term</t>
  </si>
  <si>
    <t>WACC-After-Tax</t>
  </si>
  <si>
    <t>Debt Interest</t>
  </si>
  <si>
    <t>Total Cost of Capital</t>
  </si>
  <si>
    <t>Expenses</t>
  </si>
  <si>
    <t>Rate Base</t>
  </si>
  <si>
    <t>Additions To Rate Base</t>
  </si>
  <si>
    <t>Weighted</t>
  </si>
  <si>
    <t>NPV</t>
  </si>
  <si>
    <t>Cost Recovery</t>
  </si>
  <si>
    <t>Amortization Cost of Capital</t>
  </si>
  <si>
    <t>Summary</t>
  </si>
  <si>
    <t>Investment (millions)</t>
  </si>
  <si>
    <t>Discount Rate</t>
  </si>
  <si>
    <t>Amortization Term</t>
  </si>
  <si>
    <t>Revenue Requirement Calcs</t>
  </si>
  <si>
    <t>100% Debt</t>
  </si>
  <si>
    <t>r</t>
  </si>
  <si>
    <t>Figure 3: Revenue Requirements</t>
  </si>
  <si>
    <t>Figure 4: Unamortized Asset Balance</t>
  </si>
  <si>
    <t>Figure 1: Expense Treatment</t>
  </si>
  <si>
    <t>Figure 2: Amortization Treatment</t>
  </si>
  <si>
    <t>20-Year Portfolio</t>
  </si>
  <si>
    <t>16 Year:5 Year</t>
  </si>
  <si>
    <t>5 Year:16 Year</t>
  </si>
  <si>
    <t>10 Year:16 Year</t>
  </si>
  <si>
    <t>10 Year:5 Year</t>
  </si>
  <si>
    <t>Figure 5: Revenue Requirement</t>
  </si>
  <si>
    <t>Figure 6: Unamortized Asset Balance</t>
  </si>
  <si>
    <t>Capital:RR Ratio</t>
  </si>
  <si>
    <t>20-Year Portfolio: Term Analysis</t>
  </si>
  <si>
    <t>20-Year Portfolio: Cost of Capital Analysis</t>
  </si>
  <si>
    <t>Debt:WACC</t>
  </si>
  <si>
    <t>Figure 8: Revenue Requirement</t>
  </si>
  <si>
    <t>1-Year Portfolio: Cash Flow Analysis</t>
  </si>
  <si>
    <t>Cash Flow</t>
  </si>
  <si>
    <t>Unamortized Balance (EOY)</t>
  </si>
  <si>
    <t>Figure 7: Cost of Capital</t>
  </si>
  <si>
    <t>X</t>
  </si>
  <si>
    <t>Enbridge: Amortization Analysis</t>
  </si>
  <si>
    <t>Figure 9: Revenue Requirement (1X Expense vs. 2X Amortized)</t>
  </si>
  <si>
    <t>Figure 10: Revenue Requirement (1X Expense vs. 1.2X Amortized, by Term)</t>
  </si>
  <si>
    <t>20-Year Portfolio: Increased Budget Scenarios</t>
  </si>
  <si>
    <t>2X: Expense</t>
  </si>
  <si>
    <t>1.2X: Expense (10 yr)</t>
  </si>
  <si>
    <t>1.2X: Expense (5 yr)</t>
  </si>
  <si>
    <t>1.2X: Expense (16 yr)</t>
  </si>
  <si>
    <t>Enbridge Portfolio Budgets</t>
  </si>
  <si>
    <t>After-Tax
Return</t>
  </si>
  <si>
    <t>Pre-Tax
Return</t>
  </si>
  <si>
    <t>Equity Earnings (After Tax)</t>
  </si>
  <si>
    <t>WACC (6.97%)</t>
  </si>
  <si>
    <t>Taxes</t>
  </si>
  <si>
    <t>Tax on Earnings</t>
  </si>
  <si>
    <t>Total Income Taxes</t>
  </si>
  <si>
    <t>Scenario Inputs:</t>
  </si>
  <si>
    <t>Tax as Expense</t>
  </si>
  <si>
    <t>Deferred Taxes</t>
  </si>
  <si>
    <t>Amortization of Deferred Tax Balance</t>
  </si>
  <si>
    <t>Additions To Deferred Tax Balance</t>
  </si>
  <si>
    <t>Amortization, Reg Asset</t>
  </si>
  <si>
    <t>Amortization, Deferred Tax</t>
  </si>
  <si>
    <t>Total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</si>
</sst>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_(&quot;$&quot;* #,##0.0_);_(&quot;$&quot;* \(#,##0.0\);_(&quot;$&quot;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i/>
      <sz val="10"/>
      <color indexed="8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i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5" xfId="0" applyFont="1" applyBorder="1" applyAlignment="1"/>
    <xf numFmtId="0" fontId="2" fillId="0" borderId="6" xfId="0" applyFont="1" applyBorder="1" applyAlignment="1">
      <alignment horizontal="left" wrapText="1"/>
    </xf>
    <xf numFmtId="0" fontId="7" fillId="0" borderId="7" xfId="0" applyFont="1" applyBorder="1" applyAlignment="1"/>
    <xf numFmtId="0" fontId="2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13" xfId="0" applyFont="1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0" fillId="2" borderId="10" xfId="0" applyFont="1" applyFill="1" applyBorder="1" applyAlignment="1">
      <alignment horizontal="left"/>
    </xf>
    <xf numFmtId="0" fontId="10" fillId="0" borderId="11" xfId="0" applyFont="1" applyBorder="1" applyAlignment="1"/>
    <xf numFmtId="0" fontId="10" fillId="0" borderId="12" xfId="0" applyFont="1" applyBorder="1" applyAlignment="1"/>
    <xf numFmtId="0" fontId="10" fillId="0" borderId="10" xfId="0" applyFont="1" applyBorder="1" applyAlignment="1"/>
    <xf numFmtId="0" fontId="10" fillId="0" borderId="0" xfId="0" applyFont="1" applyBorder="1"/>
    <xf numFmtId="164" fontId="2" fillId="0" borderId="2" xfId="0" applyNumberFormat="1" applyFont="1" applyBorder="1" applyAlignment="1"/>
    <xf numFmtId="164" fontId="2" fillId="0" borderId="9" xfId="0" applyNumberFormat="1" applyFont="1" applyBorder="1" applyAlignment="1"/>
    <xf numFmtId="164" fontId="3" fillId="0" borderId="1" xfId="0" applyNumberFormat="1" applyFont="1" applyBorder="1" applyAlignment="1"/>
    <xf numFmtId="1" fontId="6" fillId="2" borderId="1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/>
    <xf numFmtId="164" fontId="12" fillId="0" borderId="9" xfId="0" applyNumberFormat="1" applyFont="1" applyBorder="1" applyAlignment="1"/>
    <xf numFmtId="164" fontId="6" fillId="0" borderId="1" xfId="0" applyNumberFormat="1" applyFont="1" applyBorder="1" applyAlignment="1"/>
    <xf numFmtId="0" fontId="4" fillId="0" borderId="0" xfId="0" applyFont="1" applyAlignment="1">
      <alignment vertical="center"/>
    </xf>
    <xf numFmtId="165" fontId="4" fillId="0" borderId="0" xfId="1" applyNumberFormat="1" applyFont="1" applyAlignment="1">
      <alignment vertical="center"/>
    </xf>
    <xf numFmtId="0" fontId="7" fillId="0" borderId="0" xfId="0" applyFont="1"/>
    <xf numFmtId="167" fontId="4" fillId="0" borderId="0" xfId="2" applyNumberFormat="1" applyFont="1"/>
    <xf numFmtId="165" fontId="8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6" fontId="4" fillId="0" borderId="0" xfId="2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vertical="center"/>
    </xf>
    <xf numFmtId="0" fontId="4" fillId="0" borderId="12" xfId="0" applyFont="1" applyBorder="1" applyAlignment="1">
      <alignment vertical="center"/>
    </xf>
    <xf numFmtId="10" fontId="4" fillId="0" borderId="12" xfId="3" applyNumberFormat="1" applyFont="1" applyBorder="1" applyAlignment="1">
      <alignment vertical="center"/>
    </xf>
    <xf numFmtId="9" fontId="4" fillId="0" borderId="0" xfId="3" applyFont="1" applyAlignment="1">
      <alignment vertical="center"/>
    </xf>
    <xf numFmtId="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6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166" fontId="4" fillId="0" borderId="12" xfId="0" applyNumberFormat="1" applyFont="1" applyBorder="1" applyAlignment="1">
      <alignment vertical="center"/>
    </xf>
    <xf numFmtId="166" fontId="4" fillId="0" borderId="12" xfId="2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/>
    <xf numFmtId="0" fontId="7" fillId="0" borderId="1" xfId="0" applyFont="1" applyBorder="1" applyAlignment="1">
      <alignment horizontal="right" vertical="center"/>
    </xf>
    <xf numFmtId="0" fontId="13" fillId="0" borderId="0" xfId="0" applyFont="1" applyAlignment="1"/>
    <xf numFmtId="165" fontId="4" fillId="0" borderId="0" xfId="1" applyNumberFormat="1" applyFont="1" applyAlignment="1"/>
    <xf numFmtId="0" fontId="13" fillId="0" borderId="0" xfId="0" applyFont="1"/>
    <xf numFmtId="0" fontId="10" fillId="0" borderId="0" xfId="0" applyFont="1"/>
    <xf numFmtId="5" fontId="4" fillId="0" borderId="0" xfId="0" applyNumberFormat="1" applyFont="1"/>
    <xf numFmtId="9" fontId="4" fillId="0" borderId="0" xfId="3" applyFont="1"/>
    <xf numFmtId="44" fontId="4" fillId="0" borderId="0" xfId="3" applyNumberFormat="1" applyFont="1"/>
    <xf numFmtId="0" fontId="7" fillId="0" borderId="1" xfId="0" applyFont="1" applyBorder="1"/>
    <xf numFmtId="6" fontId="4" fillId="0" borderId="0" xfId="0" applyNumberFormat="1" applyFont="1"/>
    <xf numFmtId="0" fontId="4" fillId="0" borderId="0" xfId="0" applyFont="1" applyAlignment="1">
      <alignment wrapText="1"/>
    </xf>
    <xf numFmtId="0" fontId="10" fillId="0" borderId="3" xfId="0" applyFont="1" applyBorder="1" applyAlignment="1">
      <alignment vertical="center"/>
    </xf>
    <xf numFmtId="0" fontId="4" fillId="0" borderId="5" xfId="0" applyFont="1" applyBorder="1"/>
    <xf numFmtId="167" fontId="4" fillId="0" borderId="11" xfId="3" applyNumberFormat="1" applyFont="1" applyBorder="1"/>
    <xf numFmtId="167" fontId="4" fillId="0" borderId="6" xfId="3" applyNumberFormat="1" applyFont="1" applyBorder="1"/>
    <xf numFmtId="0" fontId="4" fillId="0" borderId="13" xfId="0" applyFont="1" applyBorder="1"/>
    <xf numFmtId="167" fontId="4" fillId="0" borderId="0" xfId="3" applyNumberFormat="1" applyFont="1" applyBorder="1"/>
    <xf numFmtId="167" fontId="4" fillId="0" borderId="14" xfId="3" applyNumberFormat="1" applyFont="1" applyBorder="1"/>
    <xf numFmtId="0" fontId="4" fillId="0" borderId="7" xfId="0" applyFont="1" applyBorder="1"/>
    <xf numFmtId="167" fontId="4" fillId="0" borderId="12" xfId="3" applyNumberFormat="1" applyFont="1" applyBorder="1"/>
    <xf numFmtId="167" fontId="4" fillId="0" borderId="8" xfId="3" applyNumberFormat="1" applyFont="1" applyBorder="1"/>
    <xf numFmtId="0" fontId="4" fillId="0" borderId="10" xfId="0" applyFont="1" applyBorder="1" applyAlignment="1">
      <alignment vertical="center"/>
    </xf>
    <xf numFmtId="9" fontId="4" fillId="0" borderId="0" xfId="3" applyFont="1" applyBorder="1"/>
    <xf numFmtId="10" fontId="4" fillId="0" borderId="0" xfId="3" applyNumberFormat="1" applyFont="1" applyFill="1" applyAlignment="1">
      <alignment vertical="center"/>
    </xf>
    <xf numFmtId="10" fontId="4" fillId="0" borderId="12" xfId="3" applyNumberFormat="1" applyFont="1" applyFill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right" vertical="center"/>
    </xf>
    <xf numFmtId="168" fontId="4" fillId="0" borderId="0" xfId="0" applyNumberFormat="1" applyFont="1" applyAlignment="1">
      <alignment vertical="center"/>
    </xf>
    <xf numFmtId="5" fontId="7" fillId="0" borderId="0" xfId="0" applyNumberFormat="1" applyFont="1"/>
    <xf numFmtId="9" fontId="4" fillId="0" borderId="11" xfId="3" applyFont="1" applyBorder="1"/>
    <xf numFmtId="9" fontId="4" fillId="0" borderId="6" xfId="3" applyFont="1" applyBorder="1"/>
    <xf numFmtId="9" fontId="4" fillId="0" borderId="14" xfId="3" applyFont="1" applyBorder="1"/>
    <xf numFmtId="9" fontId="4" fillId="0" borderId="12" xfId="3" applyFont="1" applyBorder="1"/>
    <xf numFmtId="9" fontId="4" fillId="0" borderId="8" xfId="3" applyFont="1" applyBorder="1"/>
    <xf numFmtId="5" fontId="4" fillId="0" borderId="11" xfId="0" applyNumberFormat="1" applyFont="1" applyBorder="1"/>
    <xf numFmtId="5" fontId="4" fillId="0" borderId="6" xfId="0" applyNumberFormat="1" applyFont="1" applyBorder="1"/>
    <xf numFmtId="5" fontId="4" fillId="0" borderId="0" xfId="0" applyNumberFormat="1" applyFont="1" applyBorder="1"/>
    <xf numFmtId="5" fontId="4" fillId="0" borderId="14" xfId="0" applyNumberFormat="1" applyFont="1" applyBorder="1"/>
    <xf numFmtId="5" fontId="4" fillId="0" borderId="12" xfId="0" applyNumberFormat="1" applyFont="1" applyBorder="1"/>
    <xf numFmtId="5" fontId="4" fillId="0" borderId="8" xfId="0" applyNumberFormat="1" applyFont="1" applyBorder="1"/>
    <xf numFmtId="167" fontId="4" fillId="0" borderId="0" xfId="0" applyNumberFormat="1" applyFont="1"/>
    <xf numFmtId="0" fontId="10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67" fontId="4" fillId="0" borderId="0" xfId="2" applyNumberFormat="1" applyFont="1" applyBorder="1"/>
    <xf numFmtId="0" fontId="11" fillId="0" borderId="0" xfId="0" applyFont="1" applyAlignment="1">
      <alignment vertical="center"/>
    </xf>
    <xf numFmtId="6" fontId="11" fillId="0" borderId="0" xfId="0" applyNumberFormat="1" applyFont="1" applyAlignment="1">
      <alignment vertical="center"/>
    </xf>
    <xf numFmtId="0" fontId="11" fillId="0" borderId="12" xfId="0" applyFont="1" applyBorder="1" applyAlignment="1">
      <alignment vertical="center"/>
    </xf>
    <xf numFmtId="6" fontId="11" fillId="0" borderId="12" xfId="0" applyNumberFormat="1" applyFont="1" applyBorder="1" applyAlignment="1">
      <alignment vertical="center"/>
    </xf>
    <xf numFmtId="166" fontId="11" fillId="0" borderId="12" xfId="2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6" fontId="11" fillId="0" borderId="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6" fontId="4" fillId="0" borderId="10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6" fontId="15" fillId="0" borderId="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6" fontId="15" fillId="0" borderId="12" xfId="0" applyNumberFormat="1" applyFont="1" applyBorder="1" applyAlignment="1">
      <alignment vertical="center"/>
    </xf>
    <xf numFmtId="166" fontId="15" fillId="0" borderId="12" xfId="2" applyNumberFormat="1" applyFont="1" applyBorder="1" applyAlignment="1">
      <alignment vertical="center"/>
    </xf>
    <xf numFmtId="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3" borderId="3" xfId="0" applyFont="1" applyFill="1" applyBorder="1" applyAlignment="1">
      <alignment vertical="center"/>
    </xf>
    <xf numFmtId="43" fontId="4" fillId="3" borderId="3" xfId="1" applyFont="1" applyFill="1" applyBorder="1" applyAlignment="1">
      <alignment horizontal="right" vertical="center"/>
    </xf>
    <xf numFmtId="10" fontId="4" fillId="3" borderId="0" xfId="0" applyNumberFormat="1" applyFont="1" applyFill="1" applyAlignment="1">
      <alignment vertical="center"/>
    </xf>
    <xf numFmtId="9" fontId="4" fillId="3" borderId="0" xfId="3" applyFont="1" applyFill="1" applyAlignment="1">
      <alignment vertical="center"/>
    </xf>
    <xf numFmtId="10" fontId="4" fillId="3" borderId="0" xfId="3" applyNumberFormat="1" applyFont="1" applyFill="1" applyAlignment="1">
      <alignment vertical="center"/>
    </xf>
    <xf numFmtId="9" fontId="4" fillId="3" borderId="12" xfId="3" applyFont="1" applyFill="1" applyBorder="1" applyAlignment="1">
      <alignment vertical="center"/>
    </xf>
    <xf numFmtId="10" fontId="4" fillId="3" borderId="12" xfId="3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5" fontId="4" fillId="0" borderId="0" xfId="1" applyNumberFormat="1" applyFont="1" applyFill="1" applyAlignment="1">
      <alignment vertical="center"/>
    </xf>
    <xf numFmtId="166" fontId="11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166" fontId="11" fillId="0" borderId="0" xfId="2" applyNumberFormat="1" applyFont="1" applyBorder="1" applyAlignment="1">
      <alignment vertical="center"/>
    </xf>
    <xf numFmtId="166" fontId="11" fillId="0" borderId="12" xfId="0" applyNumberFormat="1" applyFont="1" applyBorder="1" applyAlignment="1">
      <alignment vertical="center"/>
    </xf>
    <xf numFmtId="166" fontId="15" fillId="0" borderId="0" xfId="2" applyNumberFormat="1" applyFont="1" applyBorder="1" applyAlignment="1">
      <alignment vertical="center"/>
    </xf>
    <xf numFmtId="166" fontId="15" fillId="0" borderId="12" xfId="0" applyNumberFormat="1" applyFont="1" applyBorder="1" applyAlignment="1">
      <alignment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66" fontId="11" fillId="0" borderId="0" xfId="2" applyNumberFormat="1" applyFont="1" applyAlignment="1">
      <alignment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'C-1yr'!$D$4:$N$4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B-4360-9C71-538A3BE61A3E}"/>
            </c:ext>
          </c:extLst>
        </c:ser>
        <c:ser>
          <c:idx val="1"/>
          <c:order val="1"/>
          <c:tx>
            <c:strRef>
              <c:f>'C-1yr'!$C$5</c:f>
              <c:strCache>
                <c:ptCount val="1"/>
                <c:pt idx="0">
                  <c:v>Expense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'C-1yr'!$D$5:$N$5</c:f>
              <c:numCache>
                <c:formatCode>"$"#,##0_);\("$"#,##0\)</c:formatCode>
                <c:ptCount val="11"/>
                <c:pt idx="0">
                  <c:v>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5A9B-4360-9C71-538A3BE6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'C-1yr'!$C$6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'C-1yr'!$D$6:$N$6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A9B-4360-9C71-538A3BE61A3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'C-1yr'!$C$7</c15:sqref>
                        </c15:formulaRef>
                      </c:ext>
                    </c:extLst>
                    <c:strCache>
                      <c:ptCount val="1"/>
                      <c:pt idx="0">
                        <c:v>Cost of Capital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'C-1yr'!$D$7:$N$7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9B-4360-9C71-538A3BE61A3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'C-1yr'!$C$8</c15:sqref>
                        </c15:formulaRef>
                      </c:ext>
                    </c:extLst>
                    <c:strCache>
                      <c:ptCount val="1"/>
                      <c:pt idx="0">
                        <c:v>Taxes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'C-1yr'!$D$8:$N$8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A75-4178-9100-057EF73B1F98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55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'C-20yrCofC'!$C$9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'C-20yrCofC'!$D$9:$AG$9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203.489307</c:v>
                </c:pt>
                <c:pt idx="2">
                  <c:v>296.53536338999999</c:v>
                </c:pt>
                <c:pt idx="3">
                  <c:v>383.43819687600001</c:v>
                </c:pt>
                <c:pt idx="4">
                  <c:v>463.92434166750002</c:v>
                </c:pt>
                <c:pt idx="5">
                  <c:v>534.38657527500004</c:v>
                </c:pt>
                <c:pt idx="6">
                  <c:v>594.62441947482012</c:v>
                </c:pt>
                <c:pt idx="7">
                  <c:v>644.43338647880648</c:v>
                </c:pt>
                <c:pt idx="8">
                  <c:v>683.60489874304255</c:v>
                </c:pt>
                <c:pt idx="9">
                  <c:v>711.92620717273337</c:v>
                </c:pt>
                <c:pt idx="10">
                  <c:v>729.18030769118809</c:v>
                </c:pt>
                <c:pt idx="11">
                  <c:v>745.60196614018184</c:v>
                </c:pt>
                <c:pt idx="12">
                  <c:v>761.44773317832551</c:v>
                </c:pt>
                <c:pt idx="13">
                  <c:v>776.99295045240194</c:v>
                </c:pt>
                <c:pt idx="14">
                  <c:v>792.53280946145003</c:v>
                </c:pt>
                <c:pt idx="15">
                  <c:v>808.383465650679</c:v>
                </c:pt>
                <c:pt idx="16">
                  <c:v>824.55113496369256</c:v>
                </c:pt>
                <c:pt idx="17">
                  <c:v>841.04215766296647</c:v>
                </c:pt>
                <c:pt idx="18">
                  <c:v>857.86300081622585</c:v>
                </c:pt>
                <c:pt idx="19">
                  <c:v>875.02026083255032</c:v>
                </c:pt>
                <c:pt idx="20">
                  <c:v>720.51214126803734</c:v>
                </c:pt>
                <c:pt idx="21">
                  <c:v>580.1147117903505</c:v>
                </c:pt>
                <c:pt idx="22">
                  <c:v>454.11018620122638</c:v>
                </c:pt>
                <c:pt idx="23">
                  <c:v>342.78642257843615</c:v>
                </c:pt>
                <c:pt idx="24">
                  <c:v>246.43703616130651</c:v>
                </c:pt>
                <c:pt idx="25">
                  <c:v>165.36151449395066</c:v>
                </c:pt>
                <c:pt idx="26">
                  <c:v>99.865334871364098</c:v>
                </c:pt>
                <c:pt idx="27">
                  <c:v>50.260084134442202</c:v>
                </c:pt>
                <c:pt idx="28">
                  <c:v>16.86358086089826</c:v>
                </c:pt>
                <c:pt idx="29">
                  <c:v>-1.7053025658242404E-13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EF6-487C-95BD-09DAF935A8F8}"/>
            </c:ext>
          </c:extLst>
        </c:ser>
        <c:ser>
          <c:idx val="1"/>
          <c:order val="1"/>
          <c:tx>
            <c:strRef>
              <c:f>'C-20yrCofC'!$C$10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'C-20yrCofC'!$D$10:$AG$10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203.489307</c:v>
                </c:pt>
                <c:pt idx="2">
                  <c:v>296.53536338999999</c:v>
                </c:pt>
                <c:pt idx="3">
                  <c:v>383.43819687600001</c:v>
                </c:pt>
                <c:pt idx="4">
                  <c:v>463.92434166750002</c:v>
                </c:pt>
                <c:pt idx="5">
                  <c:v>534.38657527500004</c:v>
                </c:pt>
                <c:pt idx="6">
                  <c:v>594.62441947482012</c:v>
                </c:pt>
                <c:pt idx="7">
                  <c:v>644.43338647880648</c:v>
                </c:pt>
                <c:pt idx="8">
                  <c:v>683.60489874304255</c:v>
                </c:pt>
                <c:pt idx="9">
                  <c:v>711.92620717273337</c:v>
                </c:pt>
                <c:pt idx="10">
                  <c:v>729.18030769118809</c:v>
                </c:pt>
                <c:pt idx="11">
                  <c:v>745.60196614018184</c:v>
                </c:pt>
                <c:pt idx="12">
                  <c:v>761.44773317832551</c:v>
                </c:pt>
                <c:pt idx="13">
                  <c:v>776.99295045240194</c:v>
                </c:pt>
                <c:pt idx="14">
                  <c:v>792.53280946145003</c:v>
                </c:pt>
                <c:pt idx="15">
                  <c:v>808.383465650679</c:v>
                </c:pt>
                <c:pt idx="16">
                  <c:v>824.55113496369256</c:v>
                </c:pt>
                <c:pt idx="17">
                  <c:v>841.04215766296647</c:v>
                </c:pt>
                <c:pt idx="18">
                  <c:v>857.86300081622585</c:v>
                </c:pt>
                <c:pt idx="19">
                  <c:v>875.02026083255032</c:v>
                </c:pt>
                <c:pt idx="20">
                  <c:v>720.51214126803734</c:v>
                </c:pt>
                <c:pt idx="21">
                  <c:v>580.1147117903505</c:v>
                </c:pt>
                <c:pt idx="22">
                  <c:v>454.11018620122638</c:v>
                </c:pt>
                <c:pt idx="23">
                  <c:v>342.78642257843615</c:v>
                </c:pt>
                <c:pt idx="24">
                  <c:v>246.43703616130651</c:v>
                </c:pt>
                <c:pt idx="25">
                  <c:v>165.36151449395066</c:v>
                </c:pt>
                <c:pt idx="26">
                  <c:v>99.865334871364098</c:v>
                </c:pt>
                <c:pt idx="27">
                  <c:v>50.260084134442202</c:v>
                </c:pt>
                <c:pt idx="28">
                  <c:v>16.86358086089826</c:v>
                </c:pt>
                <c:pt idx="29">
                  <c:v>-1.7053025658242404E-13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'C-20yrCofC'!$C$11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'C-20yrCofC'!$D$11:$AG$11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6-487C-95BD-09DAF93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21.511988159999998</c:v>
                </c:pt>
                <c:pt idx="2">
                  <c:v>43.287687139200003</c:v>
                </c:pt>
                <c:pt idx="3">
                  <c:v>65.341437660384003</c:v>
                </c:pt>
                <c:pt idx="4">
                  <c:v>87.688320679865612</c:v>
                </c:pt>
                <c:pt idx="5">
                  <c:v>110.34419465488801</c:v>
                </c:pt>
                <c:pt idx="6">
                  <c:v>132.64253549304001</c:v>
                </c:pt>
                <c:pt idx="7">
                  <c:v>154.57619253158421</c:v>
                </c:pt>
                <c:pt idx="8">
                  <c:v>176.13787209452843</c:v>
                </c:pt>
                <c:pt idx="9">
                  <c:v>197.32013463236069</c:v>
                </c:pt>
                <c:pt idx="10">
                  <c:v>218.11539180457876</c:v>
                </c:pt>
                <c:pt idx="11">
                  <c:v>224.28990350387031</c:v>
                </c:pt>
                <c:pt idx="12">
                  <c:v>230.13415363677689</c:v>
                </c:pt>
                <c:pt idx="13">
                  <c:v>235.64198895917073</c:v>
                </c:pt>
                <c:pt idx="14">
                  <c:v>240.80715569940162</c:v>
                </c:pt>
                <c:pt idx="15">
                  <c:v>245.62329881338965</c:v>
                </c:pt>
                <c:pt idx="16">
                  <c:v>250.53576478965746</c:v>
                </c:pt>
                <c:pt idx="17">
                  <c:v>255.54648008545058</c:v>
                </c:pt>
                <c:pt idx="18">
                  <c:v>260.65740968715966</c:v>
                </c:pt>
                <c:pt idx="19">
                  <c:v>265.87055788090282</c:v>
                </c:pt>
                <c:pt idx="20">
                  <c:v>271.18796903852086</c:v>
                </c:pt>
                <c:pt idx="21">
                  <c:v>241.2233732039056</c:v>
                </c:pt>
                <c:pt idx="22">
                  <c:v>211.8580689362976</c:v>
                </c:pt>
                <c:pt idx="23">
                  <c:v>183.10404206703706</c:v>
                </c:pt>
                <c:pt idx="24">
                  <c:v>154.97351814409095</c:v>
                </c:pt>
                <c:pt idx="25">
                  <c:v>127.47896722638546</c:v>
                </c:pt>
                <c:pt idx="26">
                  <c:v>100.6331087740255</c:v>
                </c:pt>
                <c:pt idx="27">
                  <c:v>74.448916636317932</c:v>
                </c:pt>
                <c:pt idx="28">
                  <c:v>48.939624139555825</c:v>
                </c:pt>
                <c:pt idx="29">
                  <c:v>24.118729276558089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72A-43CD-96E7-477FFFC7C3AD}"/>
            </c:ext>
          </c:extLst>
        </c:ser>
        <c:ser>
          <c:idx val="1"/>
          <c:order val="1"/>
          <c:tx>
            <c:strRef>
              <c:f>'C-20yrCofC'!$C$5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18.408443999999999</c:v>
                </c:pt>
                <c:pt idx="2">
                  <c:v>37.247792279999999</c:v>
                </c:pt>
                <c:pt idx="3">
                  <c:v>56.539783935599999</c:v>
                </c:pt>
                <c:pt idx="4">
                  <c:v>76.307248975039997</c:v>
                </c:pt>
                <c:pt idx="5">
                  <c:v>96.574162766700013</c:v>
                </c:pt>
                <c:pt idx="6">
                  <c:v>116.781069471</c:v>
                </c:pt>
                <c:pt idx="7">
                  <c:v>136.92676894619282</c:v>
                </c:pt>
                <c:pt idx="8">
                  <c:v>157.01003704769627</c:v>
                </c:pt>
                <c:pt idx="9">
                  <c:v>177.02962514803659</c:v>
                </c:pt>
                <c:pt idx="10">
                  <c:v>196.98425964719053</c:v>
                </c:pt>
                <c:pt idx="11">
                  <c:v>202.64664147313434</c:v>
                </c:pt>
                <c:pt idx="12">
                  <c:v>208.00346997240382</c:v>
                </c:pt>
                <c:pt idx="13">
                  <c:v>213.04097705846553</c:v>
                </c:pt>
                <c:pt idx="14">
                  <c:v>217.74473637005525</c:v>
                </c:pt>
                <c:pt idx="15">
                  <c:v>222.09963109745632</c:v>
                </c:pt>
                <c:pt idx="16">
                  <c:v>226.54162371940546</c:v>
                </c:pt>
                <c:pt idx="17">
                  <c:v>231.07245619379356</c:v>
                </c:pt>
                <c:pt idx="18">
                  <c:v>235.69390531766948</c:v>
                </c:pt>
                <c:pt idx="19">
                  <c:v>240.40778342402285</c:v>
                </c:pt>
                <c:pt idx="20">
                  <c:v>245.21593909250331</c:v>
                </c:pt>
                <c:pt idx="21">
                  <c:v>219.83739650471716</c:v>
                </c:pt>
                <c:pt idx="22">
                  <c:v>194.63931716429994</c:v>
                </c:pt>
                <c:pt idx="23">
                  <c:v>169.62531033619902</c:v>
                </c:pt>
                <c:pt idx="24">
                  <c:v>144.79905747066078</c:v>
                </c:pt>
                <c:pt idx="25">
                  <c:v>120.16431364693639</c:v>
                </c:pt>
                <c:pt idx="26">
                  <c:v>95.724909045862205</c:v>
                </c:pt>
                <c:pt idx="27">
                  <c:v>71.484750451891159</c:v>
                </c:pt>
                <c:pt idx="28">
                  <c:v>47.447822785165364</c:v>
                </c:pt>
                <c:pt idx="29">
                  <c:v>23.618190664229711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2"/>
          <c:order val="2"/>
          <c:tx>
            <c:strRef>
              <c:f>'C-20yrCofC'!$C$6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'C-20yrCofC'!$D$6:$AG$6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A-43CD-96E7-477FFFC7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  <c:extLst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'C-20yrCofC'!$C$14</c:f>
              <c:strCache>
                <c:ptCount val="1"/>
                <c:pt idx="0">
                  <c:v>WACC (6.97%)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6.0645437999999992</c:v>
                </c:pt>
                <c:pt idx="2">
                  <c:v>11.802379805999999</c:v>
                </c:pt>
                <c:pt idx="3">
                  <c:v>17.199051076619998</c:v>
                </c:pt>
                <c:pt idx="4">
                  <c:v>22.239415418808001</c:v>
                </c:pt>
                <c:pt idx="5">
                  <c:v>26.907611816715001</c:v>
                </c:pt>
                <c:pt idx="6">
                  <c:v>30.994421365950004</c:v>
                </c:pt>
                <c:pt idx="7">
                  <c:v>34.488216329539569</c:v>
                </c:pt>
                <c:pt idx="8">
                  <c:v>37.377136415770778</c:v>
                </c:pt>
                <c:pt idx="9">
                  <c:v>39.649084127096472</c:v>
                </c:pt>
                <c:pt idx="10">
                  <c:v>41.29172001601853</c:v>
                </c:pt>
                <c:pt idx="11">
                  <c:v>42.292457846088908</c:v>
                </c:pt>
                <c:pt idx="12">
                  <c:v>43.244914036130552</c:v>
                </c:pt>
                <c:pt idx="13">
                  <c:v>44.163968524342877</c:v>
                </c:pt>
                <c:pt idx="14">
                  <c:v>45.065591126239312</c:v>
                </c:pt>
                <c:pt idx="15">
                  <c:v>45.966902948764101</c:v>
                </c:pt>
                <c:pt idx="16">
                  <c:v>46.886241007739379</c:v>
                </c:pt>
                <c:pt idx="17">
                  <c:v>47.82396582789417</c:v>
                </c:pt>
                <c:pt idx="18">
                  <c:v>48.780445144452052</c:v>
                </c:pt>
                <c:pt idx="19">
                  <c:v>49.756054047341095</c:v>
                </c:pt>
                <c:pt idx="20">
                  <c:v>50.751175128287919</c:v>
                </c:pt>
                <c:pt idx="21">
                  <c:v>41.789704193546164</c:v>
                </c:pt>
                <c:pt idx="22">
                  <c:v>33.64665328384033</c:v>
                </c:pt>
                <c:pt idx="23">
                  <c:v>26.338390799671132</c:v>
                </c:pt>
                <c:pt idx="24">
                  <c:v>19.881612509549299</c:v>
                </c:pt>
                <c:pt idx="25">
                  <c:v>14.293348097355778</c:v>
                </c:pt>
                <c:pt idx="26">
                  <c:v>9.5909678406491388</c:v>
                </c:pt>
                <c:pt idx="27">
                  <c:v>5.7921894225391171</c:v>
                </c:pt>
                <c:pt idx="28">
                  <c:v>2.9150848797976474</c:v>
                </c:pt>
                <c:pt idx="29">
                  <c:v>0.97808768993209905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4835-49C0-98C5-18C32CE8B084}"/>
            </c:ext>
          </c:extLst>
        </c:ser>
        <c:ser>
          <c:idx val="1"/>
          <c:order val="1"/>
          <c:tx>
            <c:strRef>
              <c:f>'C-20yrCofC'!$C$15</c:f>
              <c:strCache>
                <c:ptCount val="1"/>
                <c:pt idx="0">
                  <c:v>Long-Term Debt (4%)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'C-20yrCofC'!$D$15:$AG$15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4.1824439999999994</c:v>
                </c:pt>
                <c:pt idx="2">
                  <c:v>8.1395722799999994</c:v>
                </c:pt>
                <c:pt idx="3">
                  <c:v>11.8614145356</c:v>
                </c:pt>
                <c:pt idx="4">
                  <c:v>15.337527875040001</c:v>
                </c:pt>
                <c:pt idx="5">
                  <c:v>18.556973666699999</c:v>
                </c:pt>
                <c:pt idx="6">
                  <c:v>21.375463011000001</c:v>
                </c:pt>
                <c:pt idx="7">
                  <c:v>23.784976778992807</c:v>
                </c:pt>
                <c:pt idx="8">
                  <c:v>25.777335459152258</c:v>
                </c:pt>
                <c:pt idx="9">
                  <c:v>27.344195949721701</c:v>
                </c:pt>
                <c:pt idx="10">
                  <c:v>28.477048286909337</c:v>
                </c:pt>
                <c:pt idx="11">
                  <c:v>29.167212307647524</c:v>
                </c:pt>
                <c:pt idx="12">
                  <c:v>29.824078645607273</c:v>
                </c:pt>
                <c:pt idx="13">
                  <c:v>30.45790932713302</c:v>
                </c:pt>
                <c:pt idx="14">
                  <c:v>31.079718018096077</c:v>
                </c:pt>
                <c:pt idx="15">
                  <c:v>31.701312378458002</c:v>
                </c:pt>
                <c:pt idx="16">
                  <c:v>32.335338626027159</c:v>
                </c:pt>
                <c:pt idx="17">
                  <c:v>32.982045398547704</c:v>
                </c:pt>
                <c:pt idx="18">
                  <c:v>33.641686306518658</c:v>
                </c:pt>
                <c:pt idx="19">
                  <c:v>34.314520032649035</c:v>
                </c:pt>
                <c:pt idx="20">
                  <c:v>35.000810433302014</c:v>
                </c:pt>
                <c:pt idx="21">
                  <c:v>28.820485650721494</c:v>
                </c:pt>
                <c:pt idx="22">
                  <c:v>23.20458847161402</c:v>
                </c:pt>
                <c:pt idx="23">
                  <c:v>18.164407448049054</c:v>
                </c:pt>
                <c:pt idx="24">
                  <c:v>13.711456903137446</c:v>
                </c:pt>
                <c:pt idx="25">
                  <c:v>9.85748144645226</c:v>
                </c:pt>
                <c:pt idx="26">
                  <c:v>6.6144605797580267</c:v>
                </c:pt>
                <c:pt idx="27">
                  <c:v>3.9946133948545639</c:v>
                </c:pt>
                <c:pt idx="28">
                  <c:v>2.0104033653776883</c:v>
                </c:pt>
                <c:pt idx="29">
                  <c:v>0.67454323443593045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</c:barChart>
      <c:lineChart>
        <c:grouping val="standard"/>
        <c:varyColors val="0"/>
        <c:ser>
          <c:idx val="2"/>
          <c:order val="2"/>
          <c:tx>
            <c:strRef>
              <c:f>'C-20yrCofC'!$C$16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'C-20yrCofC'!$D$3:$AG$3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'C-20yrCofC'!$D$16:$AG$16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5-49C0-98C5-18C32CE8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Cost of Capital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'C-20yr2X1.2X'!$C$4</c:f>
              <c:strCache>
                <c:ptCount val="1"/>
                <c:pt idx="0">
                  <c:v>2X Budget-Amortized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43.023976319999996</c:v>
                </c:pt>
                <c:pt idx="2">
                  <c:v>86.575374278400005</c:v>
                </c:pt>
                <c:pt idx="3">
                  <c:v>130.68287532076801</c:v>
                </c:pt>
                <c:pt idx="4">
                  <c:v>175.37664135973122</c:v>
                </c:pt>
                <c:pt idx="5">
                  <c:v>220.68838930977603</c:v>
                </c:pt>
                <c:pt idx="6">
                  <c:v>265.28507098608003</c:v>
                </c:pt>
                <c:pt idx="7">
                  <c:v>309.15238506316842</c:v>
                </c:pt>
                <c:pt idx="8">
                  <c:v>352.27574418905687</c:v>
                </c:pt>
                <c:pt idx="9">
                  <c:v>394.64026926472138</c:v>
                </c:pt>
                <c:pt idx="10">
                  <c:v>436.23078360915753</c:v>
                </c:pt>
                <c:pt idx="11">
                  <c:v>448.57980700774061</c:v>
                </c:pt>
                <c:pt idx="12">
                  <c:v>460.26830727355377</c:v>
                </c:pt>
                <c:pt idx="13">
                  <c:v>471.28397791834146</c:v>
                </c:pt>
                <c:pt idx="14">
                  <c:v>481.61431139880324</c:v>
                </c:pt>
                <c:pt idx="15">
                  <c:v>491.24659762677931</c:v>
                </c:pt>
                <c:pt idx="16">
                  <c:v>501.07152957931493</c:v>
                </c:pt>
                <c:pt idx="17">
                  <c:v>511.09296017090116</c:v>
                </c:pt>
                <c:pt idx="18">
                  <c:v>521.31481937431931</c:v>
                </c:pt>
                <c:pt idx="19">
                  <c:v>531.74111576180564</c:v>
                </c:pt>
                <c:pt idx="20">
                  <c:v>542.37593807704172</c:v>
                </c:pt>
                <c:pt idx="21">
                  <c:v>482.44674640781119</c:v>
                </c:pt>
                <c:pt idx="22">
                  <c:v>423.7161378725952</c:v>
                </c:pt>
                <c:pt idx="23">
                  <c:v>366.20808413407411</c:v>
                </c:pt>
                <c:pt idx="24">
                  <c:v>309.94703628818189</c:v>
                </c:pt>
                <c:pt idx="25">
                  <c:v>254.95793445277093</c:v>
                </c:pt>
                <c:pt idx="26">
                  <c:v>201.266217548051</c:v>
                </c:pt>
                <c:pt idx="27">
                  <c:v>148.89783327263586</c:v>
                </c:pt>
                <c:pt idx="28">
                  <c:v>97.87924827911165</c:v>
                </c:pt>
                <c:pt idx="29">
                  <c:v>48.237458553116177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'C-20yr2X1.2X'!$C$5</c15:sqref>
                        </c15:formulaRef>
                      </c:ext>
                    </c:extLst>
                    <c:strCache>
                      <c:ptCount val="1"/>
                      <c:pt idx="0">
                        <c:v>1.2X Budget-10 yr Term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'C-20yr2X1.2X'!$D$5:$AG$5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25.814385791999996</c:v>
                      </c:pt>
                      <c:pt idx="2">
                        <c:v>51.94522456704</c:v>
                      </c:pt>
                      <c:pt idx="3">
                        <c:v>78.409725192460797</c:v>
                      </c:pt>
                      <c:pt idx="4">
                        <c:v>105.2259848158387</c:v>
                      </c:pt>
                      <c:pt idx="5">
                        <c:v>132.41303358586558</c:v>
                      </c:pt>
                      <c:pt idx="6">
                        <c:v>159.17104259164799</c:v>
                      </c:pt>
                      <c:pt idx="7">
                        <c:v>185.49143103790101</c:v>
                      </c:pt>
                      <c:pt idx="8">
                        <c:v>211.36544651343411</c:v>
                      </c:pt>
                      <c:pt idx="9">
                        <c:v>236.78416155883281</c:v>
                      </c:pt>
                      <c:pt idx="10">
                        <c:v>261.7384701654945</c:v>
                      </c:pt>
                      <c:pt idx="11">
                        <c:v>269.14788420464441</c:v>
                      </c:pt>
                      <c:pt idx="12">
                        <c:v>276.16098436413222</c:v>
                      </c:pt>
                      <c:pt idx="13">
                        <c:v>282.77038675100488</c:v>
                      </c:pt>
                      <c:pt idx="14">
                        <c:v>288.9685868392819</c:v>
                      </c:pt>
                      <c:pt idx="15">
                        <c:v>294.74795857606762</c:v>
                      </c:pt>
                      <c:pt idx="16">
                        <c:v>300.64291774758885</c:v>
                      </c:pt>
                      <c:pt idx="17">
                        <c:v>306.6557761025407</c:v>
                      </c:pt>
                      <c:pt idx="18">
                        <c:v>312.78889162459154</c:v>
                      </c:pt>
                      <c:pt idx="19">
                        <c:v>319.04466945708333</c:v>
                      </c:pt>
                      <c:pt idx="20">
                        <c:v>325.42556284622503</c:v>
                      </c:pt>
                      <c:pt idx="21">
                        <c:v>289.46804784468674</c:v>
                      </c:pt>
                      <c:pt idx="22">
                        <c:v>254.22968272355709</c:v>
                      </c:pt>
                      <c:pt idx="23">
                        <c:v>219.72485048044447</c:v>
                      </c:pt>
                      <c:pt idx="24">
                        <c:v>185.96822177290909</c:v>
                      </c:pt>
                      <c:pt idx="25">
                        <c:v>152.97476067166255</c:v>
                      </c:pt>
                      <c:pt idx="26">
                        <c:v>120.75973052883059</c:v>
                      </c:pt>
                      <c:pt idx="27">
                        <c:v>89.338699963581533</c:v>
                      </c:pt>
                      <c:pt idx="28">
                        <c:v>58.727548967466994</c:v>
                      </c:pt>
                      <c:pt idx="29">
                        <c:v>28.94247513186971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C37-4940-90C6-EAE5285469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'C-20yr2X1.2X'!$C$6</c15:sqref>
                        </c15:formulaRef>
                      </c:ext>
                    </c:extLst>
                    <c:strCache>
                      <c:ptCount val="1"/>
                      <c:pt idx="0">
                        <c:v>1.2X Budget-5 yr Term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'C-20yr2X1.2X'!$D$6:$AG$6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42.885585791999993</c:v>
                      </c:pt>
                      <c:pt idx="2">
                        <c:v>86.000769987840002</c:v>
                      </c:pt>
                      <c:pt idx="3">
                        <c:v>129.36048197863681</c:v>
                      </c:pt>
                      <c:pt idx="4">
                        <c:v>172.98046680138623</c:v>
                      </c:pt>
                      <c:pt idx="5">
                        <c:v>216.87732688838398</c:v>
                      </c:pt>
                      <c:pt idx="6">
                        <c:v>225.56416269783165</c:v>
                      </c:pt>
                      <c:pt idx="7">
                        <c:v>233.33573090257826</c:v>
                      </c:pt>
                      <c:pt idx="8">
                        <c:v>240.17481091980974</c:v>
                      </c:pt>
                      <c:pt idx="9">
                        <c:v>246.0638918447199</c:v>
                      </c:pt>
                      <c:pt idx="10">
                        <c:v>250.98516968161425</c:v>
                      </c:pt>
                      <c:pt idx="11">
                        <c:v>256.00487307524656</c:v>
                      </c:pt>
                      <c:pt idx="12">
                        <c:v>261.1249705367515</c:v>
                      </c:pt>
                      <c:pt idx="13">
                        <c:v>266.34746994748645</c:v>
                      </c:pt>
                      <c:pt idx="14">
                        <c:v>271.67441934643625</c:v>
                      </c:pt>
                      <c:pt idx="15">
                        <c:v>277.10790773336498</c:v>
                      </c:pt>
                      <c:pt idx="16">
                        <c:v>282.65006588803232</c:v>
                      </c:pt>
                      <c:pt idx="17">
                        <c:v>288.30306720579296</c:v>
                      </c:pt>
                      <c:pt idx="18">
                        <c:v>294.06912854990878</c:v>
                      </c:pt>
                      <c:pt idx="19">
                        <c:v>299.95051112090698</c:v>
                      </c:pt>
                      <c:pt idx="20">
                        <c:v>305.9495213433251</c:v>
                      </c:pt>
                      <c:pt idx="21">
                        <c:v>241.5194610576612</c:v>
                      </c:pt>
                      <c:pt idx="22">
                        <c:v>178.67739992716309</c:v>
                      </c:pt>
                      <c:pt idx="23">
                        <c:v>117.455097934934</c:v>
                      </c:pt>
                      <c:pt idx="24">
                        <c:v>57.884950263739441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C37-4940-90C6-EAE5285469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'C-20yr2X1.2X'!$C$7</c15:sqref>
                        </c15:formulaRef>
                      </c:ext>
                    </c:extLst>
                    <c:strCache>
                      <c:ptCount val="1"/>
                      <c:pt idx="0">
                        <c:v>1.2X Budget-16 yr Term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'C-20yr2X1.2X'!$D$7:$AG$7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19.412685791999998</c:v>
                      </c:pt>
                      <c:pt idx="2">
                        <c:v>39.17439503424</c:v>
                      </c:pt>
                      <c:pt idx="3">
                        <c:v>59.303191397644802</c:v>
                      </c:pt>
                      <c:pt idx="4">
                        <c:v>79.818054071258388</c:v>
                      </c:pt>
                      <c:pt idx="5">
                        <c:v>100.73892359742119</c:v>
                      </c:pt>
                      <c:pt idx="6">
                        <c:v>121.47022255182911</c:v>
                      </c:pt>
                      <c:pt idx="7">
                        <c:v>142.00815952304706</c:v>
                      </c:pt>
                      <c:pt idx="8">
                        <c:v>162.34886727141122</c:v>
                      </c:pt>
                      <c:pt idx="9">
                        <c:v>182.48840121246454</c:v>
                      </c:pt>
                      <c:pt idx="10">
                        <c:v>202.42273787006073</c:v>
                      </c:pt>
                      <c:pt idx="11">
                        <c:v>222.14777329853078</c:v>
                      </c:pt>
                      <c:pt idx="12">
                        <c:v>241.65932147329207</c:v>
                      </c:pt>
                      <c:pt idx="13">
                        <c:v>260.95311264927045</c:v>
                      </c:pt>
                      <c:pt idx="14">
                        <c:v>280.02479168649023</c:v>
                      </c:pt>
                      <c:pt idx="15">
                        <c:v>298.8699163421764</c:v>
                      </c:pt>
                      <c:pt idx="16">
                        <c:v>317.483955528698</c:v>
                      </c:pt>
                      <c:pt idx="17">
                        <c:v>325.19278753667203</c:v>
                      </c:pt>
                      <c:pt idx="18">
                        <c:v>332.71548233452728</c:v>
                      </c:pt>
                      <c:pt idx="19">
                        <c:v>340.0486561684616</c:v>
                      </c:pt>
                      <c:pt idx="20">
                        <c:v>347.18887451261639</c:v>
                      </c:pt>
                      <c:pt idx="21">
                        <c:v>322.19775991468123</c:v>
                      </c:pt>
                      <c:pt idx="22">
                        <c:v>297.60576063756213</c:v>
                      </c:pt>
                      <c:pt idx="23">
                        <c:v>273.42085898767527</c:v>
                      </c:pt>
                      <c:pt idx="24">
                        <c:v>249.65119691756544</c:v>
                      </c:pt>
                      <c:pt idx="25">
                        <c:v>226.30507921882804</c:v>
                      </c:pt>
                      <c:pt idx="26">
                        <c:v>203.39097677889066</c:v>
                      </c:pt>
                      <c:pt idx="27">
                        <c:v>180.9175299029292</c:v>
                      </c:pt>
                      <c:pt idx="28">
                        <c:v>158.89355170222319</c:v>
                      </c:pt>
                      <c:pt idx="29">
                        <c:v>137.32803155027781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C37-4940-90C6-EAE528546919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7-4940-90C6-EAE52854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7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'C-20yr2X1.2X'!$C$5</c:f>
              <c:strCache>
                <c:ptCount val="1"/>
                <c:pt idx="0">
                  <c:v>1.2X Budget-10 yr Term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25.814385791999996</c:v>
                </c:pt>
                <c:pt idx="2">
                  <c:v>51.94522456704</c:v>
                </c:pt>
                <c:pt idx="3">
                  <c:v>78.409725192460797</c:v>
                </c:pt>
                <c:pt idx="4">
                  <c:v>105.2259848158387</c:v>
                </c:pt>
                <c:pt idx="5">
                  <c:v>132.41303358586558</c:v>
                </c:pt>
                <c:pt idx="6">
                  <c:v>159.17104259164799</c:v>
                </c:pt>
                <c:pt idx="7">
                  <c:v>185.49143103790101</c:v>
                </c:pt>
                <c:pt idx="8">
                  <c:v>211.36544651343411</c:v>
                </c:pt>
                <c:pt idx="9">
                  <c:v>236.78416155883281</c:v>
                </c:pt>
                <c:pt idx="10">
                  <c:v>261.7384701654945</c:v>
                </c:pt>
                <c:pt idx="11">
                  <c:v>269.14788420464441</c:v>
                </c:pt>
                <c:pt idx="12">
                  <c:v>276.16098436413222</c:v>
                </c:pt>
                <c:pt idx="13">
                  <c:v>282.77038675100488</c:v>
                </c:pt>
                <c:pt idx="14">
                  <c:v>288.9685868392819</c:v>
                </c:pt>
                <c:pt idx="15">
                  <c:v>294.74795857606762</c:v>
                </c:pt>
                <c:pt idx="16">
                  <c:v>300.64291774758885</c:v>
                </c:pt>
                <c:pt idx="17">
                  <c:v>306.6557761025407</c:v>
                </c:pt>
                <c:pt idx="18">
                  <c:v>312.78889162459154</c:v>
                </c:pt>
                <c:pt idx="19">
                  <c:v>319.04466945708333</c:v>
                </c:pt>
                <c:pt idx="20">
                  <c:v>325.42556284622503</c:v>
                </c:pt>
                <c:pt idx="21">
                  <c:v>289.46804784468674</c:v>
                </c:pt>
                <c:pt idx="22">
                  <c:v>254.22968272355709</c:v>
                </c:pt>
                <c:pt idx="23">
                  <c:v>219.72485048044447</c:v>
                </c:pt>
                <c:pt idx="24">
                  <c:v>185.96822177290909</c:v>
                </c:pt>
                <c:pt idx="25">
                  <c:v>152.97476067166255</c:v>
                </c:pt>
                <c:pt idx="26">
                  <c:v>120.75973052883059</c:v>
                </c:pt>
                <c:pt idx="27">
                  <c:v>89.338699963581533</c:v>
                </c:pt>
                <c:pt idx="28">
                  <c:v>58.727548967466994</c:v>
                </c:pt>
                <c:pt idx="29">
                  <c:v>28.94247513186971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B505-4BBA-BF63-D550D0D74571}"/>
            </c:ext>
          </c:extLst>
        </c:ser>
        <c:ser>
          <c:idx val="2"/>
          <c:order val="2"/>
          <c:tx>
            <c:strRef>
              <c:f>'C-20yr2X1.2X'!$C$6</c:f>
              <c:strCache>
                <c:ptCount val="1"/>
                <c:pt idx="0">
                  <c:v>1.2X Budget-5 yr Term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42.885585791999993</c:v>
                </c:pt>
                <c:pt idx="2">
                  <c:v>86.000769987840002</c:v>
                </c:pt>
                <c:pt idx="3">
                  <c:v>129.36048197863681</c:v>
                </c:pt>
                <c:pt idx="4">
                  <c:v>172.98046680138623</c:v>
                </c:pt>
                <c:pt idx="5">
                  <c:v>216.87732688838398</c:v>
                </c:pt>
                <c:pt idx="6">
                  <c:v>225.56416269783165</c:v>
                </c:pt>
                <c:pt idx="7">
                  <c:v>233.33573090257826</c:v>
                </c:pt>
                <c:pt idx="8">
                  <c:v>240.17481091980974</c:v>
                </c:pt>
                <c:pt idx="9">
                  <c:v>246.0638918447199</c:v>
                </c:pt>
                <c:pt idx="10">
                  <c:v>250.98516968161425</c:v>
                </c:pt>
                <c:pt idx="11">
                  <c:v>256.00487307524656</c:v>
                </c:pt>
                <c:pt idx="12">
                  <c:v>261.1249705367515</c:v>
                </c:pt>
                <c:pt idx="13">
                  <c:v>266.34746994748645</c:v>
                </c:pt>
                <c:pt idx="14">
                  <c:v>271.67441934643625</c:v>
                </c:pt>
                <c:pt idx="15">
                  <c:v>277.10790773336498</c:v>
                </c:pt>
                <c:pt idx="16">
                  <c:v>282.65006588803232</c:v>
                </c:pt>
                <c:pt idx="17">
                  <c:v>288.30306720579296</c:v>
                </c:pt>
                <c:pt idx="18">
                  <c:v>294.06912854990878</c:v>
                </c:pt>
                <c:pt idx="19">
                  <c:v>299.95051112090698</c:v>
                </c:pt>
                <c:pt idx="20">
                  <c:v>305.9495213433251</c:v>
                </c:pt>
                <c:pt idx="21">
                  <c:v>241.5194610576612</c:v>
                </c:pt>
                <c:pt idx="22">
                  <c:v>178.67739992716309</c:v>
                </c:pt>
                <c:pt idx="23">
                  <c:v>117.455097934934</c:v>
                </c:pt>
                <c:pt idx="24">
                  <c:v>57.884950263739441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505-4BBA-BF63-D550D0D74571}"/>
            </c:ext>
          </c:extLst>
        </c:ser>
        <c:ser>
          <c:idx val="3"/>
          <c:order val="3"/>
          <c:tx>
            <c:strRef>
              <c:f>'C-20yr2X1.2X'!$C$7</c:f>
              <c:strCache>
                <c:ptCount val="1"/>
                <c:pt idx="0">
                  <c:v>1.2X Budget-16 yr Term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'C-20yr2X1.2X'!$D$7:$AG$7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19.412685791999998</c:v>
                </c:pt>
                <c:pt idx="2">
                  <c:v>39.17439503424</c:v>
                </c:pt>
                <c:pt idx="3">
                  <c:v>59.303191397644802</c:v>
                </c:pt>
                <c:pt idx="4">
                  <c:v>79.818054071258388</c:v>
                </c:pt>
                <c:pt idx="5">
                  <c:v>100.73892359742119</c:v>
                </c:pt>
                <c:pt idx="6">
                  <c:v>121.47022255182911</c:v>
                </c:pt>
                <c:pt idx="7">
                  <c:v>142.00815952304706</c:v>
                </c:pt>
                <c:pt idx="8">
                  <c:v>162.34886727141122</c:v>
                </c:pt>
                <c:pt idx="9">
                  <c:v>182.48840121246454</c:v>
                </c:pt>
                <c:pt idx="10">
                  <c:v>202.42273787006073</c:v>
                </c:pt>
                <c:pt idx="11">
                  <c:v>222.14777329853078</c:v>
                </c:pt>
                <c:pt idx="12">
                  <c:v>241.65932147329207</c:v>
                </c:pt>
                <c:pt idx="13">
                  <c:v>260.95311264927045</c:v>
                </c:pt>
                <c:pt idx="14">
                  <c:v>280.02479168649023</c:v>
                </c:pt>
                <c:pt idx="15">
                  <c:v>298.8699163421764</c:v>
                </c:pt>
                <c:pt idx="16">
                  <c:v>317.483955528698</c:v>
                </c:pt>
                <c:pt idx="17">
                  <c:v>325.19278753667203</c:v>
                </c:pt>
                <c:pt idx="18">
                  <c:v>332.71548233452728</c:v>
                </c:pt>
                <c:pt idx="19">
                  <c:v>340.0486561684616</c:v>
                </c:pt>
                <c:pt idx="20">
                  <c:v>347.18887451261639</c:v>
                </c:pt>
                <c:pt idx="21">
                  <c:v>322.19775991468123</c:v>
                </c:pt>
                <c:pt idx="22">
                  <c:v>297.60576063756213</c:v>
                </c:pt>
                <c:pt idx="23">
                  <c:v>273.42085898767527</c:v>
                </c:pt>
                <c:pt idx="24">
                  <c:v>249.65119691756544</c:v>
                </c:pt>
                <c:pt idx="25">
                  <c:v>226.30507921882804</c:v>
                </c:pt>
                <c:pt idx="26">
                  <c:v>203.39097677889066</c:v>
                </c:pt>
                <c:pt idx="27">
                  <c:v>180.9175299029292</c:v>
                </c:pt>
                <c:pt idx="28">
                  <c:v>158.89355170222319</c:v>
                </c:pt>
                <c:pt idx="29">
                  <c:v>137.32803155027781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'C-20yr2X1.2X'!$C$4</c15:sqref>
                        </c15:formulaRef>
                      </c:ext>
                    </c:extLst>
                    <c:strCache>
                      <c:ptCount val="1"/>
                      <c:pt idx="0">
                        <c:v>2X Budget-Amortized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'C-20yr2X1.2X'!$D$3:$AG$3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'C-20yr2X1.2X'!$D$4:$AG$4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43.023976319999996</c:v>
                      </c:pt>
                      <c:pt idx="2">
                        <c:v>86.575374278400005</c:v>
                      </c:pt>
                      <c:pt idx="3">
                        <c:v>130.68287532076801</c:v>
                      </c:pt>
                      <c:pt idx="4">
                        <c:v>175.37664135973122</c:v>
                      </c:pt>
                      <c:pt idx="5">
                        <c:v>220.68838930977603</c:v>
                      </c:pt>
                      <c:pt idx="6">
                        <c:v>265.28507098608003</c:v>
                      </c:pt>
                      <c:pt idx="7">
                        <c:v>309.15238506316842</c:v>
                      </c:pt>
                      <c:pt idx="8">
                        <c:v>352.27574418905687</c:v>
                      </c:pt>
                      <c:pt idx="9">
                        <c:v>394.64026926472138</c:v>
                      </c:pt>
                      <c:pt idx="10">
                        <c:v>436.23078360915753</c:v>
                      </c:pt>
                      <c:pt idx="11">
                        <c:v>448.57980700774061</c:v>
                      </c:pt>
                      <c:pt idx="12">
                        <c:v>460.26830727355377</c:v>
                      </c:pt>
                      <c:pt idx="13">
                        <c:v>471.28397791834146</c:v>
                      </c:pt>
                      <c:pt idx="14">
                        <c:v>481.61431139880324</c:v>
                      </c:pt>
                      <c:pt idx="15">
                        <c:v>491.24659762677931</c:v>
                      </c:pt>
                      <c:pt idx="16">
                        <c:v>501.07152957931493</c:v>
                      </c:pt>
                      <c:pt idx="17">
                        <c:v>511.09296017090116</c:v>
                      </c:pt>
                      <c:pt idx="18">
                        <c:v>521.31481937431931</c:v>
                      </c:pt>
                      <c:pt idx="19">
                        <c:v>531.74111576180564</c:v>
                      </c:pt>
                      <c:pt idx="20">
                        <c:v>542.37593807704172</c:v>
                      </c:pt>
                      <c:pt idx="21">
                        <c:v>482.44674640781119</c:v>
                      </c:pt>
                      <c:pt idx="22">
                        <c:v>423.7161378725952</c:v>
                      </c:pt>
                      <c:pt idx="23">
                        <c:v>366.20808413407411</c:v>
                      </c:pt>
                      <c:pt idx="24">
                        <c:v>309.94703628818189</c:v>
                      </c:pt>
                      <c:pt idx="25">
                        <c:v>254.95793445277093</c:v>
                      </c:pt>
                      <c:pt idx="26">
                        <c:v>201.266217548051</c:v>
                      </c:pt>
                      <c:pt idx="27">
                        <c:v>148.89783327263586</c:v>
                      </c:pt>
                      <c:pt idx="28">
                        <c:v>97.87924827911165</c:v>
                      </c:pt>
                      <c:pt idx="29">
                        <c:v>48.237458553116177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505-4BBA-BF63-D550D0D7457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'C-20yr2X1.2X'!$C$8</c:f>
              <c:strCache>
                <c:ptCount val="1"/>
                <c:pt idx="0">
                  <c:v>EBI Proposal-Expense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'C-20yr2X1.2X'!$D$3:$AG$3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'C-20yr2X1.2X'!$D$8:$AG$8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5-4BBA-BF63-D550D0D74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5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</a:rPr>
                  <a:t>Revenue Requirement (Millions)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'C-1yr'!$Q$4:$Q$5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'C-1yr'!$R$4:$R$5</c:f>
              <c:numCache>
                <c:formatCode>"$"#,##0_);[Red]\("$"#,##0\)</c:formatCode>
                <c:ptCount val="2"/>
                <c:pt idx="0">
                  <c:v>142.26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0-4671-BB87-74F321EC5E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'C-1yr'!$C$11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'C-1yr'!$D$11:$N$11</c:f>
              <c:numCache>
                <c:formatCode>"$"#,##0_);\("$"#,##0\)</c:formatCode>
                <c:ptCount val="11"/>
                <c:pt idx="0">
                  <c:v>-142.26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3-4E98-8E9D-B05A2D55ADE2}"/>
            </c:ext>
          </c:extLst>
        </c:ser>
        <c:ser>
          <c:idx val="2"/>
          <c:order val="2"/>
          <c:tx>
            <c:strRef>
              <c:f>'C-1yr'!$C$13</c:f>
              <c:strCache>
                <c:ptCount val="1"/>
                <c:pt idx="0">
                  <c:v>Amortization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'C-1yr'!$D$13:$N$13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14.225999999999999</c:v>
                </c:pt>
                <c:pt idx="2">
                  <c:v>14.225999999999999</c:v>
                </c:pt>
                <c:pt idx="3">
                  <c:v>14.225999999999999</c:v>
                </c:pt>
                <c:pt idx="4">
                  <c:v>14.225999999999999</c:v>
                </c:pt>
                <c:pt idx="5">
                  <c:v>14.225999999999999</c:v>
                </c:pt>
                <c:pt idx="6">
                  <c:v>14.225999999999999</c:v>
                </c:pt>
                <c:pt idx="7">
                  <c:v>14.225999999999999</c:v>
                </c:pt>
                <c:pt idx="8">
                  <c:v>14.225999999999999</c:v>
                </c:pt>
                <c:pt idx="9">
                  <c:v>14.225999999999999</c:v>
                </c:pt>
                <c:pt idx="10">
                  <c:v>14.225999999999999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A3-4E98-8E9D-B05A2D55ADE2}"/>
            </c:ext>
          </c:extLst>
        </c:ser>
        <c:ser>
          <c:idx val="3"/>
          <c:order val="3"/>
          <c:tx>
            <c:strRef>
              <c:f>'C-1yr'!$C$14</c:f>
              <c:strCache>
                <c:ptCount val="1"/>
                <c:pt idx="0">
                  <c:v>Cost of Capital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'C-1yr'!$D$14:$N$14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6.0645437999999992</c:v>
                </c:pt>
                <c:pt idx="2">
                  <c:v>5.4580894199999994</c:v>
                </c:pt>
                <c:pt idx="3">
                  <c:v>4.8516350399999997</c:v>
                </c:pt>
                <c:pt idx="4">
                  <c:v>4.2451806599999999</c:v>
                </c:pt>
                <c:pt idx="5">
                  <c:v>3.6387262800000002</c:v>
                </c:pt>
                <c:pt idx="6">
                  <c:v>3.0322719000000005</c:v>
                </c:pt>
                <c:pt idx="7">
                  <c:v>2.4258175200000007</c:v>
                </c:pt>
                <c:pt idx="8">
                  <c:v>1.8193631400000005</c:v>
                </c:pt>
                <c:pt idx="9">
                  <c:v>1.2129087600000006</c:v>
                </c:pt>
                <c:pt idx="10">
                  <c:v>0.60645438000000085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3-4E98-8E9D-B05A2D55ADE2}"/>
            </c:ext>
          </c:extLst>
        </c:ser>
        <c:ser>
          <c:idx val="4"/>
          <c:order val="4"/>
          <c:tx>
            <c:strRef>
              <c:f>'C-1yr'!$C$15</c:f>
              <c:strCache>
                <c:ptCount val="1"/>
                <c:pt idx="0">
                  <c:v>Taxes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'C-1yr'!$D$3:$N$3</c:f>
              <c:numCache>
                <c:formatCode>General</c:formatCode>
                <c:ptCount val="1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</c:numCache>
            </c:numRef>
          </c:cat>
          <c:val>
            <c:numRef>
              <c:f>'C-1yr'!$D$15:$N$15</c:f>
              <c:numCache>
                <c:formatCode>"$"#,##0_);\("$"#,##0\)</c:formatCode>
                <c:ptCount val="11"/>
                <c:pt idx="0">
                  <c:v>0</c:v>
                </c:pt>
                <c:pt idx="1">
                  <c:v>1.2214443599999996</c:v>
                </c:pt>
                <c:pt idx="2">
                  <c:v>1.0992999239999997</c:v>
                </c:pt>
                <c:pt idx="3">
                  <c:v>0.97715548799999974</c:v>
                </c:pt>
                <c:pt idx="4">
                  <c:v>0.85501105199999983</c:v>
                </c:pt>
                <c:pt idx="5">
                  <c:v>0.73286661599999992</c:v>
                </c:pt>
                <c:pt idx="6">
                  <c:v>0.61072218</c:v>
                </c:pt>
                <c:pt idx="7">
                  <c:v>0.48857774399999998</c:v>
                </c:pt>
                <c:pt idx="8">
                  <c:v>0.36643330800000007</c:v>
                </c:pt>
                <c:pt idx="9">
                  <c:v>0.24428887200000007</c:v>
                </c:pt>
                <c:pt idx="10">
                  <c:v>0.12214443600000013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F0-4085-8665-7C99449A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'C-1yr'!$C$12</c15:sqref>
                        </c15:formulaRef>
                      </c:ext>
                    </c:extLst>
                    <c:strCache>
                      <c:ptCount val="1"/>
                      <c:pt idx="0">
                        <c:v>Expense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'C-1yr'!$D$3:$N$3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'C-1yr'!$D$12:$N$12</c15:sqref>
                        </c15:formulaRef>
                      </c:ext>
                    </c:extLst>
                    <c:numCache>
                      <c:formatCode>"$"#,##0_);\("$"#,##0\)</c:formatCode>
                      <c:ptCount val="1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0A3-4E98-8E9D-B05A2D55ADE2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0.1060606060606060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70-4638-92D2-5D97B30AC9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'C-1yr'!$Q$11:$Q$12</c:f>
              <c:strCache>
                <c:ptCount val="2"/>
                <c:pt idx="0">
                  <c:v>NPVRR</c:v>
                </c:pt>
                <c:pt idx="1">
                  <c:v>DCF</c:v>
                </c:pt>
              </c:strCache>
            </c:strRef>
          </c:cat>
          <c:val>
            <c:numRef>
              <c:f>'C-1yr'!$R$11:$R$12</c:f>
              <c:numCache>
                <c:formatCode>"$"#,##0_);[Red]\("$"#,##0\)</c:formatCode>
                <c:ptCount val="2"/>
                <c:pt idx="0">
                  <c:v>131.07824036564031</c:v>
                </c:pt>
                <c:pt idx="1">
                  <c:v>-11.181759634359665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8-470F-81C8-26AEE06373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-27"/>
        <c:axId val="816107568"/>
        <c:axId val="816110192"/>
      </c:barChart>
      <c:catAx>
        <c:axId val="816107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10192"/>
        <c:crosses val="autoZero"/>
        <c:auto val="1"/>
        <c:lblAlgn val="ctr"/>
        <c:lblOffset val="100"/>
        <c:noMultiLvlLbl val="0"/>
      </c:catAx>
      <c:valAx>
        <c:axId val="816110192"/>
        <c:scaling>
          <c:orientation val="minMax"/>
          <c:max val="150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1"/>
                  <a:t>Millions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107568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'C-20yr'!$C$4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21.511988159999998</c:v>
                </c:pt>
                <c:pt idx="2">
                  <c:v>43.287687139200003</c:v>
                </c:pt>
                <c:pt idx="3">
                  <c:v>65.341437660384003</c:v>
                </c:pt>
                <c:pt idx="4">
                  <c:v>87.688320679865612</c:v>
                </c:pt>
                <c:pt idx="5">
                  <c:v>110.34419465488801</c:v>
                </c:pt>
                <c:pt idx="6">
                  <c:v>132.64253549304001</c:v>
                </c:pt>
                <c:pt idx="7">
                  <c:v>154.57619253158421</c:v>
                </c:pt>
                <c:pt idx="8">
                  <c:v>176.13787209452843</c:v>
                </c:pt>
                <c:pt idx="9">
                  <c:v>197.32013463236069</c:v>
                </c:pt>
                <c:pt idx="10">
                  <c:v>218.11539180457876</c:v>
                </c:pt>
                <c:pt idx="11">
                  <c:v>224.28990350387031</c:v>
                </c:pt>
                <c:pt idx="12">
                  <c:v>230.13415363677689</c:v>
                </c:pt>
                <c:pt idx="13">
                  <c:v>235.64198895917073</c:v>
                </c:pt>
                <c:pt idx="14">
                  <c:v>240.80715569940162</c:v>
                </c:pt>
                <c:pt idx="15">
                  <c:v>245.62329881338965</c:v>
                </c:pt>
                <c:pt idx="16">
                  <c:v>250.53576478965746</c:v>
                </c:pt>
                <c:pt idx="17">
                  <c:v>255.54648008545058</c:v>
                </c:pt>
                <c:pt idx="18">
                  <c:v>260.65740968715966</c:v>
                </c:pt>
                <c:pt idx="19">
                  <c:v>265.87055788090282</c:v>
                </c:pt>
                <c:pt idx="20">
                  <c:v>271.18796903852086</c:v>
                </c:pt>
                <c:pt idx="21">
                  <c:v>241.2233732039056</c:v>
                </c:pt>
                <c:pt idx="22">
                  <c:v>211.8580689362976</c:v>
                </c:pt>
                <c:pt idx="23">
                  <c:v>183.10404206703706</c:v>
                </c:pt>
                <c:pt idx="24">
                  <c:v>154.97351814409095</c:v>
                </c:pt>
                <c:pt idx="25">
                  <c:v>127.47896722638546</c:v>
                </c:pt>
                <c:pt idx="26">
                  <c:v>100.6331087740255</c:v>
                </c:pt>
                <c:pt idx="27">
                  <c:v>74.448916636317932</c:v>
                </c:pt>
                <c:pt idx="28">
                  <c:v>48.939624139555825</c:v>
                </c:pt>
                <c:pt idx="29">
                  <c:v>24.118729276558089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EBE-423F-9EAA-5721DB11AAB7}"/>
            </c:ext>
          </c:extLst>
        </c:ser>
        <c:ser>
          <c:idx val="2"/>
          <c:order val="1"/>
          <c:tx>
            <c:strRef>
              <c:f>'C-20yr'!$C$5</c:f>
              <c:strCache>
                <c:ptCount val="1"/>
                <c:pt idx="0">
                  <c:v>Expense Treatment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'C-20yr'!$D$5:$AG$5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BE-423F-9EAA-5721DB11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/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'C-20yr'!$C$7</c:f>
              <c:strCache>
                <c:ptCount val="1"/>
                <c:pt idx="0">
                  <c:v>Amortization Treatment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'C-20yr'!$D$7:$AG$7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203.489307</c:v>
                </c:pt>
                <c:pt idx="2">
                  <c:v>296.53536338999999</c:v>
                </c:pt>
                <c:pt idx="3">
                  <c:v>383.43819687600001</c:v>
                </c:pt>
                <c:pt idx="4">
                  <c:v>463.92434166750002</c:v>
                </c:pt>
                <c:pt idx="5">
                  <c:v>534.38657527500004</c:v>
                </c:pt>
                <c:pt idx="6">
                  <c:v>594.62441947482012</c:v>
                </c:pt>
                <c:pt idx="7">
                  <c:v>644.43338647880648</c:v>
                </c:pt>
                <c:pt idx="8">
                  <c:v>683.60489874304255</c:v>
                </c:pt>
                <c:pt idx="9">
                  <c:v>711.92620717273337</c:v>
                </c:pt>
                <c:pt idx="10">
                  <c:v>729.18030769118809</c:v>
                </c:pt>
                <c:pt idx="11">
                  <c:v>745.60196614018184</c:v>
                </c:pt>
                <c:pt idx="12">
                  <c:v>761.44773317832551</c:v>
                </c:pt>
                <c:pt idx="13">
                  <c:v>776.99295045240194</c:v>
                </c:pt>
                <c:pt idx="14">
                  <c:v>792.53280946145003</c:v>
                </c:pt>
                <c:pt idx="15">
                  <c:v>808.383465650679</c:v>
                </c:pt>
                <c:pt idx="16">
                  <c:v>824.55113496369256</c:v>
                </c:pt>
                <c:pt idx="17">
                  <c:v>841.04215766296647</c:v>
                </c:pt>
                <c:pt idx="18">
                  <c:v>857.86300081622585</c:v>
                </c:pt>
                <c:pt idx="19">
                  <c:v>875.02026083255032</c:v>
                </c:pt>
                <c:pt idx="20">
                  <c:v>720.51214126803734</c:v>
                </c:pt>
                <c:pt idx="21">
                  <c:v>580.1147117903505</c:v>
                </c:pt>
                <c:pt idx="22">
                  <c:v>454.11018620122638</c:v>
                </c:pt>
                <c:pt idx="23">
                  <c:v>342.78642257843615</c:v>
                </c:pt>
                <c:pt idx="24">
                  <c:v>246.43703616130651</c:v>
                </c:pt>
                <c:pt idx="25">
                  <c:v>165.36151449395066</c:v>
                </c:pt>
                <c:pt idx="26">
                  <c:v>99.865334871364098</c:v>
                </c:pt>
                <c:pt idx="27">
                  <c:v>50.260084134442202</c:v>
                </c:pt>
                <c:pt idx="28">
                  <c:v>16.86358086089826</c:v>
                </c:pt>
                <c:pt idx="29">
                  <c:v>-1.7053025658242404E-13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229-4389-9D63-6940933C7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68790936"/>
        <c:axId val="968792248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'C-20yr'!$C$8</c15:sqref>
                        </c15:formulaRef>
                      </c:ext>
                    </c:extLst>
                    <c:strCache>
                      <c:ptCount val="1"/>
                      <c:pt idx="0">
                        <c:v>Expense Treatment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'C-20yr'!$D$3:$AG$3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  <c:pt idx="25">
                        <c:v>2048</c:v>
                      </c:pt>
                      <c:pt idx="26">
                        <c:v>2049</c:v>
                      </c:pt>
                      <c:pt idx="27">
                        <c:v>2050</c:v>
                      </c:pt>
                      <c:pt idx="28">
                        <c:v>2051</c:v>
                      </c:pt>
                      <c:pt idx="29">
                        <c:v>2052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'C-20yr'!$D$8:$AG$8</c15:sqref>
                        </c15:formulaRef>
                      </c:ext>
                    </c:extLst>
                    <c:numCache>
                      <c:formatCode>_("$"* #,##0_);_("$"* \(#,##0\);_("$"* "-"??_);_(@_)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229-4389-9D63-6940933C7DBC}"/>
                  </c:ext>
                </c:extLst>
              </c15:ser>
            </c15:filteredBarSeries>
          </c:ext>
        </c:extLst>
      </c:bar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</a:t>
                </a:r>
                <a:r>
                  <a:rPr lang="en-US" sz="900" b="1" baseline="0"/>
                  <a:t> Asset Balance ($M)</a:t>
                </a:r>
                <a:endParaRPr lang="en-US" sz="9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'C-20yrTerm'!$C$11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'C-20yrTerm'!$D$11:$AG$11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193.033197</c:v>
                </c:pt>
                <c:pt idx="2">
                  <c:v>264.68471169000003</c:v>
                </c:pt>
                <c:pt idx="3">
                  <c:v>318.74894366700005</c:v>
                </c:pt>
                <c:pt idx="4">
                  <c:v>354.42234345000003</c:v>
                </c:pt>
                <c:pt idx="5">
                  <c:v>367.54194306900001</c:v>
                </c:pt>
                <c:pt idx="6">
                  <c:v>378.56888652072007</c:v>
                </c:pt>
                <c:pt idx="7">
                  <c:v>388.00771968181448</c:v>
                </c:pt>
                <c:pt idx="8">
                  <c:v>396.40039929647082</c:v>
                </c:pt>
                <c:pt idx="9">
                  <c:v>404.32840728240024</c:v>
                </c:pt>
                <c:pt idx="10">
                  <c:v>412.41497542804825</c:v>
                </c:pt>
                <c:pt idx="11">
                  <c:v>420.66327493660924</c:v>
                </c:pt>
                <c:pt idx="12">
                  <c:v>429.07654043534143</c:v>
                </c:pt>
                <c:pt idx="13">
                  <c:v>437.65807124404824</c:v>
                </c:pt>
                <c:pt idx="14">
                  <c:v>446.41123266892919</c:v>
                </c:pt>
                <c:pt idx="15">
                  <c:v>455.33945732230779</c:v>
                </c:pt>
                <c:pt idx="16">
                  <c:v>464.44624646875394</c:v>
                </c:pt>
                <c:pt idx="17">
                  <c:v>473.73517139812901</c:v>
                </c:pt>
                <c:pt idx="18">
                  <c:v>483.20987482609155</c:v>
                </c:pt>
                <c:pt idx="19">
                  <c:v>492.87407232261347</c:v>
                </c:pt>
                <c:pt idx="20">
                  <c:v>330.72302898790178</c:v>
                </c:pt>
                <c:pt idx="21">
                  <c:v>199.73066974272865</c:v>
                </c:pt>
                <c:pt idx="22">
                  <c:v>100.52016826888486</c:v>
                </c:pt>
                <c:pt idx="23">
                  <c:v>33.727161721796975</c:v>
                </c:pt>
                <c:pt idx="24">
                  <c:v>1.1368683772161603E-13</c:v>
                </c:pt>
                <c:pt idx="25">
                  <c:v>1.1368683772161603E-13</c:v>
                </c:pt>
                <c:pt idx="26">
                  <c:v>1.1368683772161603E-13</c:v>
                </c:pt>
                <c:pt idx="27">
                  <c:v>1.1368683772161603E-13</c:v>
                </c:pt>
                <c:pt idx="28">
                  <c:v>1.1368683772161603E-13</c:v>
                </c:pt>
                <c:pt idx="29">
                  <c:v>1.1368683772161603E-13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5EE-4292-82F6-A160B6118E89}"/>
            </c:ext>
          </c:extLst>
        </c:ser>
        <c:ser>
          <c:idx val="1"/>
          <c:order val="1"/>
          <c:tx>
            <c:strRef>
              <c:f>'C-20yrTerm'!$C$12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'C-20yrTerm'!$D$12:$AG$12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203.489307</c:v>
                </c:pt>
                <c:pt idx="2">
                  <c:v>296.53536338999999</c:v>
                </c:pt>
                <c:pt idx="3">
                  <c:v>383.43819687600001</c:v>
                </c:pt>
                <c:pt idx="4">
                  <c:v>463.92434166750002</c:v>
                </c:pt>
                <c:pt idx="5">
                  <c:v>534.38657527500004</c:v>
                </c:pt>
                <c:pt idx="6">
                  <c:v>594.62441947482012</c:v>
                </c:pt>
                <c:pt idx="7">
                  <c:v>644.43338647880648</c:v>
                </c:pt>
                <c:pt idx="8">
                  <c:v>683.60489874304255</c:v>
                </c:pt>
                <c:pt idx="9">
                  <c:v>711.92620717273337</c:v>
                </c:pt>
                <c:pt idx="10">
                  <c:v>729.18030769118809</c:v>
                </c:pt>
                <c:pt idx="11">
                  <c:v>745.60196614018184</c:v>
                </c:pt>
                <c:pt idx="12">
                  <c:v>761.44773317832551</c:v>
                </c:pt>
                <c:pt idx="13">
                  <c:v>776.99295045240194</c:v>
                </c:pt>
                <c:pt idx="14">
                  <c:v>792.53280946145003</c:v>
                </c:pt>
                <c:pt idx="15">
                  <c:v>808.383465650679</c:v>
                </c:pt>
                <c:pt idx="16">
                  <c:v>824.55113496369256</c:v>
                </c:pt>
                <c:pt idx="17">
                  <c:v>841.04215766296647</c:v>
                </c:pt>
                <c:pt idx="18">
                  <c:v>857.86300081622585</c:v>
                </c:pt>
                <c:pt idx="19">
                  <c:v>875.02026083255032</c:v>
                </c:pt>
                <c:pt idx="20">
                  <c:v>720.51214126803734</c:v>
                </c:pt>
                <c:pt idx="21">
                  <c:v>580.1147117903505</c:v>
                </c:pt>
                <c:pt idx="22">
                  <c:v>454.11018620122638</c:v>
                </c:pt>
                <c:pt idx="23">
                  <c:v>342.78642257843615</c:v>
                </c:pt>
                <c:pt idx="24">
                  <c:v>246.43703616130651</c:v>
                </c:pt>
                <c:pt idx="25">
                  <c:v>165.36151449395066</c:v>
                </c:pt>
                <c:pt idx="26">
                  <c:v>99.865334871364098</c:v>
                </c:pt>
                <c:pt idx="27">
                  <c:v>50.260084134442202</c:v>
                </c:pt>
                <c:pt idx="28">
                  <c:v>16.86358086089826</c:v>
                </c:pt>
                <c:pt idx="29">
                  <c:v>-1.7053025658242404E-13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5EE-4292-82F6-A160B6118E89}"/>
            </c:ext>
          </c:extLst>
        </c:ser>
        <c:ser>
          <c:idx val="2"/>
          <c:order val="2"/>
          <c:tx>
            <c:strRef>
              <c:f>'C-20yrTerm'!$C$13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'C-20yrTerm'!$D$13:$AG$13</c:f>
              <c:numCache>
                <c:formatCode>_("$"* #,##0_);_("$"* \(#,##0\);_("$"* "-"??_);_(@_)</c:formatCode>
                <c:ptCount val="30"/>
                <c:pt idx="0">
                  <c:v>104.56109999999998</c:v>
                </c:pt>
                <c:pt idx="1">
                  <c:v>207.41034825</c:v>
                </c:pt>
                <c:pt idx="2">
                  <c:v>308.47935777750001</c:v>
                </c:pt>
                <c:pt idx="3">
                  <c:v>407.69666682937503</c:v>
                </c:pt>
                <c:pt idx="4">
                  <c:v>504.98759099906255</c:v>
                </c:pt>
                <c:pt idx="5">
                  <c:v>596.95331235225001</c:v>
                </c:pt>
                <c:pt idx="6">
                  <c:v>683.48732683260755</c:v>
                </c:pt>
                <c:pt idx="7">
                  <c:v>764.48100030267847</c:v>
                </c:pt>
                <c:pt idx="8">
                  <c:v>839.82352594225711</c:v>
                </c:pt>
                <c:pt idx="9">
                  <c:v>909.40188079473353</c:v>
                </c:pt>
                <c:pt idx="10">
                  <c:v>973.10078144436568</c:v>
                </c:pt>
                <c:pt idx="11">
                  <c:v>1030.8026388070966</c:v>
                </c:pt>
                <c:pt idx="12">
                  <c:v>1082.3875120171888</c:v>
                </c:pt>
                <c:pt idx="13">
                  <c:v>1127.7330613915888</c:v>
                </c:pt>
                <c:pt idx="14">
                  <c:v>1166.714500453583</c:v>
                </c:pt>
                <c:pt idx="15">
                  <c:v>1199.2045469969235</c:v>
                </c:pt>
                <c:pt idx="16">
                  <c:v>1225.0733731712369</c:v>
                </c:pt>
                <c:pt idx="17">
                  <c:v>1250.7236233191429</c:v>
                </c:pt>
                <c:pt idx="18">
                  <c:v>1276.3216756076131</c:v>
                </c:pt>
                <c:pt idx="19">
                  <c:v>1302.0457732513341</c:v>
                </c:pt>
                <c:pt idx="20">
                  <c:v>1156.0781639351969</c:v>
                </c:pt>
                <c:pt idx="21">
                  <c:v>1017.9417352315597</c:v>
                </c:pt>
                <c:pt idx="22">
                  <c:v>887.79311075267253</c:v>
                </c:pt>
                <c:pt idx="23">
                  <c:v>765.79204658303024</c:v>
                </c:pt>
                <c:pt idx="24">
                  <c:v>652.10149392881794</c:v>
                </c:pt>
                <c:pt idx="25">
                  <c:v>546.88766302034412</c:v>
                </c:pt>
                <c:pt idx="26">
                  <c:v>450.32008829252356</c:v>
                </c:pt>
                <c:pt idx="27">
                  <c:v>362.5716948689693</c:v>
                </c:pt>
                <c:pt idx="28">
                  <c:v>283.81886637576673</c:v>
                </c:pt>
                <c:pt idx="29">
                  <c:v>214.24151411152283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'C-20yrTerm'!$C$14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'C-20yrTerm'!$D$14:$AG$14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EE-4292-82F6-A160B611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Unamortized Asset Balance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'C-20yrTerm'!$C$4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'C-20yrTerm'!$D$4:$AG$4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35.737988159999993</c:v>
                </c:pt>
                <c:pt idx="2">
                  <c:v>71.66730832319999</c:v>
                </c:pt>
                <c:pt idx="3">
                  <c:v>107.800401648864</c:v>
                </c:pt>
                <c:pt idx="4">
                  <c:v>144.15038900115519</c:v>
                </c:pt>
                <c:pt idx="5">
                  <c:v>180.73110574032</c:v>
                </c:pt>
                <c:pt idx="6">
                  <c:v>187.97013558152639</c:v>
                </c:pt>
                <c:pt idx="7">
                  <c:v>194.44644241881522</c:v>
                </c:pt>
                <c:pt idx="8">
                  <c:v>200.14567576650819</c:v>
                </c:pt>
                <c:pt idx="9">
                  <c:v>205.05324320393322</c:v>
                </c:pt>
                <c:pt idx="10">
                  <c:v>209.15430806801191</c:v>
                </c:pt>
                <c:pt idx="11">
                  <c:v>213.33739422937217</c:v>
                </c:pt>
                <c:pt idx="12">
                  <c:v>217.60414211395957</c:v>
                </c:pt>
                <c:pt idx="13">
                  <c:v>221.95622495623883</c:v>
                </c:pt>
                <c:pt idx="14">
                  <c:v>226.39534945536357</c:v>
                </c:pt>
                <c:pt idx="15">
                  <c:v>230.92325644447089</c:v>
                </c:pt>
                <c:pt idx="16">
                  <c:v>235.54172157336029</c:v>
                </c:pt>
                <c:pt idx="17">
                  <c:v>240.25255600482748</c:v>
                </c:pt>
                <c:pt idx="18">
                  <c:v>245.05760712492406</c:v>
                </c:pt>
                <c:pt idx="19">
                  <c:v>249.95875926742249</c:v>
                </c:pt>
                <c:pt idx="20">
                  <c:v>254.95793445277096</c:v>
                </c:pt>
                <c:pt idx="21">
                  <c:v>201.26621754805106</c:v>
                </c:pt>
                <c:pt idx="22">
                  <c:v>148.89783327263586</c:v>
                </c:pt>
                <c:pt idx="23">
                  <c:v>97.879248279111678</c:v>
                </c:pt>
                <c:pt idx="24">
                  <c:v>48.237458553116213</c:v>
                </c:pt>
                <c:pt idx="25">
                  <c:v>7.921884463605832E-15</c:v>
                </c:pt>
                <c:pt idx="26">
                  <c:v>7.921884463605832E-15</c:v>
                </c:pt>
                <c:pt idx="27">
                  <c:v>7.921884463605832E-15</c:v>
                </c:pt>
                <c:pt idx="28">
                  <c:v>7.921884463605832E-15</c:v>
                </c:pt>
                <c:pt idx="29">
                  <c:v>7.921884463605832E-15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36F-4763-9B6E-5E3FF4D88043}"/>
            </c:ext>
          </c:extLst>
        </c:ser>
        <c:ser>
          <c:idx val="1"/>
          <c:order val="1"/>
          <c:tx>
            <c:strRef>
              <c:f>'C-20yrTerm'!$C$5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'C-20yrTerm'!$D$5:$AG$5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21.511988159999998</c:v>
                </c:pt>
                <c:pt idx="2">
                  <c:v>43.287687139200003</c:v>
                </c:pt>
                <c:pt idx="3">
                  <c:v>65.341437660384003</c:v>
                </c:pt>
                <c:pt idx="4">
                  <c:v>87.688320679865612</c:v>
                </c:pt>
                <c:pt idx="5">
                  <c:v>110.34419465488801</c:v>
                </c:pt>
                <c:pt idx="6">
                  <c:v>132.64253549304001</c:v>
                </c:pt>
                <c:pt idx="7">
                  <c:v>154.57619253158421</c:v>
                </c:pt>
                <c:pt idx="8">
                  <c:v>176.13787209452843</c:v>
                </c:pt>
                <c:pt idx="9">
                  <c:v>197.32013463236069</c:v>
                </c:pt>
                <c:pt idx="10">
                  <c:v>218.11539180457876</c:v>
                </c:pt>
                <c:pt idx="11">
                  <c:v>224.28990350387031</c:v>
                </c:pt>
                <c:pt idx="12">
                  <c:v>230.13415363677689</c:v>
                </c:pt>
                <c:pt idx="13">
                  <c:v>235.64198895917073</c:v>
                </c:pt>
                <c:pt idx="14">
                  <c:v>240.80715569940162</c:v>
                </c:pt>
                <c:pt idx="15">
                  <c:v>245.62329881338965</c:v>
                </c:pt>
                <c:pt idx="16">
                  <c:v>250.53576478965746</c:v>
                </c:pt>
                <c:pt idx="17">
                  <c:v>255.54648008545058</c:v>
                </c:pt>
                <c:pt idx="18">
                  <c:v>260.65740968715966</c:v>
                </c:pt>
                <c:pt idx="19">
                  <c:v>265.87055788090282</c:v>
                </c:pt>
                <c:pt idx="20">
                  <c:v>271.18796903852086</c:v>
                </c:pt>
                <c:pt idx="21">
                  <c:v>241.2233732039056</c:v>
                </c:pt>
                <c:pt idx="22">
                  <c:v>211.8580689362976</c:v>
                </c:pt>
                <c:pt idx="23">
                  <c:v>183.10404206703706</c:v>
                </c:pt>
                <c:pt idx="24">
                  <c:v>154.97351814409095</c:v>
                </c:pt>
                <c:pt idx="25">
                  <c:v>127.47896722638546</c:v>
                </c:pt>
                <c:pt idx="26">
                  <c:v>100.6331087740255</c:v>
                </c:pt>
                <c:pt idx="27">
                  <c:v>74.448916636317932</c:v>
                </c:pt>
                <c:pt idx="28">
                  <c:v>48.939624139555825</c:v>
                </c:pt>
                <c:pt idx="29">
                  <c:v>24.118729276558089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36F-4763-9B6E-5E3FF4D88043}"/>
            </c:ext>
          </c:extLst>
        </c:ser>
        <c:ser>
          <c:idx val="2"/>
          <c:order val="2"/>
          <c:tx>
            <c:strRef>
              <c:f>'C-20yrTerm'!$C$6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'C-20yrTerm'!$D$6:$AG$6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16.177238159999998</c:v>
                </c:pt>
                <c:pt idx="2">
                  <c:v>32.645329195199999</c:v>
                </c:pt>
                <c:pt idx="3">
                  <c:v>49.419326164703996</c:v>
                </c:pt>
                <c:pt idx="4">
                  <c:v>66.515045059382004</c:v>
                </c:pt>
                <c:pt idx="5">
                  <c:v>83.949102997851014</c:v>
                </c:pt>
                <c:pt idx="6">
                  <c:v>101.22518545985761</c:v>
                </c:pt>
                <c:pt idx="7">
                  <c:v>118.34013293587257</c:v>
                </c:pt>
                <c:pt idx="8">
                  <c:v>135.29072272617606</c:v>
                </c:pt>
                <c:pt idx="9">
                  <c:v>152.07366767705378</c:v>
                </c:pt>
                <c:pt idx="10">
                  <c:v>168.68561489171734</c:v>
                </c:pt>
                <c:pt idx="11">
                  <c:v>185.12314441544237</c:v>
                </c:pt>
                <c:pt idx="12">
                  <c:v>201.38276789441011</c:v>
                </c:pt>
                <c:pt idx="13">
                  <c:v>217.46092720772546</c:v>
                </c:pt>
                <c:pt idx="14">
                  <c:v>233.3539930720753</c:v>
                </c:pt>
                <c:pt idx="15">
                  <c:v>249.05826361848037</c:v>
                </c:pt>
                <c:pt idx="16">
                  <c:v>264.56996294058177</c:v>
                </c:pt>
                <c:pt idx="17">
                  <c:v>270.9939896138934</c:v>
                </c:pt>
                <c:pt idx="18">
                  <c:v>277.26290194543952</c:v>
                </c:pt>
                <c:pt idx="19">
                  <c:v>283.3738801403847</c:v>
                </c:pt>
                <c:pt idx="20">
                  <c:v>289.32406209384709</c:v>
                </c:pt>
                <c:pt idx="21">
                  <c:v>268.49813326223443</c:v>
                </c:pt>
                <c:pt idx="22">
                  <c:v>248.00480053130175</c:v>
                </c:pt>
                <c:pt idx="23">
                  <c:v>227.85071582306273</c:v>
                </c:pt>
                <c:pt idx="24">
                  <c:v>208.04266409797117</c:v>
                </c:pt>
                <c:pt idx="25">
                  <c:v>188.58756601569007</c:v>
                </c:pt>
                <c:pt idx="26">
                  <c:v>169.49248064907553</c:v>
                </c:pt>
                <c:pt idx="27">
                  <c:v>150.76460825244098</c:v>
                </c:pt>
                <c:pt idx="28">
                  <c:v>132.411293085186</c:v>
                </c:pt>
                <c:pt idx="29">
                  <c:v>114.44002629189819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'C-20yrTerm'!$C$7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'C-20yrTerm'!$D$7:$AG$7</c:f>
              <c:numCache>
                <c:formatCode>_("$"* #,##0_);_("$"* \(#,##0\);_("$"* "-"??_);_(@_)</c:formatCode>
                <c:ptCount val="30"/>
                <c:pt idx="0">
                  <c:v>142.26</c:v>
                </c:pt>
                <c:pt idx="1">
                  <c:v>148.82220000000001</c:v>
                </c:pt>
                <c:pt idx="2">
                  <c:v>155.701494</c:v>
                </c:pt>
                <c:pt idx="3">
                  <c:v>162.91351700000001</c:v>
                </c:pt>
                <c:pt idx="4">
                  <c:v>170.47468000000001</c:v>
                </c:pt>
                <c:pt idx="5">
                  <c:v>173.8841736</c:v>
                </c:pt>
                <c:pt idx="6">
                  <c:v>177.36185707199999</c:v>
                </c:pt>
                <c:pt idx="7">
                  <c:v>180.90909421344</c:v>
                </c:pt>
                <c:pt idx="8">
                  <c:v>184.52727609770881</c:v>
                </c:pt>
                <c:pt idx="9">
                  <c:v>188.217821619663</c:v>
                </c:pt>
                <c:pt idx="10">
                  <c:v>191.98217805205627</c:v>
                </c:pt>
                <c:pt idx="11">
                  <c:v>195.8218216130974</c:v>
                </c:pt>
                <c:pt idx="12">
                  <c:v>199.73825804535934</c:v>
                </c:pt>
                <c:pt idx="13">
                  <c:v>203.73302320626652</c:v>
                </c:pt>
                <c:pt idx="14">
                  <c:v>207.80768367039187</c:v>
                </c:pt>
                <c:pt idx="15">
                  <c:v>211.9638373437997</c:v>
                </c:pt>
                <c:pt idx="16">
                  <c:v>216.20311409067568</c:v>
                </c:pt>
                <c:pt idx="17">
                  <c:v>220.52717637248921</c:v>
                </c:pt>
                <c:pt idx="18">
                  <c:v>224.937719899939</c:v>
                </c:pt>
                <c:pt idx="19">
                  <c:v>229.43647429793779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6F-4763-9B6E-5E3FF4D88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3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Revenue Requirement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'C-20yrTerm'!$C$18</c:f>
              <c:strCache>
                <c:ptCount val="1"/>
                <c:pt idx="0">
                  <c:v>5 Year Life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'C-20yrTerm'!$D$18:$AG$18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6.0645437999999992</c:v>
                </c:pt>
                <c:pt idx="2">
                  <c:v>11.195925426000001</c:v>
                </c:pt>
                <c:pt idx="3">
                  <c:v>15.35171327802</c:v>
                </c:pt>
                <c:pt idx="4">
                  <c:v>18.487438732686002</c:v>
                </c:pt>
                <c:pt idx="5">
                  <c:v>20.556495920100001</c:v>
                </c:pt>
                <c:pt idx="6">
                  <c:v>21.317432698002001</c:v>
                </c:pt>
                <c:pt idx="7">
                  <c:v>21.956995418201764</c:v>
                </c:pt>
                <c:pt idx="8">
                  <c:v>22.504447741545242</c:v>
                </c:pt>
                <c:pt idx="9">
                  <c:v>22.991223159195307</c:v>
                </c:pt>
                <c:pt idx="10">
                  <c:v>23.451047622379214</c:v>
                </c:pt>
                <c:pt idx="11">
                  <c:v>23.9200685748268</c:v>
                </c:pt>
                <c:pt idx="12">
                  <c:v>24.398469946323335</c:v>
                </c:pt>
                <c:pt idx="13">
                  <c:v>24.886439345249805</c:v>
                </c:pt>
                <c:pt idx="14">
                  <c:v>25.384168132154798</c:v>
                </c:pt>
                <c:pt idx="15">
                  <c:v>25.891851494797891</c:v>
                </c:pt>
                <c:pt idx="16">
                  <c:v>26.409688524693852</c:v>
                </c:pt>
                <c:pt idx="17">
                  <c:v>26.937882295187727</c:v>
                </c:pt>
                <c:pt idx="18">
                  <c:v>27.476639941091484</c:v>
                </c:pt>
                <c:pt idx="19">
                  <c:v>28.02617273991331</c:v>
                </c:pt>
                <c:pt idx="20">
                  <c:v>28.586696194711578</c:v>
                </c:pt>
                <c:pt idx="21">
                  <c:v>19.181935681298302</c:v>
                </c:pt>
                <c:pt idx="22">
                  <c:v>11.584378845078263</c:v>
                </c:pt>
                <c:pt idx="23">
                  <c:v>5.8301697595953215</c:v>
                </c:pt>
                <c:pt idx="24">
                  <c:v>1.9561753798642245</c:v>
                </c:pt>
                <c:pt idx="25">
                  <c:v>6.5938365878537293E-15</c:v>
                </c:pt>
                <c:pt idx="26">
                  <c:v>6.5938365878537293E-15</c:v>
                </c:pt>
                <c:pt idx="27">
                  <c:v>6.5938365878537293E-15</c:v>
                </c:pt>
                <c:pt idx="28">
                  <c:v>6.5938365878537293E-15</c:v>
                </c:pt>
                <c:pt idx="29">
                  <c:v>6.5938365878537293E-15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055-456B-827C-E5E44717C361}"/>
            </c:ext>
          </c:extLst>
        </c:ser>
        <c:ser>
          <c:idx val="1"/>
          <c:order val="1"/>
          <c:tx>
            <c:strRef>
              <c:f>'C-20yrTerm'!$C$19</c:f>
              <c:strCache>
                <c:ptCount val="1"/>
                <c:pt idx="0">
                  <c:v>10 Year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'C-20yrTerm'!$D$19:$AG$19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6.0645437999999992</c:v>
                </c:pt>
                <c:pt idx="2">
                  <c:v>11.802379805999999</c:v>
                </c:pt>
                <c:pt idx="3">
                  <c:v>17.199051076619998</c:v>
                </c:pt>
                <c:pt idx="4">
                  <c:v>22.239415418808001</c:v>
                </c:pt>
                <c:pt idx="5">
                  <c:v>26.907611816715001</c:v>
                </c:pt>
                <c:pt idx="6">
                  <c:v>30.994421365950004</c:v>
                </c:pt>
                <c:pt idx="7">
                  <c:v>34.488216329539569</c:v>
                </c:pt>
                <c:pt idx="8">
                  <c:v>37.377136415770778</c:v>
                </c:pt>
                <c:pt idx="9">
                  <c:v>39.649084127096472</c:v>
                </c:pt>
                <c:pt idx="10">
                  <c:v>41.29172001601853</c:v>
                </c:pt>
                <c:pt idx="11">
                  <c:v>42.292457846088908</c:v>
                </c:pt>
                <c:pt idx="12">
                  <c:v>43.244914036130552</c:v>
                </c:pt>
                <c:pt idx="13">
                  <c:v>44.163968524342877</c:v>
                </c:pt>
                <c:pt idx="14">
                  <c:v>45.065591126239312</c:v>
                </c:pt>
                <c:pt idx="15">
                  <c:v>45.966902948764101</c:v>
                </c:pt>
                <c:pt idx="16">
                  <c:v>46.886241007739379</c:v>
                </c:pt>
                <c:pt idx="17">
                  <c:v>47.82396582789417</c:v>
                </c:pt>
                <c:pt idx="18">
                  <c:v>48.780445144452052</c:v>
                </c:pt>
                <c:pt idx="19">
                  <c:v>49.756054047341095</c:v>
                </c:pt>
                <c:pt idx="20">
                  <c:v>50.751175128287919</c:v>
                </c:pt>
                <c:pt idx="21">
                  <c:v>41.789704193546164</c:v>
                </c:pt>
                <c:pt idx="22">
                  <c:v>33.64665328384033</c:v>
                </c:pt>
                <c:pt idx="23">
                  <c:v>26.338390799671132</c:v>
                </c:pt>
                <c:pt idx="24">
                  <c:v>19.881612509549299</c:v>
                </c:pt>
                <c:pt idx="25">
                  <c:v>14.293348097355778</c:v>
                </c:pt>
                <c:pt idx="26">
                  <c:v>9.5909678406491388</c:v>
                </c:pt>
                <c:pt idx="27">
                  <c:v>5.7921894225391171</c:v>
                </c:pt>
                <c:pt idx="28">
                  <c:v>2.9150848797976474</c:v>
                </c:pt>
                <c:pt idx="29">
                  <c:v>0.97808768993209905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055-456B-827C-E5E44717C361}"/>
            </c:ext>
          </c:extLst>
        </c:ser>
        <c:ser>
          <c:idx val="2"/>
          <c:order val="2"/>
          <c:tx>
            <c:strRef>
              <c:f>'C-20yrTerm'!$C$20</c:f>
              <c:strCache>
                <c:ptCount val="1"/>
                <c:pt idx="0">
                  <c:v>16 Year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'C-20yrTerm'!$D$20:$AG$20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6.0645437999999992</c:v>
                </c:pt>
                <c:pt idx="2">
                  <c:v>12.029800198499998</c:v>
                </c:pt>
                <c:pt idx="3">
                  <c:v>17.891802751095</c:v>
                </c:pt>
                <c:pt idx="4">
                  <c:v>23.646406676103751</c:v>
                </c:pt>
                <c:pt idx="5">
                  <c:v>29.289280277945625</c:v>
                </c:pt>
                <c:pt idx="6">
                  <c:v>34.623292116430498</c:v>
                </c:pt>
                <c:pt idx="7">
                  <c:v>39.642264956291243</c:v>
                </c:pt>
                <c:pt idx="8">
                  <c:v>44.339898017555349</c:v>
                </c:pt>
                <c:pt idx="9">
                  <c:v>48.709764504650913</c:v>
                </c:pt>
                <c:pt idx="10">
                  <c:v>52.745309086094551</c:v>
                </c:pt>
                <c:pt idx="11">
                  <c:v>56.439845323773213</c:v>
                </c:pt>
                <c:pt idx="12">
                  <c:v>59.786553050811605</c:v>
                </c:pt>
                <c:pt idx="13">
                  <c:v>62.778475696996949</c:v>
                </c:pt>
                <c:pt idx="14">
                  <c:v>65.408517560712141</c:v>
                </c:pt>
                <c:pt idx="15">
                  <c:v>67.669441026307823</c:v>
                </c:pt>
                <c:pt idx="16">
                  <c:v>69.553863725821557</c:v>
                </c:pt>
                <c:pt idx="17">
                  <c:v>71.054255643931739</c:v>
                </c:pt>
                <c:pt idx="18">
                  <c:v>72.541970152510288</c:v>
                </c:pt>
                <c:pt idx="19">
                  <c:v>74.026657185241561</c:v>
                </c:pt>
                <c:pt idx="20">
                  <c:v>75.51865484857737</c:v>
                </c:pt>
                <c:pt idx="21">
                  <c:v>67.052533508241424</c:v>
                </c:pt>
                <c:pt idx="22">
                  <c:v>59.040620643430465</c:v>
                </c:pt>
                <c:pt idx="23">
                  <c:v>51.492000423655007</c:v>
                </c:pt>
                <c:pt idx="24">
                  <c:v>44.415938701815747</c:v>
                </c:pt>
                <c:pt idx="25">
                  <c:v>37.821886647871438</c:v>
                </c:pt>
                <c:pt idx="26">
                  <c:v>31.719484455179959</c:v>
                </c:pt>
                <c:pt idx="27">
                  <c:v>26.118565120966366</c:v>
                </c:pt>
                <c:pt idx="28">
                  <c:v>21.029158302400219</c:v>
                </c:pt>
                <c:pt idx="29">
                  <c:v>16.46149424979447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68790936"/>
        <c:axId val="968792248"/>
        <c:extLst/>
      </c:barChart>
      <c:lineChart>
        <c:grouping val="standard"/>
        <c:varyColors val="0"/>
        <c:ser>
          <c:idx val="3"/>
          <c:order val="3"/>
          <c:tx>
            <c:strRef>
              <c:f>'C-20yrTerm'!$C$21</c:f>
              <c:strCache>
                <c:ptCount val="1"/>
                <c:pt idx="0">
                  <c:v>Expense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'C-20yrTerm'!$D$3:$AG$3</c:f>
              <c:numCache>
                <c:formatCode>General</c:formatCode>
                <c:ptCount val="3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</c:numCache>
            </c:numRef>
          </c:cat>
          <c:val>
            <c:numRef>
              <c:f>'C-20yrTerm'!$D$21:$AG$21</c:f>
              <c:numCache>
                <c:formatCode>_("$"* #,##0_);_("$"* \(#,##0\);_("$"*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5-456B-827C-E5E44717C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790936"/>
        <c:axId val="968792248"/>
      </c:lineChart>
      <c:dateAx>
        <c:axId val="96879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2248"/>
        <c:crosses val="autoZero"/>
        <c:auto val="0"/>
        <c:lblOffset val="100"/>
        <c:baseTimeUnit val="days"/>
      </c:dateAx>
      <c:valAx>
        <c:axId val="968792248"/>
        <c:scaling>
          <c:orientation val="minMax"/>
          <c:max val="10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Cost</a:t>
                </a:r>
                <a:r>
                  <a:rPr lang="en-US" sz="900" b="1" baseline="0"/>
                  <a:t> of Capital (</a:t>
                </a:r>
                <a:r>
                  <a:rPr lang="en-US" sz="900" b="1"/>
                  <a:t>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79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7620</xdr:rowOff>
    </xdr:from>
    <xdr:to>
      <xdr:col>10</xdr:col>
      <xdr:colOff>281940</xdr:colOff>
      <xdr:row>32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E4731B7-DA8E-4802-86B9-0D097AC34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281939</xdr:colOff>
      <xdr:row>17</xdr:row>
      <xdr:rowOff>7620</xdr:rowOff>
    </xdr:from>
    <xdr:to>
      <xdr:col>14</xdr:col>
      <xdr:colOff>266700</xdr:colOff>
      <xdr:row>32</xdr:row>
      <xdr:rowOff>7620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34E6D3-4328-4365-BCBD-F1641CD93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22</xdr:col>
      <xdr:colOff>281940</xdr:colOff>
      <xdr:row>32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A030C1-63F0-4462-B0DC-83E49D674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274320</xdr:colOff>
      <xdr:row>17</xdr:row>
      <xdr:rowOff>0</xdr:rowOff>
    </xdr:from>
    <xdr:to>
      <xdr:col>26</xdr:col>
      <xdr:colOff>259081</xdr:colOff>
      <xdr:row>32</xdr:row>
      <xdr:rowOff>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3DF21B2-2C35-4C79-84E6-39F458987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10</xdr:col>
      <xdr:colOff>205740</xdr:colOff>
      <xdr:row>25</xdr:row>
      <xdr:rowOff>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303FBCB0-1C7C-4F19-B1E1-28DD5DEAE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18</xdr:col>
      <xdr:colOff>358140</xdr:colOff>
      <xdr:row>25</xdr:row>
      <xdr:rowOff>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BAF2BC7-BE06-4BB7-BBAB-D880625873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29</xdr:row>
      <xdr:rowOff>0</xdr:rowOff>
    </xdr:from>
    <xdr:to>
      <xdr:col>18</xdr:col>
      <xdr:colOff>281940</xdr:colOff>
      <xdr:row>44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C96FDB3-D605-4115-80A6-C930DF2C6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29</xdr:row>
      <xdr:rowOff>15240</xdr:rowOff>
    </xdr:from>
    <xdr:to>
      <xdr:col>10</xdr:col>
      <xdr:colOff>281940</xdr:colOff>
      <xdr:row>44</xdr:row>
      <xdr:rowOff>15240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F5941A3-1542-4BD9-BFD1-5DE03909B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29</xdr:row>
      <xdr:rowOff>0</xdr:rowOff>
    </xdr:from>
    <xdr:to>
      <xdr:col>26</xdr:col>
      <xdr:colOff>281940</xdr:colOff>
      <xdr:row>44</xdr:row>
      <xdr:rowOff>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89451E6D-D3F1-4D4F-BD20-74D4F9DD7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23</xdr:row>
      <xdr:rowOff>0</xdr:rowOff>
    </xdr:from>
    <xdr:to>
      <xdr:col>18</xdr:col>
      <xdr:colOff>320040</xdr:colOff>
      <xdr:row>38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0100AC4-4CD5-4326-AC99-AA10503CB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7620</xdr:rowOff>
    </xdr:from>
    <xdr:to>
      <xdr:col>10</xdr:col>
      <xdr:colOff>281940</xdr:colOff>
      <xdr:row>38</xdr:row>
      <xdr:rowOff>7620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2C2A7D9-5B01-4F64-A461-00B4D64EC3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23</xdr:row>
      <xdr:rowOff>0</xdr:rowOff>
    </xdr:from>
    <xdr:to>
      <xdr:col>26</xdr:col>
      <xdr:colOff>281940</xdr:colOff>
      <xdr:row>38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591B922-B8BC-4738-B457-FD1EB12CC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10</xdr:col>
      <xdr:colOff>205740</xdr:colOff>
      <xdr:row>41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03C6BBA-9932-4E57-AAC9-893ABADE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26</xdr:row>
      <xdr:rowOff>7620</xdr:rowOff>
    </xdr:from>
    <xdr:to>
      <xdr:col>18</xdr:col>
      <xdr:colOff>281940</xdr:colOff>
      <xdr:row>41</xdr:row>
      <xdr:rowOff>7620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4C5A983-ECE1-422E-BCA8-B1A5856E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ed Weaver" id="{FF2A79B7-99AF-4901-AC52-037A7ADDD8CD}" userId="3353f05739d3c35f" providerId="Windows Live"/>
</personList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684100F8-0A41-4413-AE17-8D4C220AFE6E}">
    <text>This is not a variable. Must be set mannually in Capitalization Table in Rows 9-12.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5F512A75-B3AF-48EE-A9F4-9CBE418B3BB2}">
    <text>This is not a variable. Must be set mannually in Capitalization Table in Rows 9-12.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09C9BE76-A8E7-4F68-8612-73FB319F3999}">
    <text>This is not a variable. Must be set mannually in Capitalization Table in Rows 9-12.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8DD5EAA-EB29-4300-A4F8-B0B4E7DD14FB}">
    <text>This is not a variable. Must be set mannually in Capitalization Table in Rows 9-12.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AA2219F-EC1B-4C87-B2C3-D8091E37EFBE}">
    <text>This is not a variable. Must be set mannually in Capitalization Table in Rows 9-12.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A3BAF552-F396-4133-95F9-74FCAB4F8A10}">
    <text>This is not a variable. Must be set mannually in Capitalization Table in Rows 9-12.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127330BF-5C22-477E-8BF1-F43786D9E699}">
    <text>This is not a variable. Must be set mannually in Capitalization Table in Rows 9-12.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9011D686-8F53-4753-8F22-6F3BA6E43247}">
    <text>This is not a variable. Must be set mannually in Capitalization Table in Rows 9-12.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L3" dT="2022-02-16T02:08:11.27" personId="{FF2A79B7-99AF-4901-AC52-037A7ADDD8CD}" id="{F7FBF805-B53A-4547-BE2D-AA9F4D6E7EC2}">
    <text>This is not a variable. Must be set mannually in Capitalization Table in Rows 9-12.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8E310013-E619-4540-91A8-69AD4C7D5260}">
    <text>This is not a variable. Must be set mannually in Capitalization Table in Rows 9-12.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M3" dT="2022-02-16T02:08:11.27" personId="{FF2A79B7-99AF-4901-AC52-037A7ADDD8CD}" id="{BD266DD3-7178-4990-8CEE-88C53CC83369}">
    <text>This is not a variable. Must be set mannually in Capitalization Table in Rows 9-12.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0.xml"/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1.xml"/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9.xml"/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9D11-F8E4-46CB-BA7E-899929E47B64}">
  <dimension ref="A1:AO92"/>
  <sheetViews>
    <sheetView topLeftCell="A61"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52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1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$F10*G10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>$F11*G11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46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142.26</v>
      </c>
      <c r="F19" s="53">
        <f t="shared" ref="F19:Y19" si="3">IF($G$3="Expense",F8,0)</f>
        <v>142.26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0</v>
      </c>
      <c r="F21" s="49">
        <f>F8-F46-F19</f>
        <v>0</v>
      </c>
      <c r="G21" s="49">
        <f t="shared" ref="G21:Y21" si="4">G8-G46-G19</f>
        <v>0</v>
      </c>
      <c r="H21" s="49">
        <f t="shared" si="4"/>
        <v>0</v>
      </c>
      <c r="I21" s="49">
        <f t="shared" si="4"/>
        <v>0</v>
      </c>
      <c r="J21" s="49">
        <f t="shared" si="4"/>
        <v>0</v>
      </c>
      <c r="K21" s="49">
        <f t="shared" si="4"/>
        <v>0</v>
      </c>
      <c r="L21" s="49">
        <f t="shared" si="4"/>
        <v>0</v>
      </c>
      <c r="M21" s="49">
        <f t="shared" si="4"/>
        <v>0</v>
      </c>
      <c r="N21" s="49">
        <f t="shared" si="4"/>
        <v>0</v>
      </c>
      <c r="O21" s="49">
        <f t="shared" si="4"/>
        <v>0</v>
      </c>
      <c r="P21" s="49">
        <f t="shared" si="4"/>
        <v>0</v>
      </c>
      <c r="Q21" s="49">
        <f t="shared" si="4"/>
        <v>0</v>
      </c>
      <c r="R21" s="49">
        <f t="shared" si="4"/>
        <v>0</v>
      </c>
      <c r="S21" s="49">
        <f t="shared" si="4"/>
        <v>0</v>
      </c>
      <c r="T21" s="49">
        <f t="shared" si="4"/>
        <v>0</v>
      </c>
      <c r="U21" s="49">
        <f t="shared" si="4"/>
        <v>0</v>
      </c>
      <c r="V21" s="49">
        <f t="shared" si="4"/>
        <v>0</v>
      </c>
      <c r="W21" s="49">
        <f t="shared" si="4"/>
        <v>0</v>
      </c>
      <c r="X21" s="49">
        <f t="shared" si="4"/>
        <v>0</v>
      </c>
      <c r="Y21" s="49">
        <f t="shared" si="4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0</v>
      </c>
      <c r="G22" s="49">
        <f t="shared" si="5"/>
        <v>0</v>
      </c>
      <c r="H22" s="49">
        <f t="shared" si="5"/>
        <v>0</v>
      </c>
      <c r="I22" s="49">
        <f t="shared" si="5"/>
        <v>0</v>
      </c>
      <c r="J22" s="49">
        <f t="shared" si="5"/>
        <v>0</v>
      </c>
      <c r="K22" s="49">
        <f t="shared" si="5"/>
        <v>0</v>
      </c>
      <c r="L22" s="49">
        <f t="shared" si="5"/>
        <v>0</v>
      </c>
      <c r="M22" s="49">
        <f t="shared" si="5"/>
        <v>0</v>
      </c>
      <c r="N22" s="49">
        <f t="shared" si="5"/>
        <v>0</v>
      </c>
      <c r="O22" s="49">
        <f t="shared" si="5"/>
        <v>0</v>
      </c>
      <c r="P22" s="49">
        <f t="shared" si="5"/>
        <v>0</v>
      </c>
      <c r="Q22" s="49">
        <f t="shared" si="5"/>
        <v>0</v>
      </c>
      <c r="R22" s="49">
        <f t="shared" si="5"/>
        <v>0</v>
      </c>
      <c r="S22" s="49">
        <f t="shared" si="5"/>
        <v>0</v>
      </c>
      <c r="T22" s="49">
        <f t="shared" si="5"/>
        <v>0</v>
      </c>
      <c r="U22" s="49">
        <f t="shared" si="5"/>
        <v>0</v>
      </c>
      <c r="V22" s="49">
        <f t="shared" si="5"/>
        <v>0</v>
      </c>
      <c r="W22" s="49">
        <f t="shared" si="5"/>
        <v>0</v>
      </c>
      <c r="X22" s="49">
        <f t="shared" si="5"/>
        <v>0</v>
      </c>
      <c r="Y22" s="49">
        <f t="shared" si="5"/>
        <v>0</v>
      </c>
      <c r="Z22" s="49">
        <f t="shared" si="5"/>
        <v>0</v>
      </c>
      <c r="AA22" s="49">
        <f t="shared" si="5"/>
        <v>0</v>
      </c>
      <c r="AB22" s="49">
        <f t="shared" si="5"/>
        <v>0</v>
      </c>
      <c r="AC22" s="49">
        <f t="shared" si="5"/>
        <v>0</v>
      </c>
      <c r="AD22" s="49">
        <f t="shared" si="5"/>
        <v>0</v>
      </c>
      <c r="AE22" s="49">
        <f t="shared" si="5"/>
        <v>0</v>
      </c>
      <c r="AF22" s="49">
        <f t="shared" si="5"/>
        <v>0</v>
      </c>
      <c r="AG22" s="49">
        <f t="shared" si="5"/>
        <v>0</v>
      </c>
      <c r="AH22" s="49">
        <f t="shared" si="5"/>
        <v>0</v>
      </c>
      <c r="AI22" s="49">
        <f t="shared" si="5"/>
        <v>0</v>
      </c>
      <c r="AJ22" s="49">
        <f t="shared" si="5"/>
        <v>0</v>
      </c>
      <c r="AK22" s="49">
        <f t="shared" si="5"/>
        <v>0</v>
      </c>
      <c r="AL22" s="49">
        <f t="shared" si="5"/>
        <v>0</v>
      </c>
      <c r="AM22" s="49">
        <f t="shared" si="5"/>
        <v>0</v>
      </c>
      <c r="AN22" s="49">
        <f t="shared" si="5"/>
        <v>0</v>
      </c>
      <c r="AO22" s="49">
        <f t="shared" si="5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6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6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6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6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6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6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6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6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6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6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6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6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6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6"/>
        <v>0</v>
      </c>
      <c r="F44" s="49">
        <f t="shared" ref="F44:S44" si="7">SUM(F24:F43)</f>
        <v>0</v>
      </c>
      <c r="G44" s="49">
        <f t="shared" si="7"/>
        <v>0</v>
      </c>
      <c r="H44" s="49">
        <f t="shared" si="7"/>
        <v>0</v>
      </c>
      <c r="I44" s="49">
        <f t="shared" si="7"/>
        <v>0</v>
      </c>
      <c r="J44" s="49">
        <f t="shared" si="7"/>
        <v>0</v>
      </c>
      <c r="K44" s="49">
        <f t="shared" si="7"/>
        <v>0</v>
      </c>
      <c r="L44" s="49">
        <f t="shared" si="7"/>
        <v>0</v>
      </c>
      <c r="M44" s="49">
        <f t="shared" si="7"/>
        <v>0</v>
      </c>
      <c r="N44" s="49">
        <f t="shared" si="7"/>
        <v>0</v>
      </c>
      <c r="O44" s="49">
        <f t="shared" si="7"/>
        <v>0</v>
      </c>
      <c r="P44" s="49">
        <f t="shared" si="7"/>
        <v>0</v>
      </c>
      <c r="Q44" s="49">
        <f t="shared" si="7"/>
        <v>0</v>
      </c>
      <c r="R44" s="49">
        <f t="shared" si="7"/>
        <v>0</v>
      </c>
      <c r="S44" s="49">
        <f t="shared" si="7"/>
        <v>0</v>
      </c>
      <c r="T44" s="49">
        <f>SUM(T24:T43)</f>
        <v>0</v>
      </c>
      <c r="U44" s="49">
        <f t="shared" ref="U44:AO44" si="8">SUM(U24:U43)</f>
        <v>0</v>
      </c>
      <c r="V44" s="49">
        <f t="shared" si="8"/>
        <v>0</v>
      </c>
      <c r="W44" s="49">
        <f t="shared" si="8"/>
        <v>0</v>
      </c>
      <c r="X44" s="49">
        <f t="shared" si="8"/>
        <v>0</v>
      </c>
      <c r="Y44" s="49">
        <f t="shared" si="8"/>
        <v>0</v>
      </c>
      <c r="Z44" s="49">
        <f t="shared" si="8"/>
        <v>0</v>
      </c>
      <c r="AA44" s="49">
        <f t="shared" si="8"/>
        <v>0</v>
      </c>
      <c r="AB44" s="49">
        <f t="shared" si="8"/>
        <v>0</v>
      </c>
      <c r="AC44" s="49">
        <f t="shared" si="8"/>
        <v>0</v>
      </c>
      <c r="AD44" s="49">
        <f t="shared" si="8"/>
        <v>0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0</v>
      </c>
      <c r="F46" s="49">
        <f>(F8-F19)*$H$13</f>
        <v>0</v>
      </c>
      <c r="G46" s="49">
        <f t="shared" ref="G46:Y46" si="9">(G8-G19)*$H$13</f>
        <v>0</v>
      </c>
      <c r="H46" s="49">
        <f t="shared" si="9"/>
        <v>0</v>
      </c>
      <c r="I46" s="49">
        <f t="shared" si="9"/>
        <v>0</v>
      </c>
      <c r="J46" s="49">
        <f t="shared" si="9"/>
        <v>0</v>
      </c>
      <c r="K46" s="49">
        <f t="shared" si="9"/>
        <v>0</v>
      </c>
      <c r="L46" s="49">
        <f t="shared" si="9"/>
        <v>0</v>
      </c>
      <c r="M46" s="49">
        <f t="shared" si="9"/>
        <v>0</v>
      </c>
      <c r="N46" s="49">
        <f t="shared" si="9"/>
        <v>0</v>
      </c>
      <c r="O46" s="49">
        <f t="shared" si="9"/>
        <v>0</v>
      </c>
      <c r="P46" s="49">
        <f t="shared" si="9"/>
        <v>0</v>
      </c>
      <c r="Q46" s="49">
        <f t="shared" si="9"/>
        <v>0</v>
      </c>
      <c r="R46" s="49">
        <f t="shared" si="9"/>
        <v>0</v>
      </c>
      <c r="S46" s="49">
        <f t="shared" si="9"/>
        <v>0</v>
      </c>
      <c r="T46" s="49">
        <f t="shared" si="9"/>
        <v>0</v>
      </c>
      <c r="U46" s="49">
        <f t="shared" si="9"/>
        <v>0</v>
      </c>
      <c r="V46" s="49">
        <f t="shared" si="9"/>
        <v>0</v>
      </c>
      <c r="W46" s="49">
        <f t="shared" si="9"/>
        <v>0</v>
      </c>
      <c r="X46" s="49">
        <f t="shared" si="9"/>
        <v>0</v>
      </c>
      <c r="Y46" s="49">
        <f t="shared" si="9"/>
        <v>0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0">E47+F46-F69</f>
        <v>0</v>
      </c>
      <c r="G47" s="49">
        <f t="shared" ref="G47" si="11">F47+G46-G69</f>
        <v>0</v>
      </c>
      <c r="H47" s="49">
        <f t="shared" ref="H47" si="12">G47+H46-H69</f>
        <v>0</v>
      </c>
      <c r="I47" s="49">
        <f t="shared" ref="I47" si="13">H47+I46-I69</f>
        <v>0</v>
      </c>
      <c r="J47" s="49">
        <f t="shared" ref="J47" si="14">I47+J46-J69</f>
        <v>0</v>
      </c>
      <c r="K47" s="49">
        <f t="shared" ref="K47" si="15">J47+K46-K69</f>
        <v>0</v>
      </c>
      <c r="L47" s="49">
        <f t="shared" ref="L47" si="16">K47+L46-L69</f>
        <v>0</v>
      </c>
      <c r="M47" s="49">
        <f t="shared" ref="M47" si="17">L47+M46-M69</f>
        <v>0</v>
      </c>
      <c r="N47" s="49">
        <f t="shared" ref="N47" si="18">M47+N46-N69</f>
        <v>0</v>
      </c>
      <c r="O47" s="49">
        <f t="shared" ref="O47" si="19">N47+O46-O69</f>
        <v>0</v>
      </c>
      <c r="P47" s="49">
        <f t="shared" ref="P47" si="20">O47+P46-P69</f>
        <v>0</v>
      </c>
      <c r="Q47" s="49">
        <f t="shared" ref="Q47" si="21">P47+Q46-Q69</f>
        <v>0</v>
      </c>
      <c r="R47" s="49">
        <f t="shared" ref="R47" si="22">Q47+R46-R69</f>
        <v>0</v>
      </c>
      <c r="S47" s="49">
        <f t="shared" ref="S47" si="23">R47+S46-S69</f>
        <v>0</v>
      </c>
      <c r="T47" s="49">
        <f t="shared" ref="T47" si="24">S47+T46-T69</f>
        <v>0</v>
      </c>
      <c r="U47" s="49">
        <f t="shared" ref="U47" si="25">T47+U46-U69</f>
        <v>0</v>
      </c>
      <c r="V47" s="49">
        <f t="shared" ref="V47" si="26">U47+V46-V69</f>
        <v>0</v>
      </c>
      <c r="W47" s="49">
        <f t="shared" ref="W47" si="27">V47+W46-W69</f>
        <v>0</v>
      </c>
      <c r="X47" s="49">
        <f t="shared" ref="X47" si="28">W47+X46-X69</f>
        <v>0</v>
      </c>
      <c r="Y47" s="49">
        <f t="shared" ref="Y47" si="29">X47+Y46-Y69</f>
        <v>0</v>
      </c>
      <c r="Z47" s="49">
        <f t="shared" ref="Z47" si="30">Y47+Z46-Z69</f>
        <v>0</v>
      </c>
      <c r="AA47" s="49">
        <f t="shared" ref="AA47" si="31">Z47+AA46-AA69</f>
        <v>0</v>
      </c>
      <c r="AB47" s="49">
        <f t="shared" ref="AB47" si="32">AA47+AB46-AB69</f>
        <v>0</v>
      </c>
      <c r="AC47" s="49">
        <f t="shared" ref="AC47" si="33">AB47+AC46-AC69</f>
        <v>0</v>
      </c>
      <c r="AD47" s="49">
        <f t="shared" ref="AD47" si="34">AC47+AD46-AD69</f>
        <v>0</v>
      </c>
      <c r="AE47" s="49">
        <f t="shared" ref="AE47" si="35">AD47+AE46-AE69</f>
        <v>0</v>
      </c>
      <c r="AF47" s="49">
        <f t="shared" ref="AF47" si="36">AE47+AF46-AF69</f>
        <v>0</v>
      </c>
      <c r="AG47" s="49">
        <f t="shared" ref="AG47" si="37">AF47+AG46-AG69</f>
        <v>0</v>
      </c>
      <c r="AH47" s="49">
        <f t="shared" ref="AH47" si="38">AG47+AH46-AH69</f>
        <v>0</v>
      </c>
      <c r="AI47" s="49">
        <f t="shared" ref="AI47" si="39">AH47+AI46-AI69</f>
        <v>0</v>
      </c>
      <c r="AJ47" s="49">
        <f t="shared" ref="AJ47" si="40">AI47+AJ46-AJ69</f>
        <v>0</v>
      </c>
      <c r="AK47" s="49">
        <f t="shared" ref="AK47" si="41">AJ47+AK46-AK69</f>
        <v>0</v>
      </c>
      <c r="AL47" s="49">
        <f t="shared" ref="AL47" si="42">AK47+AL46-AL69</f>
        <v>0</v>
      </c>
      <c r="AM47" s="49">
        <f t="shared" ref="AM47" si="43">AL47+AM46-AM69</f>
        <v>0</v>
      </c>
      <c r="AN47" s="49">
        <f t="shared" ref="AN47" si="44">AM47+AN46-AN69</f>
        <v>0</v>
      </c>
      <c r="AO47" s="49">
        <f t="shared" ref="AO47" si="45">AN47+AO46-AO69</f>
        <v>0</v>
      </c>
    </row>
    <row r="48" spans="3:41" x14ac:dyDescent="0.3">
      <c r="C48" s="40" t="s">
        <v>43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 t="shared" ref="E49:E69" si="46">NPV($E$15,F49:AO49)*(1+$E$15)</f>
        <v>0</v>
      </c>
      <c r="F49" s="49"/>
      <c r="G49" s="49">
        <f>IF(G$18-F$18&lt;=$E$16,F$46/$E$16,0)</f>
        <v>0</v>
      </c>
      <c r="H49" s="49">
        <f>IF(H$18-F$18&lt;=$E$16,F$46/$E$16,0)</f>
        <v>0</v>
      </c>
      <c r="I49" s="49">
        <f>IF(I$18-F$18&lt;=$E$16,F$46/$E$16,0)</f>
        <v>0</v>
      </c>
      <c r="J49" s="49">
        <f>IF(J$18-F$18&lt;=$E$16,F$46/$E$16,0)</f>
        <v>0</v>
      </c>
      <c r="K49" s="49">
        <f>IF(K$18-F$18&lt;=$E$16,F$46/$E$16,0)</f>
        <v>0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si="46"/>
        <v>0</v>
      </c>
      <c r="F50" s="49"/>
      <c r="G50" s="49"/>
      <c r="H50" s="49">
        <f>IF(H$18-G$18&lt;=$E$16,G$46/$E$16,0)</f>
        <v>0</v>
      </c>
      <c r="I50" s="49">
        <f>IF(I$18-G$18&lt;=$E$16,G$46/$E$16,0)</f>
        <v>0</v>
      </c>
      <c r="J50" s="49">
        <f>IF(J$18-G$18&lt;=$E$16,G$46/$E$16,0)</f>
        <v>0</v>
      </c>
      <c r="K50" s="49">
        <f>IF(K$18-G$18&lt;=$E$16,G$46/$E$16,0)</f>
        <v>0</v>
      </c>
      <c r="L50" s="49">
        <f>IF(L$18-G$18&lt;=$E$16,G$46/$E$16,0)</f>
        <v>0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6"/>
        <v>0</v>
      </c>
      <c r="F51" s="49"/>
      <c r="G51" s="49"/>
      <c r="H51" s="49"/>
      <c r="I51" s="49">
        <f>IF(I$18-H$18&lt;=$E$16,H$46/$E$16,0)</f>
        <v>0</v>
      </c>
      <c r="J51" s="49">
        <f>IF(J$18-H$18&lt;=$E$16,H$46/$E$16,0)</f>
        <v>0</v>
      </c>
      <c r="K51" s="49">
        <f>IF(K$18-H$18&lt;=$E$16,H$46/$E$16,0)</f>
        <v>0</v>
      </c>
      <c r="L51" s="49">
        <f>IF(L$18-H$18&lt;=$E$16,H$46/$E$16,0)</f>
        <v>0</v>
      </c>
      <c r="M51" s="49">
        <f>IF(M$18-H$18&lt;=$E$16,H$46/$E$16,0)</f>
        <v>0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6"/>
        <v>0</v>
      </c>
      <c r="F52" s="49"/>
      <c r="G52" s="49"/>
      <c r="H52" s="49"/>
      <c r="I52" s="49"/>
      <c r="J52" s="49">
        <f>IF(J$18-I$18&lt;=$E$16,I$46/$E$16,0)</f>
        <v>0</v>
      </c>
      <c r="K52" s="49">
        <f>IF(K$18-I$18&lt;=$E$16,I$46/$E$16,0)</f>
        <v>0</v>
      </c>
      <c r="L52" s="49">
        <f>IF(L$18-I$18&lt;=$E$16,I$46/$E$16,0)</f>
        <v>0</v>
      </c>
      <c r="M52" s="49">
        <f>IF(M$18-I$18&lt;=$E$16,I$46/$E$16,0)</f>
        <v>0</v>
      </c>
      <c r="N52" s="49">
        <f>IF(N$18-I$18&lt;=$E$16,I$46/$E$16,0)</f>
        <v>0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6"/>
        <v>0</v>
      </c>
      <c r="F53" s="53"/>
      <c r="G53" s="53"/>
      <c r="H53" s="53"/>
      <c r="I53" s="53"/>
      <c r="J53" s="53"/>
      <c r="K53" s="49">
        <f>IF(K$18-J$18&lt;=$E$16,J$46/$E$16,0)</f>
        <v>0</v>
      </c>
      <c r="L53" s="49">
        <f>IF(L$18-J$18&lt;=$E$16,J$46/$E$16,0)</f>
        <v>0</v>
      </c>
      <c r="M53" s="49">
        <f>IF(M$18-J$18&lt;=$E$16,J$46/$E$16,0)</f>
        <v>0</v>
      </c>
      <c r="N53" s="49">
        <f>IF(N$18-J$18&lt;=$E$16,J$46/$E$16,0)</f>
        <v>0</v>
      </c>
      <c r="O53" s="49">
        <f>IF(O$18-J$18&lt;=$E$16,J$46/$E$16,0)</f>
        <v>0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6"/>
        <v>0</v>
      </c>
      <c r="F54" s="53"/>
      <c r="G54" s="53"/>
      <c r="H54" s="53"/>
      <c r="I54" s="53"/>
      <c r="J54" s="53"/>
      <c r="K54" s="42"/>
      <c r="L54" s="49">
        <f>IF(L$18-K$18&lt;=$E$16,K$46/$E$16,0)</f>
        <v>0</v>
      </c>
      <c r="M54" s="49">
        <f>IF(M$18-K$18&lt;=$E$16,K$46/$E$16,0)</f>
        <v>0</v>
      </c>
      <c r="N54" s="49">
        <f>IF(N$18-K$18&lt;=$E$16,K$46/$E$16,0)</f>
        <v>0</v>
      </c>
      <c r="O54" s="49">
        <f>IF(O$18-K$18&lt;=$E$16,K$46/$E$16,0)</f>
        <v>0</v>
      </c>
      <c r="P54" s="49">
        <f>IF(P$18-K$18&lt;=$E$16,K$46/$E$16,0)</f>
        <v>0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6"/>
        <v>0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0</v>
      </c>
      <c r="N55" s="49">
        <f>IF(N$18-L$18&lt;=$E$16,L$46/$E$16,0)</f>
        <v>0</v>
      </c>
      <c r="O55" s="49">
        <f>IF(O$18-L$18&lt;=$E$16,L$46/$E$16,0)</f>
        <v>0</v>
      </c>
      <c r="P55" s="49">
        <f>IF(P$18-L$18&lt;=$E$16,L$46/$E$16,0)</f>
        <v>0</v>
      </c>
      <c r="Q55" s="49">
        <f>IF(Q$18-L$18&lt;=$E$16,L$46/$E$16,0)</f>
        <v>0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6"/>
        <v>0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0</v>
      </c>
      <c r="O56" s="49">
        <f>IF(O$18-M$18&lt;=$E$16,M$46/$E$16,0)</f>
        <v>0</v>
      </c>
      <c r="P56" s="49">
        <f>IF(P$18-M$18&lt;=$E$16,M$46/$E$16,0)</f>
        <v>0</v>
      </c>
      <c r="Q56" s="49">
        <f>IF(Q$18-M$18&lt;=$E$16,M$46/$E$16,0)</f>
        <v>0</v>
      </c>
      <c r="R56" s="49">
        <f>IF(R$18-M$18&lt;=$E$16,M$46/$E$16,0)</f>
        <v>0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6"/>
        <v>0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0</v>
      </c>
      <c r="P57" s="49">
        <f>IF(P$18-N$18&lt;=$E$16,N$46/$E$16,0)</f>
        <v>0</v>
      </c>
      <c r="Q57" s="49">
        <f>IF(Q$18-N$18&lt;=$E$16,N$46/$E$16,0)</f>
        <v>0</v>
      </c>
      <c r="R57" s="49">
        <f>IF(R$18-N$18&lt;=$E$16,N$46/$E$16,0)</f>
        <v>0</v>
      </c>
      <c r="S57" s="49">
        <f>IF(S$18-N$18&lt;=$E$16,N$46/$E$16,0)</f>
        <v>0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6"/>
        <v>0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0</v>
      </c>
      <c r="Q58" s="49">
        <f>IF(Q$18-O$18&lt;=$E$16,O$46/$E$16,0)</f>
        <v>0</v>
      </c>
      <c r="R58" s="49">
        <f>IF(R$18-O$18&lt;=$E$16,O$46/$E$16,0)</f>
        <v>0</v>
      </c>
      <c r="S58" s="49">
        <f>IF(S$18-O$18&lt;=$E$16,O$46/$E$16,0)</f>
        <v>0</v>
      </c>
      <c r="T58" s="49">
        <f>IF(T$18-O$18&lt;=$E$16,O$46/$E$16,0)</f>
        <v>0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6"/>
        <v>0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0</v>
      </c>
      <c r="R59" s="49">
        <f>IF(R$18-P$18&lt;=$E$16,P$46/$E$16,0)</f>
        <v>0</v>
      </c>
      <c r="S59" s="49">
        <f>IF(S$18-P$18&lt;=$E$16,P$46/$E$16,0)</f>
        <v>0</v>
      </c>
      <c r="T59" s="49">
        <f>IF(T$18-P$18&lt;=$E$16,P$46/$E$16,0)</f>
        <v>0</v>
      </c>
      <c r="U59" s="49">
        <f>IF(U$18-P$18&lt;=$E$16,P$46/$E$16,0)</f>
        <v>0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6"/>
        <v>0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0</v>
      </c>
      <c r="S60" s="49">
        <f>IF(S$18-Q$18&lt;=$E$16,Q$46/$E$16,0)</f>
        <v>0</v>
      </c>
      <c r="T60" s="49">
        <f>IF(T$18-Q$18&lt;=$E$16,Q$46/$E$16,0)</f>
        <v>0</v>
      </c>
      <c r="U60" s="49">
        <f>IF(U$18-Q$18&lt;=$E$16,Q$46/$E$16,0)</f>
        <v>0</v>
      </c>
      <c r="V60" s="49">
        <f>IF(V$18-Q$18&lt;=$E$16,Q$46/$E$16,0)</f>
        <v>0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6"/>
        <v>0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0</v>
      </c>
      <c r="T61" s="49">
        <f>IF(T$18-R$18&lt;=$E$16,R$46/$E$16,0)</f>
        <v>0</v>
      </c>
      <c r="U61" s="49">
        <f>IF(U$18-R$18&lt;=$E$16,R$46/$E$16,0)</f>
        <v>0</v>
      </c>
      <c r="V61" s="49">
        <f>IF(V$18-R$18&lt;=$E$16,R$46/$E$16,0)</f>
        <v>0</v>
      </c>
      <c r="W61" s="49">
        <f>IF(W$18-R$18&lt;=$E$16,R$46/$E$16,0)</f>
        <v>0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6"/>
        <v>0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0</v>
      </c>
      <c r="U62" s="49">
        <f>IF(U$18-S$18&lt;=$E$16,S$46/$E$16,0)</f>
        <v>0</v>
      </c>
      <c r="V62" s="49">
        <f>IF(V$18-S$18&lt;=$E$16,S$46/$E$16,0)</f>
        <v>0</v>
      </c>
      <c r="W62" s="49">
        <f>IF(W$18-S$18&lt;=$E$16,S$46/$E$16,0)</f>
        <v>0</v>
      </c>
      <c r="X62" s="49">
        <f>IF(X$18-S$18&lt;=$E$16,S$46/$E$16,0)</f>
        <v>0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6"/>
        <v>0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0</v>
      </c>
      <c r="V63" s="49">
        <f>IF(V$18-T$18&lt;=$E$16,T$46/$E$16,0)</f>
        <v>0</v>
      </c>
      <c r="W63" s="49">
        <f>IF(W$18-T$18&lt;=$E$16,T$46/$E$16,0)</f>
        <v>0</v>
      </c>
      <c r="X63" s="49">
        <f>IF(X$18-T$18&lt;=$E$16,T$46/$E$16,0)</f>
        <v>0</v>
      </c>
      <c r="Y63" s="49">
        <f>IF(Y$18-T$18&lt;=$E$16,T$46/$E$16,0)</f>
        <v>0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6"/>
        <v>0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0</v>
      </c>
      <c r="W64" s="49">
        <f>IF(W$18-U$18&lt;=$E$16,U$46/$E$16,0)</f>
        <v>0</v>
      </c>
      <c r="X64" s="49">
        <f>IF(X$18-U$18&lt;=$E$16,U$46/$E$16,0)</f>
        <v>0</v>
      </c>
      <c r="Y64" s="49">
        <f>IF(Y$18-U$18&lt;=$E$16,U$46/$E$16,0)</f>
        <v>0</v>
      </c>
      <c r="Z64" s="49">
        <f>IF(Z$18-U$18&lt;=$E$16,U$46/$E$16,0)</f>
        <v>0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6"/>
        <v>0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0</v>
      </c>
      <c r="X65" s="49">
        <f>IF(X$18-V$18&lt;=$E$16,V$46/$E$16,0)</f>
        <v>0</v>
      </c>
      <c r="Y65" s="49">
        <f>IF(Y$18-V$18&lt;=$E$16,V$46/$E$16,0)</f>
        <v>0</v>
      </c>
      <c r="Z65" s="49">
        <f>IF(Z$18-V$18&lt;=$E$16,V$46/$E$16,0)</f>
        <v>0</v>
      </c>
      <c r="AA65" s="49">
        <f>IF(AA$18-V$18&lt;=$E$16,V$46/$E$16,0)</f>
        <v>0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6"/>
        <v>0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0</v>
      </c>
      <c r="Y66" s="49">
        <f>IF(Y$18-W$18&lt;=$E$16,W$46/$E$16,0)</f>
        <v>0</v>
      </c>
      <c r="Z66" s="49">
        <f>IF(Z$18-W$18&lt;=$E$16,W$46/$E$16,0)</f>
        <v>0</v>
      </c>
      <c r="AA66" s="49">
        <f>IF(AA$18-W$18&lt;=$E$16,W$46/$E$16,0)</f>
        <v>0</v>
      </c>
      <c r="AB66" s="49">
        <f>IF(AB$18-W$18&lt;=$E$16,W$46/$E$16,0)</f>
        <v>0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6"/>
        <v>0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0</v>
      </c>
      <c r="Z67" s="49">
        <f>IF(Z$18-X$18&lt;=$E$16,X$46/$E$16,0)</f>
        <v>0</v>
      </c>
      <c r="AA67" s="49">
        <f>IF(AA$18-X$18&lt;=$E$16,X$46/$E$16,0)</f>
        <v>0</v>
      </c>
      <c r="AB67" s="49">
        <f>IF(AB$18-X$18&lt;=$E$16,X$46/$E$16,0)</f>
        <v>0</v>
      </c>
      <c r="AC67" s="49">
        <f>IF(AC$18-X$18&lt;=$E$16,X$46/$E$16,0)</f>
        <v>0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6"/>
        <v>0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0</v>
      </c>
      <c r="AA68" s="54">
        <f>IF(AA$18-Y$18&lt;=$E$16,Y$46/$E$16,0)</f>
        <v>0</v>
      </c>
      <c r="AB68" s="54">
        <f>IF(AB$18-Y$18&lt;=$E$16,Y$46/$E$16,0)</f>
        <v>0</v>
      </c>
      <c r="AC68" s="54">
        <f>IF(AC$18-Y$18&lt;=$E$16,Y$46/$E$16,0)</f>
        <v>0</v>
      </c>
      <c r="AD68" s="54">
        <f>IF(AD$18-Y$18&lt;=$E$16,Y$46/$E$16,0)</f>
        <v>0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6"/>
        <v>0</v>
      </c>
      <c r="F69" s="49">
        <f t="shared" ref="F69:S69" si="47">SUM(F49:F68)</f>
        <v>0</v>
      </c>
      <c r="G69" s="49">
        <f t="shared" si="47"/>
        <v>0</v>
      </c>
      <c r="H69" s="49">
        <f t="shared" si="47"/>
        <v>0</v>
      </c>
      <c r="I69" s="49">
        <f t="shared" si="47"/>
        <v>0</v>
      </c>
      <c r="J69" s="49">
        <f t="shared" si="47"/>
        <v>0</v>
      </c>
      <c r="K69" s="49">
        <f t="shared" si="47"/>
        <v>0</v>
      </c>
      <c r="L69" s="49">
        <f t="shared" si="47"/>
        <v>0</v>
      </c>
      <c r="M69" s="49">
        <f t="shared" si="47"/>
        <v>0</v>
      </c>
      <c r="N69" s="49">
        <f t="shared" si="47"/>
        <v>0</v>
      </c>
      <c r="O69" s="49">
        <f t="shared" si="47"/>
        <v>0</v>
      </c>
      <c r="P69" s="49">
        <f t="shared" si="47"/>
        <v>0</v>
      </c>
      <c r="Q69" s="49">
        <f t="shared" si="47"/>
        <v>0</v>
      </c>
      <c r="R69" s="49">
        <f t="shared" si="47"/>
        <v>0</v>
      </c>
      <c r="S69" s="49">
        <f t="shared" si="47"/>
        <v>0</v>
      </c>
      <c r="T69" s="49">
        <f>SUM(T49:T68)</f>
        <v>0</v>
      </c>
      <c r="U69" s="49">
        <f t="shared" ref="U69:AO69" si="48">SUM(U49:U68)</f>
        <v>0</v>
      </c>
      <c r="V69" s="49">
        <f t="shared" si="48"/>
        <v>0</v>
      </c>
      <c r="W69" s="49">
        <f t="shared" si="48"/>
        <v>0</v>
      </c>
      <c r="X69" s="49">
        <f t="shared" si="48"/>
        <v>0</v>
      </c>
      <c r="Y69" s="49">
        <f t="shared" si="48"/>
        <v>0</v>
      </c>
      <c r="Z69" s="49">
        <f t="shared" si="48"/>
        <v>0</v>
      </c>
      <c r="AA69" s="49">
        <f t="shared" si="48"/>
        <v>0</v>
      </c>
      <c r="AB69" s="49">
        <f t="shared" si="48"/>
        <v>0</v>
      </c>
      <c r="AC69" s="49">
        <f t="shared" si="48"/>
        <v>0</v>
      </c>
      <c r="AD69" s="49">
        <f t="shared" si="48"/>
        <v>0</v>
      </c>
      <c r="AE69" s="49">
        <f t="shared" si="48"/>
        <v>0</v>
      </c>
      <c r="AF69" s="49">
        <f t="shared" si="48"/>
        <v>0</v>
      </c>
      <c r="AG69" s="49">
        <f t="shared" si="48"/>
        <v>0</v>
      </c>
      <c r="AH69" s="49">
        <f t="shared" si="48"/>
        <v>0</v>
      </c>
      <c r="AI69" s="49">
        <f t="shared" si="48"/>
        <v>0</v>
      </c>
      <c r="AJ69" s="49">
        <f t="shared" si="48"/>
        <v>0</v>
      </c>
      <c r="AK69" s="49">
        <f t="shared" si="48"/>
        <v>0</v>
      </c>
      <c r="AL69" s="49">
        <f t="shared" si="48"/>
        <v>0</v>
      </c>
      <c r="AM69" s="49">
        <f t="shared" si="48"/>
        <v>0</v>
      </c>
      <c r="AN69" s="49">
        <f t="shared" si="48"/>
        <v>0</v>
      </c>
      <c r="AO69" s="49">
        <f t="shared" si="48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142.26</v>
      </c>
      <c r="F72" s="42">
        <f t="shared" ref="F72:AO72" si="49">F19</f>
        <v>142.26</v>
      </c>
      <c r="G72" s="42">
        <f t="shared" si="49"/>
        <v>0</v>
      </c>
      <c r="H72" s="42">
        <f t="shared" si="49"/>
        <v>0</v>
      </c>
      <c r="I72" s="42">
        <f t="shared" si="49"/>
        <v>0</v>
      </c>
      <c r="J72" s="42">
        <f t="shared" si="49"/>
        <v>0</v>
      </c>
      <c r="K72" s="42">
        <f t="shared" si="49"/>
        <v>0</v>
      </c>
      <c r="L72" s="42">
        <f t="shared" si="49"/>
        <v>0</v>
      </c>
      <c r="M72" s="42">
        <f t="shared" si="49"/>
        <v>0</v>
      </c>
      <c r="N72" s="42">
        <f t="shared" si="49"/>
        <v>0</v>
      </c>
      <c r="O72" s="42">
        <f t="shared" si="49"/>
        <v>0</v>
      </c>
      <c r="P72" s="42">
        <f t="shared" si="49"/>
        <v>0</v>
      </c>
      <c r="Q72" s="42">
        <f t="shared" si="49"/>
        <v>0</v>
      </c>
      <c r="R72" s="42">
        <f t="shared" si="49"/>
        <v>0</v>
      </c>
      <c r="S72" s="42">
        <f t="shared" si="49"/>
        <v>0</v>
      </c>
      <c r="T72" s="42">
        <f t="shared" si="49"/>
        <v>0</v>
      </c>
      <c r="U72" s="42">
        <f t="shared" si="49"/>
        <v>0</v>
      </c>
      <c r="V72" s="42">
        <f t="shared" si="49"/>
        <v>0</v>
      </c>
      <c r="W72" s="42">
        <f t="shared" si="49"/>
        <v>0</v>
      </c>
      <c r="X72" s="42">
        <f t="shared" si="49"/>
        <v>0</v>
      </c>
      <c r="Y72" s="42">
        <f t="shared" si="49"/>
        <v>0</v>
      </c>
      <c r="Z72" s="42">
        <f t="shared" si="49"/>
        <v>0</v>
      </c>
      <c r="AA72" s="42">
        <f t="shared" si="49"/>
        <v>0</v>
      </c>
      <c r="AB72" s="42">
        <f t="shared" si="49"/>
        <v>0</v>
      </c>
      <c r="AC72" s="42">
        <f t="shared" si="49"/>
        <v>0</v>
      </c>
      <c r="AD72" s="42">
        <f t="shared" si="49"/>
        <v>0</v>
      </c>
      <c r="AE72" s="42">
        <f t="shared" si="49"/>
        <v>0</v>
      </c>
      <c r="AF72" s="42">
        <f t="shared" si="49"/>
        <v>0</v>
      </c>
      <c r="AG72" s="42">
        <f t="shared" si="49"/>
        <v>0</v>
      </c>
      <c r="AH72" s="42">
        <f t="shared" si="49"/>
        <v>0</v>
      </c>
      <c r="AI72" s="42">
        <f t="shared" si="49"/>
        <v>0</v>
      </c>
      <c r="AJ72" s="42">
        <f t="shared" si="49"/>
        <v>0</v>
      </c>
      <c r="AK72" s="42">
        <f t="shared" si="49"/>
        <v>0</v>
      </c>
      <c r="AL72" s="42">
        <f t="shared" si="49"/>
        <v>0</v>
      </c>
      <c r="AM72" s="42">
        <f t="shared" si="49"/>
        <v>0</v>
      </c>
      <c r="AN72" s="42">
        <f t="shared" si="49"/>
        <v>0</v>
      </c>
      <c r="AO72" s="42">
        <f t="shared" si="49"/>
        <v>0</v>
      </c>
    </row>
    <row r="73" spans="2:41" x14ac:dyDescent="0.3">
      <c r="D73" s="110" t="s">
        <v>133</v>
      </c>
      <c r="E73" s="111">
        <f t="shared" ref="E73:E79" si="50">NPV($E$15,F73:AO73)*(1+$E$15)</f>
        <v>0</v>
      </c>
      <c r="F73" s="137"/>
      <c r="G73" s="135">
        <f>G44</f>
        <v>0</v>
      </c>
      <c r="H73" s="135">
        <f t="shared" ref="H73:AO73" si="51">H44</f>
        <v>0</v>
      </c>
      <c r="I73" s="135">
        <f t="shared" si="51"/>
        <v>0</v>
      </c>
      <c r="J73" s="135">
        <f t="shared" si="51"/>
        <v>0</v>
      </c>
      <c r="K73" s="135">
        <f t="shared" si="51"/>
        <v>0</v>
      </c>
      <c r="L73" s="135">
        <f t="shared" si="51"/>
        <v>0</v>
      </c>
      <c r="M73" s="135">
        <f t="shared" si="51"/>
        <v>0</v>
      </c>
      <c r="N73" s="135">
        <f t="shared" si="51"/>
        <v>0</v>
      </c>
      <c r="O73" s="135">
        <f t="shared" si="51"/>
        <v>0</v>
      </c>
      <c r="P73" s="135">
        <f t="shared" si="51"/>
        <v>0</v>
      </c>
      <c r="Q73" s="135">
        <f t="shared" si="51"/>
        <v>0</v>
      </c>
      <c r="R73" s="135">
        <f t="shared" si="51"/>
        <v>0</v>
      </c>
      <c r="S73" s="135">
        <f t="shared" si="51"/>
        <v>0</v>
      </c>
      <c r="T73" s="135">
        <f t="shared" si="51"/>
        <v>0</v>
      </c>
      <c r="U73" s="135">
        <f t="shared" si="51"/>
        <v>0</v>
      </c>
      <c r="V73" s="135">
        <f t="shared" si="51"/>
        <v>0</v>
      </c>
      <c r="W73" s="135">
        <f t="shared" si="51"/>
        <v>0</v>
      </c>
      <c r="X73" s="135">
        <f t="shared" si="51"/>
        <v>0</v>
      </c>
      <c r="Y73" s="135">
        <f t="shared" si="51"/>
        <v>0</v>
      </c>
      <c r="Z73" s="135">
        <f t="shared" si="51"/>
        <v>0</v>
      </c>
      <c r="AA73" s="135">
        <f t="shared" si="51"/>
        <v>0</v>
      </c>
      <c r="AB73" s="135">
        <f t="shared" si="51"/>
        <v>0</v>
      </c>
      <c r="AC73" s="135">
        <f t="shared" si="51"/>
        <v>0</v>
      </c>
      <c r="AD73" s="135">
        <f t="shared" si="51"/>
        <v>0</v>
      </c>
      <c r="AE73" s="135">
        <f t="shared" si="51"/>
        <v>0</v>
      </c>
      <c r="AF73" s="135">
        <f t="shared" si="51"/>
        <v>0</v>
      </c>
      <c r="AG73" s="135">
        <f t="shared" si="51"/>
        <v>0</v>
      </c>
      <c r="AH73" s="135">
        <f t="shared" si="51"/>
        <v>0</v>
      </c>
      <c r="AI73" s="135">
        <f t="shared" si="51"/>
        <v>0</v>
      </c>
      <c r="AJ73" s="135">
        <f t="shared" si="51"/>
        <v>0</v>
      </c>
      <c r="AK73" s="135">
        <f t="shared" si="51"/>
        <v>0</v>
      </c>
      <c r="AL73" s="135">
        <f t="shared" si="51"/>
        <v>0</v>
      </c>
      <c r="AM73" s="135">
        <f t="shared" si="51"/>
        <v>0</v>
      </c>
      <c r="AN73" s="135">
        <f t="shared" si="51"/>
        <v>0</v>
      </c>
      <c r="AO73" s="135">
        <f t="shared" si="51"/>
        <v>0</v>
      </c>
    </row>
    <row r="74" spans="2:41" x14ac:dyDescent="0.3">
      <c r="D74" s="107" t="s">
        <v>134</v>
      </c>
      <c r="E74" s="108">
        <f t="shared" si="50"/>
        <v>0</v>
      </c>
      <c r="F74" s="109"/>
      <c r="G74" s="138">
        <f>G69</f>
        <v>0</v>
      </c>
      <c r="H74" s="138">
        <f t="shared" ref="H74:AO74" si="52">H69</f>
        <v>0</v>
      </c>
      <c r="I74" s="138">
        <f t="shared" si="52"/>
        <v>0</v>
      </c>
      <c r="J74" s="138">
        <f t="shared" si="52"/>
        <v>0</v>
      </c>
      <c r="K74" s="138">
        <f t="shared" si="52"/>
        <v>0</v>
      </c>
      <c r="L74" s="138">
        <f t="shared" si="52"/>
        <v>0</v>
      </c>
      <c r="M74" s="138">
        <f t="shared" si="52"/>
        <v>0</v>
      </c>
      <c r="N74" s="138">
        <f t="shared" si="52"/>
        <v>0</v>
      </c>
      <c r="O74" s="138">
        <f t="shared" si="52"/>
        <v>0</v>
      </c>
      <c r="P74" s="138">
        <f t="shared" si="52"/>
        <v>0</v>
      </c>
      <c r="Q74" s="138">
        <f t="shared" si="52"/>
        <v>0</v>
      </c>
      <c r="R74" s="138">
        <f t="shared" si="52"/>
        <v>0</v>
      </c>
      <c r="S74" s="138">
        <f t="shared" si="52"/>
        <v>0</v>
      </c>
      <c r="T74" s="138">
        <f t="shared" si="52"/>
        <v>0</v>
      </c>
      <c r="U74" s="138">
        <f t="shared" si="52"/>
        <v>0</v>
      </c>
      <c r="V74" s="138">
        <f t="shared" si="52"/>
        <v>0</v>
      </c>
      <c r="W74" s="138">
        <f t="shared" si="52"/>
        <v>0</v>
      </c>
      <c r="X74" s="138">
        <f t="shared" si="52"/>
        <v>0</v>
      </c>
      <c r="Y74" s="138">
        <f t="shared" si="52"/>
        <v>0</v>
      </c>
      <c r="Z74" s="138">
        <f t="shared" si="52"/>
        <v>0</v>
      </c>
      <c r="AA74" s="138">
        <f t="shared" si="52"/>
        <v>0</v>
      </c>
      <c r="AB74" s="138">
        <f t="shared" si="52"/>
        <v>0</v>
      </c>
      <c r="AC74" s="138">
        <f t="shared" si="52"/>
        <v>0</v>
      </c>
      <c r="AD74" s="138">
        <f t="shared" si="52"/>
        <v>0</v>
      </c>
      <c r="AE74" s="138">
        <f t="shared" si="52"/>
        <v>0</v>
      </c>
      <c r="AF74" s="138">
        <f t="shared" si="52"/>
        <v>0</v>
      </c>
      <c r="AG74" s="138">
        <f t="shared" si="52"/>
        <v>0</v>
      </c>
      <c r="AH74" s="138">
        <f t="shared" si="52"/>
        <v>0</v>
      </c>
      <c r="AI74" s="138">
        <f t="shared" si="52"/>
        <v>0</v>
      </c>
      <c r="AJ74" s="138">
        <f t="shared" si="52"/>
        <v>0</v>
      </c>
      <c r="AK74" s="138">
        <f t="shared" si="52"/>
        <v>0</v>
      </c>
      <c r="AL74" s="138">
        <f t="shared" si="52"/>
        <v>0</v>
      </c>
      <c r="AM74" s="138">
        <f t="shared" si="52"/>
        <v>0</v>
      </c>
      <c r="AN74" s="138">
        <f t="shared" si="52"/>
        <v>0</v>
      </c>
      <c r="AO74" s="138">
        <f t="shared" si="52"/>
        <v>0</v>
      </c>
    </row>
    <row r="75" spans="2:41" x14ac:dyDescent="0.3">
      <c r="D75" s="34" t="s">
        <v>135</v>
      </c>
      <c r="E75" s="48">
        <f t="shared" si="50"/>
        <v>0</v>
      </c>
      <c r="F75" s="53"/>
      <c r="G75" s="53">
        <f>SUM(G73:G74)</f>
        <v>0</v>
      </c>
      <c r="H75" s="53">
        <f t="shared" ref="H75:AO75" si="53">SUM(H73:H74)</f>
        <v>0</v>
      </c>
      <c r="I75" s="53">
        <f t="shared" si="53"/>
        <v>0</v>
      </c>
      <c r="J75" s="53">
        <f t="shared" si="53"/>
        <v>0</v>
      </c>
      <c r="K75" s="53">
        <f t="shared" si="53"/>
        <v>0</v>
      </c>
      <c r="L75" s="53">
        <f t="shared" si="53"/>
        <v>0</v>
      </c>
      <c r="M75" s="53">
        <f t="shared" si="53"/>
        <v>0</v>
      </c>
      <c r="N75" s="53">
        <f t="shared" si="53"/>
        <v>0</v>
      </c>
      <c r="O75" s="53">
        <f t="shared" si="53"/>
        <v>0</v>
      </c>
      <c r="P75" s="53">
        <f t="shared" si="53"/>
        <v>0</v>
      </c>
      <c r="Q75" s="53">
        <f t="shared" si="53"/>
        <v>0</v>
      </c>
      <c r="R75" s="53">
        <f t="shared" si="53"/>
        <v>0</v>
      </c>
      <c r="S75" s="53">
        <f t="shared" si="53"/>
        <v>0</v>
      </c>
      <c r="T75" s="53">
        <f t="shared" si="53"/>
        <v>0</v>
      </c>
      <c r="U75" s="53">
        <f t="shared" si="53"/>
        <v>0</v>
      </c>
      <c r="V75" s="53">
        <f t="shared" si="53"/>
        <v>0</v>
      </c>
      <c r="W75" s="53">
        <f t="shared" si="53"/>
        <v>0</v>
      </c>
      <c r="X75" s="53">
        <f t="shared" si="53"/>
        <v>0</v>
      </c>
      <c r="Y75" s="53">
        <f t="shared" si="53"/>
        <v>0</v>
      </c>
      <c r="Z75" s="53">
        <f t="shared" si="53"/>
        <v>0</v>
      </c>
      <c r="AA75" s="53">
        <f t="shared" si="53"/>
        <v>0</v>
      </c>
      <c r="AB75" s="53">
        <f t="shared" si="53"/>
        <v>0</v>
      </c>
      <c r="AC75" s="53">
        <f t="shared" si="53"/>
        <v>0</v>
      </c>
      <c r="AD75" s="53">
        <f t="shared" si="53"/>
        <v>0</v>
      </c>
      <c r="AE75" s="53">
        <f t="shared" si="53"/>
        <v>0</v>
      </c>
      <c r="AF75" s="53">
        <f t="shared" si="53"/>
        <v>0</v>
      </c>
      <c r="AG75" s="53">
        <f t="shared" si="53"/>
        <v>0</v>
      </c>
      <c r="AH75" s="53">
        <f t="shared" si="53"/>
        <v>0</v>
      </c>
      <c r="AI75" s="53">
        <f t="shared" si="53"/>
        <v>0</v>
      </c>
      <c r="AJ75" s="53">
        <f t="shared" si="53"/>
        <v>0</v>
      </c>
      <c r="AK75" s="53">
        <f t="shared" si="53"/>
        <v>0</v>
      </c>
      <c r="AL75" s="53">
        <f t="shared" si="53"/>
        <v>0</v>
      </c>
      <c r="AM75" s="53">
        <f t="shared" si="53"/>
        <v>0</v>
      </c>
      <c r="AN75" s="53">
        <f t="shared" si="53"/>
        <v>0</v>
      </c>
      <c r="AO75" s="53">
        <f t="shared" si="53"/>
        <v>0</v>
      </c>
    </row>
    <row r="76" spans="2:41" x14ac:dyDescent="0.3">
      <c r="D76" s="119" t="s">
        <v>75</v>
      </c>
      <c r="E76" s="120">
        <f t="shared" si="50"/>
        <v>0</v>
      </c>
      <c r="F76" s="119"/>
      <c r="G76" s="139">
        <f t="shared" ref="G76:AO76" si="54">F$22*$H10</f>
        <v>0</v>
      </c>
      <c r="H76" s="139">
        <f t="shared" si="54"/>
        <v>0</v>
      </c>
      <c r="I76" s="139">
        <f t="shared" si="54"/>
        <v>0</v>
      </c>
      <c r="J76" s="139">
        <f t="shared" si="54"/>
        <v>0</v>
      </c>
      <c r="K76" s="139">
        <f t="shared" si="54"/>
        <v>0</v>
      </c>
      <c r="L76" s="139">
        <f t="shared" si="54"/>
        <v>0</v>
      </c>
      <c r="M76" s="139">
        <f t="shared" si="54"/>
        <v>0</v>
      </c>
      <c r="N76" s="139">
        <f t="shared" si="54"/>
        <v>0</v>
      </c>
      <c r="O76" s="139">
        <f t="shared" si="54"/>
        <v>0</v>
      </c>
      <c r="P76" s="139">
        <f t="shared" si="54"/>
        <v>0</v>
      </c>
      <c r="Q76" s="139">
        <f t="shared" si="54"/>
        <v>0</v>
      </c>
      <c r="R76" s="139">
        <f t="shared" si="54"/>
        <v>0</v>
      </c>
      <c r="S76" s="139">
        <f t="shared" si="54"/>
        <v>0</v>
      </c>
      <c r="T76" s="139">
        <f t="shared" si="54"/>
        <v>0</v>
      </c>
      <c r="U76" s="139">
        <f t="shared" si="54"/>
        <v>0</v>
      </c>
      <c r="V76" s="139">
        <f t="shared" si="54"/>
        <v>0</v>
      </c>
      <c r="W76" s="139">
        <f t="shared" si="54"/>
        <v>0</v>
      </c>
      <c r="X76" s="139">
        <f t="shared" si="54"/>
        <v>0</v>
      </c>
      <c r="Y76" s="139">
        <f t="shared" si="54"/>
        <v>0</v>
      </c>
      <c r="Z76" s="139">
        <f t="shared" si="54"/>
        <v>0</v>
      </c>
      <c r="AA76" s="139">
        <f t="shared" si="54"/>
        <v>0</v>
      </c>
      <c r="AB76" s="139">
        <f t="shared" si="54"/>
        <v>0</v>
      </c>
      <c r="AC76" s="139">
        <f t="shared" si="54"/>
        <v>0</v>
      </c>
      <c r="AD76" s="139">
        <f t="shared" si="54"/>
        <v>0</v>
      </c>
      <c r="AE76" s="139">
        <f t="shared" si="54"/>
        <v>0</v>
      </c>
      <c r="AF76" s="139">
        <f t="shared" si="54"/>
        <v>0</v>
      </c>
      <c r="AG76" s="139">
        <f t="shared" si="54"/>
        <v>0</v>
      </c>
      <c r="AH76" s="139">
        <f t="shared" si="54"/>
        <v>0</v>
      </c>
      <c r="AI76" s="139">
        <f t="shared" si="54"/>
        <v>0</v>
      </c>
      <c r="AJ76" s="139">
        <f t="shared" si="54"/>
        <v>0</v>
      </c>
      <c r="AK76" s="139">
        <f t="shared" si="54"/>
        <v>0</v>
      </c>
      <c r="AL76" s="139">
        <f t="shared" si="54"/>
        <v>0</v>
      </c>
      <c r="AM76" s="139">
        <f t="shared" si="54"/>
        <v>0</v>
      </c>
      <c r="AN76" s="139">
        <f t="shared" si="54"/>
        <v>0</v>
      </c>
      <c r="AO76" s="139">
        <f t="shared" si="54"/>
        <v>0</v>
      </c>
    </row>
    <row r="77" spans="2:41" x14ac:dyDescent="0.3">
      <c r="D77" s="121" t="s">
        <v>123</v>
      </c>
      <c r="E77" s="122">
        <f t="shared" si="50"/>
        <v>0</v>
      </c>
      <c r="F77" s="123"/>
      <c r="G77" s="123">
        <f t="shared" ref="G77:AO77" si="55">F$22*$H11</f>
        <v>0</v>
      </c>
      <c r="H77" s="123">
        <f t="shared" si="55"/>
        <v>0</v>
      </c>
      <c r="I77" s="123">
        <f t="shared" si="55"/>
        <v>0</v>
      </c>
      <c r="J77" s="123">
        <f t="shared" si="55"/>
        <v>0</v>
      </c>
      <c r="K77" s="123">
        <f t="shared" si="55"/>
        <v>0</v>
      </c>
      <c r="L77" s="123">
        <f t="shared" si="55"/>
        <v>0</v>
      </c>
      <c r="M77" s="123">
        <f t="shared" si="55"/>
        <v>0</v>
      </c>
      <c r="N77" s="123">
        <f t="shared" si="55"/>
        <v>0</v>
      </c>
      <c r="O77" s="123">
        <f t="shared" si="55"/>
        <v>0</v>
      </c>
      <c r="P77" s="123">
        <f t="shared" si="55"/>
        <v>0</v>
      </c>
      <c r="Q77" s="123">
        <f t="shared" si="55"/>
        <v>0</v>
      </c>
      <c r="R77" s="123">
        <f t="shared" si="55"/>
        <v>0</v>
      </c>
      <c r="S77" s="123">
        <f t="shared" si="55"/>
        <v>0</v>
      </c>
      <c r="T77" s="123">
        <f t="shared" si="55"/>
        <v>0</v>
      </c>
      <c r="U77" s="123">
        <f t="shared" si="55"/>
        <v>0</v>
      </c>
      <c r="V77" s="123">
        <f t="shared" si="55"/>
        <v>0</v>
      </c>
      <c r="W77" s="123">
        <f t="shared" si="55"/>
        <v>0</v>
      </c>
      <c r="X77" s="123">
        <f t="shared" si="55"/>
        <v>0</v>
      </c>
      <c r="Y77" s="123">
        <f t="shared" si="55"/>
        <v>0</v>
      </c>
      <c r="Z77" s="123">
        <f t="shared" si="55"/>
        <v>0</v>
      </c>
      <c r="AA77" s="123">
        <f t="shared" si="55"/>
        <v>0</v>
      </c>
      <c r="AB77" s="123">
        <f t="shared" si="55"/>
        <v>0</v>
      </c>
      <c r="AC77" s="123">
        <f t="shared" si="55"/>
        <v>0</v>
      </c>
      <c r="AD77" s="123">
        <f t="shared" si="55"/>
        <v>0</v>
      </c>
      <c r="AE77" s="123">
        <f t="shared" si="55"/>
        <v>0</v>
      </c>
      <c r="AF77" s="123">
        <f t="shared" si="55"/>
        <v>0</v>
      </c>
      <c r="AG77" s="123">
        <f t="shared" si="55"/>
        <v>0</v>
      </c>
      <c r="AH77" s="123">
        <f t="shared" si="55"/>
        <v>0</v>
      </c>
      <c r="AI77" s="123">
        <f t="shared" si="55"/>
        <v>0</v>
      </c>
      <c r="AJ77" s="123">
        <f t="shared" si="55"/>
        <v>0</v>
      </c>
      <c r="AK77" s="123">
        <f t="shared" si="55"/>
        <v>0</v>
      </c>
      <c r="AL77" s="123">
        <f t="shared" si="55"/>
        <v>0</v>
      </c>
      <c r="AM77" s="123">
        <f t="shared" si="55"/>
        <v>0</v>
      </c>
      <c r="AN77" s="123">
        <f t="shared" si="55"/>
        <v>0</v>
      </c>
      <c r="AO77" s="123">
        <f t="shared" si="55"/>
        <v>0</v>
      </c>
    </row>
    <row r="78" spans="2:41" x14ac:dyDescent="0.3">
      <c r="D78" s="34" t="s">
        <v>76</v>
      </c>
      <c r="E78" s="48">
        <f t="shared" si="50"/>
        <v>0</v>
      </c>
      <c r="F78" s="42"/>
      <c r="G78" s="42">
        <f>SUM(G76:G77)</f>
        <v>0</v>
      </c>
      <c r="H78" s="42">
        <f t="shared" ref="H78:AO78" si="56">SUM(H76:H77)</f>
        <v>0</v>
      </c>
      <c r="I78" s="42">
        <f t="shared" si="56"/>
        <v>0</v>
      </c>
      <c r="J78" s="42">
        <f t="shared" si="56"/>
        <v>0</v>
      </c>
      <c r="K78" s="42">
        <f t="shared" si="56"/>
        <v>0</v>
      </c>
      <c r="L78" s="42">
        <f t="shared" si="56"/>
        <v>0</v>
      </c>
      <c r="M78" s="42">
        <f t="shared" si="56"/>
        <v>0</v>
      </c>
      <c r="N78" s="42">
        <f t="shared" si="56"/>
        <v>0</v>
      </c>
      <c r="O78" s="42">
        <f t="shared" si="56"/>
        <v>0</v>
      </c>
      <c r="P78" s="42">
        <f t="shared" si="56"/>
        <v>0</v>
      </c>
      <c r="Q78" s="42">
        <f t="shared" si="56"/>
        <v>0</v>
      </c>
      <c r="R78" s="42">
        <f t="shared" si="56"/>
        <v>0</v>
      </c>
      <c r="S78" s="42">
        <f t="shared" si="56"/>
        <v>0</v>
      </c>
      <c r="T78" s="42">
        <f t="shared" si="56"/>
        <v>0</v>
      </c>
      <c r="U78" s="42">
        <f t="shared" si="56"/>
        <v>0</v>
      </c>
      <c r="V78" s="42">
        <f t="shared" si="56"/>
        <v>0</v>
      </c>
      <c r="W78" s="42">
        <f t="shared" si="56"/>
        <v>0</v>
      </c>
      <c r="X78" s="42">
        <f t="shared" si="56"/>
        <v>0</v>
      </c>
      <c r="Y78" s="42">
        <f t="shared" si="56"/>
        <v>0</v>
      </c>
      <c r="Z78" s="42">
        <f t="shared" si="56"/>
        <v>0</v>
      </c>
      <c r="AA78" s="42">
        <f t="shared" si="56"/>
        <v>0</v>
      </c>
      <c r="AB78" s="42">
        <f t="shared" si="56"/>
        <v>0</v>
      </c>
      <c r="AC78" s="42">
        <f t="shared" si="56"/>
        <v>0</v>
      </c>
      <c r="AD78" s="42">
        <f t="shared" si="56"/>
        <v>0</v>
      </c>
      <c r="AE78" s="42">
        <f t="shared" si="56"/>
        <v>0</v>
      </c>
      <c r="AF78" s="42">
        <f t="shared" si="56"/>
        <v>0</v>
      </c>
      <c r="AG78" s="42">
        <f t="shared" si="56"/>
        <v>0</v>
      </c>
      <c r="AH78" s="42">
        <f t="shared" si="56"/>
        <v>0</v>
      </c>
      <c r="AI78" s="42">
        <f t="shared" si="56"/>
        <v>0</v>
      </c>
      <c r="AJ78" s="42">
        <f t="shared" si="56"/>
        <v>0</v>
      </c>
      <c r="AK78" s="42">
        <f t="shared" si="56"/>
        <v>0</v>
      </c>
      <c r="AL78" s="42">
        <f t="shared" si="56"/>
        <v>0</v>
      </c>
      <c r="AM78" s="42">
        <f t="shared" si="56"/>
        <v>0</v>
      </c>
      <c r="AN78" s="42">
        <f t="shared" si="56"/>
        <v>0</v>
      </c>
      <c r="AO78" s="42">
        <f t="shared" si="56"/>
        <v>0</v>
      </c>
    </row>
    <row r="79" spans="2:41" x14ac:dyDescent="0.3">
      <c r="D79" s="107" t="s">
        <v>126</v>
      </c>
      <c r="E79" s="108">
        <f t="shared" si="50"/>
        <v>0</v>
      </c>
      <c r="F79" s="109">
        <f t="shared" ref="F79:AO79" si="57">F77*($H$14-1)</f>
        <v>0</v>
      </c>
      <c r="G79" s="109">
        <f t="shared" si="57"/>
        <v>0</v>
      </c>
      <c r="H79" s="109">
        <f t="shared" si="57"/>
        <v>0</v>
      </c>
      <c r="I79" s="109">
        <f t="shared" si="57"/>
        <v>0</v>
      </c>
      <c r="J79" s="109">
        <f t="shared" si="57"/>
        <v>0</v>
      </c>
      <c r="K79" s="109">
        <f t="shared" si="57"/>
        <v>0</v>
      </c>
      <c r="L79" s="109">
        <f t="shared" si="57"/>
        <v>0</v>
      </c>
      <c r="M79" s="109">
        <f t="shared" si="57"/>
        <v>0</v>
      </c>
      <c r="N79" s="109">
        <f t="shared" si="57"/>
        <v>0</v>
      </c>
      <c r="O79" s="109">
        <f t="shared" si="57"/>
        <v>0</v>
      </c>
      <c r="P79" s="109">
        <f t="shared" si="57"/>
        <v>0</v>
      </c>
      <c r="Q79" s="109">
        <f t="shared" si="57"/>
        <v>0</v>
      </c>
      <c r="R79" s="109">
        <f t="shared" si="57"/>
        <v>0</v>
      </c>
      <c r="S79" s="109">
        <f t="shared" si="57"/>
        <v>0</v>
      </c>
      <c r="T79" s="109">
        <f t="shared" si="57"/>
        <v>0</v>
      </c>
      <c r="U79" s="109">
        <f t="shared" si="57"/>
        <v>0</v>
      </c>
      <c r="V79" s="109">
        <f t="shared" si="57"/>
        <v>0</v>
      </c>
      <c r="W79" s="109">
        <f t="shared" si="57"/>
        <v>0</v>
      </c>
      <c r="X79" s="109">
        <f t="shared" si="57"/>
        <v>0</v>
      </c>
      <c r="Y79" s="109">
        <f t="shared" si="57"/>
        <v>0</v>
      </c>
      <c r="Z79" s="109">
        <f t="shared" si="57"/>
        <v>0</v>
      </c>
      <c r="AA79" s="109">
        <f t="shared" si="57"/>
        <v>0</v>
      </c>
      <c r="AB79" s="109">
        <f t="shared" si="57"/>
        <v>0</v>
      </c>
      <c r="AC79" s="109">
        <f t="shared" si="57"/>
        <v>0</v>
      </c>
      <c r="AD79" s="109">
        <f t="shared" si="57"/>
        <v>0</v>
      </c>
      <c r="AE79" s="109">
        <f t="shared" si="57"/>
        <v>0</v>
      </c>
      <c r="AF79" s="109">
        <f t="shared" si="57"/>
        <v>0</v>
      </c>
      <c r="AG79" s="109">
        <f t="shared" si="57"/>
        <v>0</v>
      </c>
      <c r="AH79" s="109">
        <f t="shared" si="57"/>
        <v>0</v>
      </c>
      <c r="AI79" s="109">
        <f t="shared" si="57"/>
        <v>0</v>
      </c>
      <c r="AJ79" s="109">
        <f t="shared" si="57"/>
        <v>0</v>
      </c>
      <c r="AK79" s="109">
        <f t="shared" si="57"/>
        <v>0</v>
      </c>
      <c r="AL79" s="109">
        <f t="shared" si="57"/>
        <v>0</v>
      </c>
      <c r="AM79" s="109">
        <f t="shared" si="57"/>
        <v>0</v>
      </c>
      <c r="AN79" s="109">
        <f t="shared" si="57"/>
        <v>0</v>
      </c>
      <c r="AO79" s="109">
        <f t="shared" si="57"/>
        <v>0</v>
      </c>
    </row>
    <row r="80" spans="2:41" x14ac:dyDescent="0.3">
      <c r="D80" s="45" t="s">
        <v>127</v>
      </c>
      <c r="E80" s="50">
        <f>NPV($E$15,F80:AO80)*(1+$E$15)</f>
        <v>0</v>
      </c>
      <c r="F80" s="55">
        <f>F79</f>
        <v>0</v>
      </c>
      <c r="G80" s="55">
        <f t="shared" ref="G80:AO80" si="58">G79</f>
        <v>0</v>
      </c>
      <c r="H80" s="55">
        <f t="shared" si="58"/>
        <v>0</v>
      </c>
      <c r="I80" s="55">
        <f t="shared" si="58"/>
        <v>0</v>
      </c>
      <c r="J80" s="55">
        <f t="shared" si="58"/>
        <v>0</v>
      </c>
      <c r="K80" s="55">
        <f t="shared" si="58"/>
        <v>0</v>
      </c>
      <c r="L80" s="55">
        <f t="shared" si="58"/>
        <v>0</v>
      </c>
      <c r="M80" s="55">
        <f t="shared" si="58"/>
        <v>0</v>
      </c>
      <c r="N80" s="55">
        <f t="shared" si="58"/>
        <v>0</v>
      </c>
      <c r="O80" s="55">
        <f t="shared" si="58"/>
        <v>0</v>
      </c>
      <c r="P80" s="55">
        <f t="shared" si="58"/>
        <v>0</v>
      </c>
      <c r="Q80" s="55">
        <f t="shared" si="58"/>
        <v>0</v>
      </c>
      <c r="R80" s="55">
        <f t="shared" si="58"/>
        <v>0</v>
      </c>
      <c r="S80" s="55">
        <f t="shared" si="58"/>
        <v>0</v>
      </c>
      <c r="T80" s="55">
        <f t="shared" si="58"/>
        <v>0</v>
      </c>
      <c r="U80" s="55">
        <f t="shared" si="58"/>
        <v>0</v>
      </c>
      <c r="V80" s="55">
        <f t="shared" si="58"/>
        <v>0</v>
      </c>
      <c r="W80" s="55">
        <f t="shared" si="58"/>
        <v>0</v>
      </c>
      <c r="X80" s="55">
        <f t="shared" si="58"/>
        <v>0</v>
      </c>
      <c r="Y80" s="55">
        <f t="shared" si="58"/>
        <v>0</v>
      </c>
      <c r="Z80" s="55">
        <f t="shared" si="58"/>
        <v>0</v>
      </c>
      <c r="AA80" s="55">
        <f t="shared" si="58"/>
        <v>0</v>
      </c>
      <c r="AB80" s="55">
        <f t="shared" si="58"/>
        <v>0</v>
      </c>
      <c r="AC80" s="55">
        <f t="shared" si="58"/>
        <v>0</v>
      </c>
      <c r="AD80" s="55">
        <f t="shared" si="58"/>
        <v>0</v>
      </c>
      <c r="AE80" s="55">
        <f t="shared" si="58"/>
        <v>0</v>
      </c>
      <c r="AF80" s="55">
        <f t="shared" si="58"/>
        <v>0</v>
      </c>
      <c r="AG80" s="55">
        <f t="shared" si="58"/>
        <v>0</v>
      </c>
      <c r="AH80" s="55">
        <f t="shared" si="58"/>
        <v>0</v>
      </c>
      <c r="AI80" s="55">
        <f t="shared" si="58"/>
        <v>0</v>
      </c>
      <c r="AJ80" s="55">
        <f t="shared" si="58"/>
        <v>0</v>
      </c>
      <c r="AK80" s="55">
        <f t="shared" si="58"/>
        <v>0</v>
      </c>
      <c r="AL80" s="55">
        <f t="shared" si="58"/>
        <v>0</v>
      </c>
      <c r="AM80" s="55">
        <f t="shared" si="58"/>
        <v>0</v>
      </c>
      <c r="AN80" s="55">
        <f t="shared" si="58"/>
        <v>0</v>
      </c>
      <c r="AO80" s="55">
        <f t="shared" si="58"/>
        <v>0</v>
      </c>
    </row>
    <row r="81" spans="3:41" x14ac:dyDescent="0.3">
      <c r="D81" s="118" t="s">
        <v>49</v>
      </c>
      <c r="E81" s="124">
        <f>NPV($E$15,F81:AO81)*(1+$E$15)</f>
        <v>142.26</v>
      </c>
      <c r="F81" s="125">
        <f t="shared" ref="F81:AO81" si="59">SUM(F75,F78,F72,F80)</f>
        <v>142.26</v>
      </c>
      <c r="G81" s="125">
        <f t="shared" si="59"/>
        <v>0</v>
      </c>
      <c r="H81" s="125">
        <f t="shared" si="59"/>
        <v>0</v>
      </c>
      <c r="I81" s="125">
        <f t="shared" si="59"/>
        <v>0</v>
      </c>
      <c r="J81" s="125">
        <f t="shared" si="59"/>
        <v>0</v>
      </c>
      <c r="K81" s="125">
        <f t="shared" si="59"/>
        <v>0</v>
      </c>
      <c r="L81" s="125">
        <f t="shared" si="59"/>
        <v>0</v>
      </c>
      <c r="M81" s="125">
        <f t="shared" si="59"/>
        <v>0</v>
      </c>
      <c r="N81" s="125">
        <f t="shared" si="59"/>
        <v>0</v>
      </c>
      <c r="O81" s="125">
        <f t="shared" si="59"/>
        <v>0</v>
      </c>
      <c r="P81" s="125">
        <f t="shared" si="59"/>
        <v>0</v>
      </c>
      <c r="Q81" s="125">
        <f t="shared" si="59"/>
        <v>0</v>
      </c>
      <c r="R81" s="125">
        <f t="shared" si="59"/>
        <v>0</v>
      </c>
      <c r="S81" s="125">
        <f t="shared" si="59"/>
        <v>0</v>
      </c>
      <c r="T81" s="125">
        <f t="shared" si="59"/>
        <v>0</v>
      </c>
      <c r="U81" s="125">
        <f t="shared" si="59"/>
        <v>0</v>
      </c>
      <c r="V81" s="125">
        <f t="shared" si="59"/>
        <v>0</v>
      </c>
      <c r="W81" s="125">
        <f t="shared" si="59"/>
        <v>0</v>
      </c>
      <c r="X81" s="125">
        <f t="shared" si="59"/>
        <v>0</v>
      </c>
      <c r="Y81" s="125">
        <f t="shared" si="59"/>
        <v>0</v>
      </c>
      <c r="Z81" s="125">
        <f t="shared" si="59"/>
        <v>0</v>
      </c>
      <c r="AA81" s="125">
        <f t="shared" si="59"/>
        <v>0</v>
      </c>
      <c r="AB81" s="125">
        <f t="shared" si="59"/>
        <v>0</v>
      </c>
      <c r="AC81" s="125">
        <f t="shared" si="59"/>
        <v>0</v>
      </c>
      <c r="AD81" s="125">
        <f t="shared" si="59"/>
        <v>0</v>
      </c>
      <c r="AE81" s="125">
        <f t="shared" si="59"/>
        <v>0</v>
      </c>
      <c r="AF81" s="125">
        <f t="shared" si="59"/>
        <v>0</v>
      </c>
      <c r="AG81" s="125">
        <f t="shared" si="59"/>
        <v>0</v>
      </c>
      <c r="AH81" s="125">
        <f t="shared" si="59"/>
        <v>0</v>
      </c>
      <c r="AI81" s="125">
        <f t="shared" si="59"/>
        <v>0</v>
      </c>
      <c r="AJ81" s="125">
        <f t="shared" si="59"/>
        <v>0</v>
      </c>
      <c r="AK81" s="125">
        <f t="shared" si="59"/>
        <v>0</v>
      </c>
      <c r="AL81" s="125">
        <f t="shared" si="59"/>
        <v>0</v>
      </c>
      <c r="AM81" s="125">
        <f t="shared" si="59"/>
        <v>0</v>
      </c>
      <c r="AN81" s="125">
        <f t="shared" si="59"/>
        <v>0</v>
      </c>
      <c r="AO81" s="125">
        <f t="shared" si="59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>NPV($E$15,F83:AO83)*(1+$E$15)</f>
        <v>0</v>
      </c>
      <c r="F83" s="49">
        <f t="shared" ref="F83:AO83" si="60">-F8+F81</f>
        <v>0</v>
      </c>
      <c r="G83" s="49">
        <f t="shared" si="60"/>
        <v>0</v>
      </c>
      <c r="H83" s="49">
        <f t="shared" si="60"/>
        <v>0</v>
      </c>
      <c r="I83" s="49">
        <f t="shared" si="60"/>
        <v>0</v>
      </c>
      <c r="J83" s="49">
        <f t="shared" si="60"/>
        <v>0</v>
      </c>
      <c r="K83" s="49">
        <f t="shared" si="60"/>
        <v>0</v>
      </c>
      <c r="L83" s="49">
        <f t="shared" si="60"/>
        <v>0</v>
      </c>
      <c r="M83" s="49">
        <f t="shared" si="60"/>
        <v>0</v>
      </c>
      <c r="N83" s="49">
        <f t="shared" si="60"/>
        <v>0</v>
      </c>
      <c r="O83" s="49">
        <f t="shared" si="60"/>
        <v>0</v>
      </c>
      <c r="P83" s="49">
        <f t="shared" si="60"/>
        <v>0</v>
      </c>
      <c r="Q83" s="49">
        <f t="shared" si="60"/>
        <v>0</v>
      </c>
      <c r="R83" s="49">
        <f t="shared" si="60"/>
        <v>0</v>
      </c>
      <c r="S83" s="49">
        <f t="shared" si="60"/>
        <v>0</v>
      </c>
      <c r="T83" s="49">
        <f t="shared" si="60"/>
        <v>0</v>
      </c>
      <c r="U83" s="49">
        <f t="shared" si="60"/>
        <v>0</v>
      </c>
      <c r="V83" s="49">
        <f t="shared" si="60"/>
        <v>0</v>
      </c>
      <c r="W83" s="49">
        <f t="shared" si="60"/>
        <v>0</v>
      </c>
      <c r="X83" s="49">
        <f t="shared" si="60"/>
        <v>0</v>
      </c>
      <c r="Y83" s="49">
        <f t="shared" si="60"/>
        <v>0</v>
      </c>
      <c r="Z83" s="49">
        <f t="shared" si="60"/>
        <v>0</v>
      </c>
      <c r="AA83" s="49">
        <f t="shared" si="60"/>
        <v>0</v>
      </c>
      <c r="AB83" s="49">
        <f t="shared" si="60"/>
        <v>0</v>
      </c>
      <c r="AC83" s="49">
        <f t="shared" si="60"/>
        <v>0</v>
      </c>
      <c r="AD83" s="49">
        <f t="shared" si="60"/>
        <v>0</v>
      </c>
      <c r="AE83" s="49">
        <f t="shared" si="60"/>
        <v>0</v>
      </c>
      <c r="AF83" s="49">
        <f t="shared" si="60"/>
        <v>0</v>
      </c>
      <c r="AG83" s="49">
        <f t="shared" si="60"/>
        <v>0</v>
      </c>
      <c r="AH83" s="49">
        <f t="shared" si="60"/>
        <v>0</v>
      </c>
      <c r="AI83" s="49">
        <f t="shared" si="60"/>
        <v>0</v>
      </c>
      <c r="AJ83" s="49">
        <f t="shared" si="60"/>
        <v>0</v>
      </c>
      <c r="AK83" s="49">
        <f t="shared" si="60"/>
        <v>0</v>
      </c>
      <c r="AL83" s="49">
        <f t="shared" si="60"/>
        <v>0</v>
      </c>
      <c r="AM83" s="49">
        <f t="shared" si="60"/>
        <v>0</v>
      </c>
      <c r="AN83" s="49">
        <f t="shared" si="60"/>
        <v>0</v>
      </c>
      <c r="AO83" s="49">
        <f t="shared" si="60"/>
        <v>0</v>
      </c>
    </row>
    <row r="84" spans="3:41" x14ac:dyDescent="0.3">
      <c r="C84" s="34"/>
      <c r="D84" s="34" t="s">
        <v>50</v>
      </c>
      <c r="F84" s="49">
        <f>F22</f>
        <v>0</v>
      </c>
      <c r="G84" s="49">
        <f t="shared" ref="G84:AO84" si="61">G22</f>
        <v>0</v>
      </c>
      <c r="H84" s="49">
        <f t="shared" si="61"/>
        <v>0</v>
      </c>
      <c r="I84" s="49">
        <f t="shared" si="61"/>
        <v>0</v>
      </c>
      <c r="J84" s="49">
        <f t="shared" si="61"/>
        <v>0</v>
      </c>
      <c r="K84" s="49">
        <f t="shared" si="61"/>
        <v>0</v>
      </c>
      <c r="L84" s="49">
        <f t="shared" si="61"/>
        <v>0</v>
      </c>
      <c r="M84" s="49">
        <f t="shared" si="61"/>
        <v>0</v>
      </c>
      <c r="N84" s="49">
        <f t="shared" si="61"/>
        <v>0</v>
      </c>
      <c r="O84" s="49">
        <f t="shared" si="61"/>
        <v>0</v>
      </c>
      <c r="P84" s="49">
        <f t="shared" si="61"/>
        <v>0</v>
      </c>
      <c r="Q84" s="49">
        <f t="shared" si="61"/>
        <v>0</v>
      </c>
      <c r="R84" s="49">
        <f t="shared" si="61"/>
        <v>0</v>
      </c>
      <c r="S84" s="49">
        <f t="shared" si="61"/>
        <v>0</v>
      </c>
      <c r="T84" s="49">
        <f t="shared" si="61"/>
        <v>0</v>
      </c>
      <c r="U84" s="49">
        <f t="shared" si="61"/>
        <v>0</v>
      </c>
      <c r="V84" s="49">
        <f t="shared" si="61"/>
        <v>0</v>
      </c>
      <c r="W84" s="49">
        <f t="shared" si="61"/>
        <v>0</v>
      </c>
      <c r="X84" s="49">
        <f t="shared" si="61"/>
        <v>0</v>
      </c>
      <c r="Y84" s="49">
        <f t="shared" si="61"/>
        <v>0</v>
      </c>
      <c r="Z84" s="49">
        <f t="shared" si="61"/>
        <v>0</v>
      </c>
      <c r="AA84" s="49">
        <f t="shared" si="61"/>
        <v>0</v>
      </c>
      <c r="AB84" s="49">
        <f t="shared" si="61"/>
        <v>0</v>
      </c>
      <c r="AC84" s="49">
        <f t="shared" si="61"/>
        <v>0</v>
      </c>
      <c r="AD84" s="49">
        <f t="shared" si="61"/>
        <v>0</v>
      </c>
      <c r="AE84" s="49">
        <f t="shared" si="61"/>
        <v>0</v>
      </c>
      <c r="AF84" s="49">
        <f t="shared" si="61"/>
        <v>0</v>
      </c>
      <c r="AG84" s="49">
        <f t="shared" si="61"/>
        <v>0</v>
      </c>
      <c r="AH84" s="49">
        <f t="shared" si="61"/>
        <v>0</v>
      </c>
      <c r="AI84" s="49">
        <f t="shared" si="61"/>
        <v>0</v>
      </c>
      <c r="AJ84" s="49">
        <f t="shared" si="61"/>
        <v>0</v>
      </c>
      <c r="AK84" s="49">
        <f t="shared" si="61"/>
        <v>0</v>
      </c>
      <c r="AL84" s="49">
        <f t="shared" si="61"/>
        <v>0</v>
      </c>
      <c r="AM84" s="49">
        <f t="shared" si="61"/>
        <v>0</v>
      </c>
      <c r="AN84" s="49">
        <f t="shared" si="61"/>
        <v>0</v>
      </c>
      <c r="AO84" s="49">
        <f t="shared" si="61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413E5-8B71-4E23-B8F8-7CC38CADDF28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27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5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5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1802.97640218781</v>
      </c>
      <c r="F21" s="49">
        <f>F8-F46-F19</f>
        <v>125.47331999999999</v>
      </c>
      <c r="G21" s="49">
        <f t="shared" ref="G21:Y21" si="4">G8-G46-G19</f>
        <v>131.2611804</v>
      </c>
      <c r="H21" s="49">
        <f t="shared" si="4"/>
        <v>137.328717708</v>
      </c>
      <c r="I21" s="49">
        <f t="shared" si="4"/>
        <v>143.689721994</v>
      </c>
      <c r="J21" s="49">
        <f t="shared" si="4"/>
        <v>150.35866776</v>
      </c>
      <c r="K21" s="49">
        <f t="shared" si="4"/>
        <v>153.3658411152</v>
      </c>
      <c r="L21" s="49">
        <f t="shared" si="4"/>
        <v>156.43315793750398</v>
      </c>
      <c r="M21" s="49">
        <f t="shared" si="4"/>
        <v>159.56182109625408</v>
      </c>
      <c r="N21" s="49">
        <f t="shared" si="4"/>
        <v>162.75305751817916</v>
      </c>
      <c r="O21" s="49">
        <f t="shared" si="4"/>
        <v>166.00811866854275</v>
      </c>
      <c r="P21" s="49">
        <f t="shared" si="4"/>
        <v>169.32828104191361</v>
      </c>
      <c r="Q21" s="49">
        <f t="shared" si="4"/>
        <v>172.71484666275188</v>
      </c>
      <c r="R21" s="49">
        <f t="shared" si="4"/>
        <v>176.16914359600693</v>
      </c>
      <c r="S21" s="49">
        <f t="shared" si="4"/>
        <v>179.69252646792705</v>
      </c>
      <c r="T21" s="49">
        <f t="shared" si="4"/>
        <v>183.28637699728563</v>
      </c>
      <c r="U21" s="49">
        <f t="shared" si="4"/>
        <v>186.95210453723132</v>
      </c>
      <c r="V21" s="49">
        <f t="shared" si="4"/>
        <v>190.69114662797597</v>
      </c>
      <c r="W21" s="49">
        <f t="shared" si="4"/>
        <v>194.50496956053547</v>
      </c>
      <c r="X21" s="49">
        <f t="shared" si="4"/>
        <v>198.39506895174617</v>
      </c>
      <c r="Y21" s="49">
        <f t="shared" si="4"/>
        <v>202.36297033078114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125.47331999999999</v>
      </c>
      <c r="G22" s="49">
        <f t="shared" si="5"/>
        <v>231.63983640000001</v>
      </c>
      <c r="H22" s="49">
        <f t="shared" si="5"/>
        <v>317.62165402800002</v>
      </c>
      <c r="I22" s="49">
        <f t="shared" si="5"/>
        <v>382.4987324004</v>
      </c>
      <c r="J22" s="49">
        <f t="shared" si="5"/>
        <v>425.30681213999998</v>
      </c>
      <c r="K22" s="49">
        <f t="shared" si="5"/>
        <v>441.05033168279999</v>
      </c>
      <c r="L22" s="49">
        <f t="shared" si="5"/>
        <v>454.28266382486402</v>
      </c>
      <c r="M22" s="49">
        <f t="shared" si="5"/>
        <v>465.60926361817735</v>
      </c>
      <c r="N22" s="49">
        <f t="shared" si="5"/>
        <v>475.68047915576494</v>
      </c>
      <c r="O22" s="49">
        <f t="shared" si="5"/>
        <v>485.19408873888017</v>
      </c>
      <c r="P22" s="49">
        <f t="shared" si="5"/>
        <v>494.8979705136577</v>
      </c>
      <c r="Q22" s="49">
        <f t="shared" si="5"/>
        <v>504.79592992393088</v>
      </c>
      <c r="R22" s="49">
        <f t="shared" si="5"/>
        <v>514.89184852240953</v>
      </c>
      <c r="S22" s="49">
        <f t="shared" si="5"/>
        <v>525.18968549285773</v>
      </c>
      <c r="T22" s="49">
        <f t="shared" si="5"/>
        <v>535.69347920271491</v>
      </c>
      <c r="U22" s="49">
        <f t="shared" si="5"/>
        <v>546.40734878676926</v>
      </c>
      <c r="V22" s="49">
        <f t="shared" si="5"/>
        <v>557.33549576250471</v>
      </c>
      <c r="W22" s="49">
        <f t="shared" si="5"/>
        <v>568.48220567775479</v>
      </c>
      <c r="X22" s="49">
        <f t="shared" si="5"/>
        <v>579.85184979130986</v>
      </c>
      <c r="Y22" s="49">
        <f t="shared" si="5"/>
        <v>591.44888678713596</v>
      </c>
      <c r="Z22" s="49">
        <f t="shared" si="5"/>
        <v>396.86763478548198</v>
      </c>
      <c r="AA22" s="49">
        <f t="shared" si="5"/>
        <v>239.67680369127424</v>
      </c>
      <c r="AB22" s="49">
        <f t="shared" si="5"/>
        <v>120.62420192266168</v>
      </c>
      <c r="AC22" s="49">
        <f t="shared" si="5"/>
        <v>40.472594066156233</v>
      </c>
      <c r="AD22" s="49">
        <f t="shared" si="5"/>
        <v>0</v>
      </c>
      <c r="AE22" s="49">
        <f t="shared" si="5"/>
        <v>0</v>
      </c>
      <c r="AF22" s="49">
        <f t="shared" si="5"/>
        <v>0</v>
      </c>
      <c r="AG22" s="49">
        <f t="shared" si="5"/>
        <v>0</v>
      </c>
      <c r="AH22" s="49">
        <f t="shared" si="5"/>
        <v>0</v>
      </c>
      <c r="AI22" s="49">
        <f t="shared" si="5"/>
        <v>0</v>
      </c>
      <c r="AJ22" s="49">
        <f t="shared" si="5"/>
        <v>0</v>
      </c>
      <c r="AK22" s="49">
        <f t="shared" si="5"/>
        <v>0</v>
      </c>
      <c r="AL22" s="49">
        <f t="shared" si="5"/>
        <v>0</v>
      </c>
      <c r="AM22" s="49">
        <f t="shared" si="5"/>
        <v>0</v>
      </c>
      <c r="AN22" s="49">
        <f t="shared" si="5"/>
        <v>0</v>
      </c>
      <c r="AO22" s="49">
        <f t="shared" si="5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110.15671978831259</v>
      </c>
      <c r="F24" s="49"/>
      <c r="G24" s="49">
        <f>IF(G$18-F$18&lt;=$E$16,F$21/$E$16,0)</f>
        <v>25.094663999999998</v>
      </c>
      <c r="H24" s="49">
        <f>IF(H$18-F$18&lt;=$E$16,F$21/$E$16,0)</f>
        <v>25.094663999999998</v>
      </c>
      <c r="I24" s="49">
        <f>IF(I$18-F$18&lt;=$E$16,F$21/$E$16,0)</f>
        <v>25.094663999999998</v>
      </c>
      <c r="J24" s="49">
        <f>IF(J$18-F$18&lt;=$E$16,F$21/$E$16,0)</f>
        <v>25.094663999999998</v>
      </c>
      <c r="K24" s="49">
        <f>IF(K$18-F$18&lt;=$E$16,F$21/$E$16,0)</f>
        <v>25.094663999999998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115.23805274624078</v>
      </c>
      <c r="F25" s="49"/>
      <c r="G25" s="49"/>
      <c r="H25" s="49">
        <f>IF(H$18-G$18&lt;=$E$16,G$21/$E$16,0)</f>
        <v>26.252236079999999</v>
      </c>
      <c r="I25" s="49">
        <f>IF(I$18-G$18&lt;=$E$16,G$21/$E$16,0)</f>
        <v>26.252236079999999</v>
      </c>
      <c r="J25" s="49">
        <f>IF(J$18-G$18&lt;=$E$16,G$21/$E$16,0)</f>
        <v>26.252236079999999</v>
      </c>
      <c r="K25" s="49">
        <f>IF(K$18-G$18&lt;=$E$16,G$21/$E$16,0)</f>
        <v>26.252236079999999</v>
      </c>
      <c r="L25" s="49">
        <f>IF(L$18-G$18&lt;=$E$16,G$21/$E$16,0)</f>
        <v>26.252236079999999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120.56492229143562</v>
      </c>
      <c r="F26" s="49"/>
      <c r="G26" s="49"/>
      <c r="H26" s="49"/>
      <c r="I26" s="49">
        <f>IF(I$18-H$18&lt;=$E$16,H$21/$E$16,0)</f>
        <v>27.465743541599998</v>
      </c>
      <c r="J26" s="49">
        <f>IF(J$18-H$18&lt;=$E$16,H$21/$E$16,0)</f>
        <v>27.465743541599998</v>
      </c>
      <c r="K26" s="49">
        <f>IF(K$18-H$18&lt;=$E$16,H$21/$E$16,0)</f>
        <v>27.465743541599998</v>
      </c>
      <c r="L26" s="49">
        <f>IF(L$18-H$18&lt;=$E$16,H$21/$E$16,0)</f>
        <v>27.465743541599998</v>
      </c>
      <c r="M26" s="49">
        <f>IF(M$18-H$18&lt;=$E$16,H$21/$E$16,0)</f>
        <v>27.465743541599998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126.1494351321348</v>
      </c>
      <c r="F27" s="49"/>
      <c r="G27" s="49"/>
      <c r="H27" s="49"/>
      <c r="I27" s="49"/>
      <c r="J27" s="49">
        <f>IF(J$18-I$18&lt;=$E$16,I$21/$E$16,0)</f>
        <v>28.7379443988</v>
      </c>
      <c r="K27" s="49">
        <f>IF(K$18-I$18&lt;=$E$16,I$21/$E$16,0)</f>
        <v>28.7379443988</v>
      </c>
      <c r="L27" s="49">
        <f>IF(L$18-I$18&lt;=$E$16,I$21/$E$16,0)</f>
        <v>28.7379443988</v>
      </c>
      <c r="M27" s="49">
        <f>IF(M$18-I$18&lt;=$E$16,I$21/$E$16,0)</f>
        <v>28.7379443988</v>
      </c>
      <c r="N27" s="49">
        <f>IF(N$18-I$18&lt;=$E$16,I$21/$E$16,0)</f>
        <v>28.7379443988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132.00429885956879</v>
      </c>
      <c r="F28" s="53"/>
      <c r="G28" s="53"/>
      <c r="H28" s="53"/>
      <c r="I28" s="53"/>
      <c r="J28" s="53"/>
      <c r="K28" s="49">
        <f>IF(K$18-J$18&lt;=$E$16,J$21/$E$16,0)</f>
        <v>30.071733552000001</v>
      </c>
      <c r="L28" s="49">
        <f>IF(L$18-J$18&lt;=$E$16,J$21/$E$16,0)</f>
        <v>30.071733552000001</v>
      </c>
      <c r="M28" s="49">
        <f>IF(M$18-J$18&lt;=$E$16,J$21/$E$16,0)</f>
        <v>30.071733552000001</v>
      </c>
      <c r="N28" s="49">
        <f>IF(N$18-J$18&lt;=$E$16,J$21/$E$16,0)</f>
        <v>30.071733552000001</v>
      </c>
      <c r="O28" s="49">
        <f>IF(O$18-J$18&lt;=$E$16,J$21/$E$16,0)</f>
        <v>30.071733552000001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134.64438483676017</v>
      </c>
      <c r="F29" s="53"/>
      <c r="G29" s="53"/>
      <c r="H29" s="53"/>
      <c r="I29" s="53"/>
      <c r="J29" s="53"/>
      <c r="K29" s="42"/>
      <c r="L29" s="49">
        <f>IF(L$18-K$18&lt;=$E$16,K$21/$E$16,0)</f>
        <v>30.673168223040001</v>
      </c>
      <c r="M29" s="49">
        <f>IF(M$18-K$18&lt;=$E$16,K$21/$E$16,0)</f>
        <v>30.673168223040001</v>
      </c>
      <c r="N29" s="49">
        <f>IF(N$18-K$18&lt;=$E$16,K$21/$E$16,0)</f>
        <v>30.673168223040001</v>
      </c>
      <c r="O29" s="49">
        <f>IF(O$18-K$18&lt;=$E$16,K$21/$E$16,0)</f>
        <v>30.673168223040001</v>
      </c>
      <c r="P29" s="49">
        <f>IF(P$18-K$18&lt;=$E$16,K$21/$E$16,0)</f>
        <v>30.673168223040001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137.33727253349537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31.286631587500796</v>
      </c>
      <c r="N30" s="49">
        <f>IF(N$18-L$18&lt;=$E$16,L$21/$E$16,0)</f>
        <v>31.286631587500796</v>
      </c>
      <c r="O30" s="49">
        <f>IF(O$18-L$18&lt;=$E$16,L$21/$E$16,0)</f>
        <v>31.286631587500796</v>
      </c>
      <c r="P30" s="49">
        <f>IF(P$18-L$18&lt;=$E$16,L$21/$E$16,0)</f>
        <v>31.286631587500796</v>
      </c>
      <c r="Q30" s="49">
        <f>IF(Q$18-L$18&lt;=$E$16,L$21/$E$16,0)</f>
        <v>31.286631587500796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140.08401798416526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31.912364219250815</v>
      </c>
      <c r="O31" s="49">
        <f>IF(O$18-M$18&lt;=$E$16,M$21/$E$16,0)</f>
        <v>31.912364219250815</v>
      </c>
      <c r="P31" s="49">
        <f>IF(P$18-M$18&lt;=$E$16,M$21/$E$16,0)</f>
        <v>31.912364219250815</v>
      </c>
      <c r="Q31" s="49">
        <f>IF(Q$18-M$18&lt;=$E$16,M$21/$E$16,0)</f>
        <v>31.912364219250815</v>
      </c>
      <c r="R31" s="49">
        <f>IF(R$18-M$18&lt;=$E$16,M$21/$E$16,0)</f>
        <v>31.912364219250815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142.88569834384859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32.550611503635835</v>
      </c>
      <c r="P32" s="49">
        <f>IF(P$18-N$18&lt;=$E$16,N$21/$E$16,0)</f>
        <v>32.550611503635835</v>
      </c>
      <c r="Q32" s="49">
        <f>IF(Q$18-N$18&lt;=$E$16,N$21/$E$16,0)</f>
        <v>32.550611503635835</v>
      </c>
      <c r="R32" s="49">
        <f>IF(R$18-N$18&lt;=$E$16,N$21/$E$16,0)</f>
        <v>32.550611503635835</v>
      </c>
      <c r="S32" s="49">
        <f>IF(S$18-N$18&lt;=$E$16,N$21/$E$16,0)</f>
        <v>32.550611503635835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6"/>
        <v>145.74341231072557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33.201623733708551</v>
      </c>
      <c r="Q33" s="49">
        <f>IF(Q$18-O$18&lt;=$E$16,O$21/$E$16,0)</f>
        <v>33.201623733708551</v>
      </c>
      <c r="R33" s="49">
        <f>IF(R$18-O$18&lt;=$E$16,O$21/$E$16,0)</f>
        <v>33.201623733708551</v>
      </c>
      <c r="S33" s="49">
        <f>IF(S$18-O$18&lt;=$E$16,O$21/$E$16,0)</f>
        <v>33.201623733708551</v>
      </c>
      <c r="T33" s="49">
        <f>IF(T$18-O$18&lt;=$E$16,O$21/$E$16,0)</f>
        <v>33.201623733708551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6"/>
        <v>148.6582805569401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33.865656208382724</v>
      </c>
      <c r="R34" s="49">
        <f>IF(R$18-P$18&lt;=$E$16,P$21/$E$16,0)</f>
        <v>33.865656208382724</v>
      </c>
      <c r="S34" s="49">
        <f>IF(S$18-P$18&lt;=$E$16,P$21/$E$16,0)</f>
        <v>33.865656208382724</v>
      </c>
      <c r="T34" s="49">
        <f>IF(T$18-P$18&lt;=$E$16,P$21/$E$16,0)</f>
        <v>33.865656208382724</v>
      </c>
      <c r="U34" s="49">
        <f>IF(U$18-P$18&lt;=$E$16,P$21/$E$16,0)</f>
        <v>33.865656208382724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6"/>
        <v>151.6314461680789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34.542969332550378</v>
      </c>
      <c r="S35" s="49">
        <f>IF(S$18-Q$18&lt;=$E$16,Q$21/$E$16,0)</f>
        <v>34.542969332550378</v>
      </c>
      <c r="T35" s="49">
        <f>IF(T$18-Q$18&lt;=$E$16,Q$21/$E$16,0)</f>
        <v>34.542969332550378</v>
      </c>
      <c r="U35" s="49">
        <f>IF(U$18-Q$18&lt;=$E$16,Q$21/$E$16,0)</f>
        <v>34.542969332550378</v>
      </c>
      <c r="V35" s="49">
        <f>IF(V$18-Q$18&lt;=$E$16,Q$21/$E$16,0)</f>
        <v>34.542969332550378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6"/>
        <v>154.66407509144045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35.233828719201384</v>
      </c>
      <c r="T36" s="49">
        <f>IF(T$18-R$18&lt;=$E$16,R$21/$E$16,0)</f>
        <v>35.233828719201384</v>
      </c>
      <c r="U36" s="49">
        <f>IF(U$18-R$18&lt;=$E$16,R$21/$E$16,0)</f>
        <v>35.233828719201384</v>
      </c>
      <c r="V36" s="49">
        <f>IF(V$18-R$18&lt;=$E$16,R$21/$E$16,0)</f>
        <v>35.233828719201384</v>
      </c>
      <c r="W36" s="49">
        <f>IF(W$18-R$18&lt;=$E$16,R$21/$E$16,0)</f>
        <v>35.233828719201384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6"/>
        <v>157.75735659326924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35.938505293585408</v>
      </c>
      <c r="U37" s="49">
        <f>IF(U$18-S$18&lt;=$E$16,S$21/$E$16,0)</f>
        <v>35.938505293585408</v>
      </c>
      <c r="V37" s="49">
        <f>IF(V$18-S$18&lt;=$E$16,S$21/$E$16,0)</f>
        <v>35.938505293585408</v>
      </c>
      <c r="W37" s="49">
        <f>IF(W$18-S$18&lt;=$E$16,S$21/$E$16,0)</f>
        <v>35.938505293585408</v>
      </c>
      <c r="X37" s="49">
        <f>IF(X$18-S$18&lt;=$E$16,S$21/$E$16,0)</f>
        <v>35.938505293585408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6"/>
        <v>160.91250372513468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36.657275399457127</v>
      </c>
      <c r="V38" s="49">
        <f>IF(V$18-T$18&lt;=$E$16,T$21/$E$16,0)</f>
        <v>36.657275399457127</v>
      </c>
      <c r="W38" s="49">
        <f>IF(W$18-T$18&lt;=$E$16,T$21/$E$16,0)</f>
        <v>36.657275399457127</v>
      </c>
      <c r="X38" s="49">
        <f>IF(X$18-T$18&lt;=$E$16,T$21/$E$16,0)</f>
        <v>36.657275399457127</v>
      </c>
      <c r="Y38" s="49">
        <f>IF(Y$18-T$18&lt;=$E$16,T$21/$E$16,0)</f>
        <v>36.657275399457127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6"/>
        <v>164.13075379963732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37.390420907446263</v>
      </c>
      <c r="W39" s="49">
        <f>IF(W$18-U$18&lt;=$E$16,U$21/$E$16,0)</f>
        <v>37.390420907446263</v>
      </c>
      <c r="X39" s="49">
        <f>IF(X$18-U$18&lt;=$E$16,U$21/$E$16,0)</f>
        <v>37.390420907446263</v>
      </c>
      <c r="Y39" s="49">
        <f>IF(Y$18-U$18&lt;=$E$16,U$21/$E$16,0)</f>
        <v>37.390420907446263</v>
      </c>
      <c r="Z39" s="49">
        <f>IF(Z$18-U$18&lt;=$E$16,U$21/$E$16,0)</f>
        <v>37.390420907446263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6"/>
        <v>167.41336887563011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38.138229325595191</v>
      </c>
      <c r="X40" s="49">
        <f>IF(X$18-V$18&lt;=$E$16,V$21/$E$16,0)</f>
        <v>38.138229325595191</v>
      </c>
      <c r="Y40" s="49">
        <f>IF(Y$18-V$18&lt;=$E$16,V$21/$E$16,0)</f>
        <v>38.138229325595191</v>
      </c>
      <c r="Z40" s="49">
        <f>IF(Z$18-V$18&lt;=$E$16,V$21/$E$16,0)</f>
        <v>38.138229325595191</v>
      </c>
      <c r="AA40" s="49">
        <f>IF(AA$18-V$18&lt;=$E$16,V$21/$E$16,0)</f>
        <v>38.138229325595191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6"/>
        <v>170.76163625314274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38.900993912107097</v>
      </c>
      <c r="Y41" s="49">
        <f>IF(Y$18-W$18&lt;=$E$16,W$21/$E$16,0)</f>
        <v>38.900993912107097</v>
      </c>
      <c r="Z41" s="49">
        <f>IF(Z$18-W$18&lt;=$E$16,W$21/$E$16,0)</f>
        <v>38.900993912107097</v>
      </c>
      <c r="AA41" s="49">
        <f>IF(AA$18-W$18&lt;=$E$16,W$21/$E$16,0)</f>
        <v>38.900993912107097</v>
      </c>
      <c r="AB41" s="49">
        <f>IF(AB$18-W$18&lt;=$E$16,W$21/$E$16,0)</f>
        <v>38.900993912107097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6"/>
        <v>174.17686897820556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39.679013790349231</v>
      </c>
      <c r="Z42" s="49">
        <f>IF(Z$18-X$18&lt;=$E$16,X$21/$E$16,0)</f>
        <v>39.679013790349231</v>
      </c>
      <c r="AA42" s="49">
        <f>IF(AA$18-X$18&lt;=$E$16,X$21/$E$16,0)</f>
        <v>39.679013790349231</v>
      </c>
      <c r="AB42" s="49">
        <f>IF(AB$18-X$18&lt;=$E$16,X$21/$E$16,0)</f>
        <v>39.679013790349231</v>
      </c>
      <c r="AC42" s="49">
        <f>IF(AC$18-X$18&lt;=$E$16,X$21/$E$16,0)</f>
        <v>39.679013790349231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6"/>
        <v>177.66040635776969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40.472594066156226</v>
      </c>
      <c r="AA43" s="54">
        <f>IF(AA$18-Y$18&lt;=$E$16,Y$21/$E$16,0)</f>
        <v>40.472594066156226</v>
      </c>
      <c r="AB43" s="54">
        <f>IF(AB$18-Y$18&lt;=$E$16,Y$21/$E$16,0)</f>
        <v>40.472594066156226</v>
      </c>
      <c r="AC43" s="54">
        <f>IF(AC$18-Y$18&lt;=$E$16,Y$21/$E$16,0)</f>
        <v>40.472594066156226</v>
      </c>
      <c r="AD43" s="54">
        <f>IF(AD$18-Y$18&lt;=$E$16,Y$21/$E$16,0)</f>
        <v>40.472594066156226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6"/>
        <v>1479.7730364738848</v>
      </c>
      <c r="F44" s="49">
        <f t="shared" ref="F44:S44" si="7">SUM(F24:F43)</f>
        <v>0</v>
      </c>
      <c r="G44" s="49">
        <f t="shared" si="7"/>
        <v>25.094663999999998</v>
      </c>
      <c r="H44" s="49">
        <f t="shared" si="7"/>
        <v>51.346900079999998</v>
      </c>
      <c r="I44" s="49">
        <f t="shared" si="7"/>
        <v>78.812643621599989</v>
      </c>
      <c r="J44" s="49">
        <f t="shared" si="7"/>
        <v>107.55058802039999</v>
      </c>
      <c r="K44" s="49">
        <f t="shared" si="7"/>
        <v>137.62232157239998</v>
      </c>
      <c r="L44" s="49">
        <f t="shared" si="7"/>
        <v>143.20082579543998</v>
      </c>
      <c r="M44" s="49">
        <f t="shared" si="7"/>
        <v>148.2352213029408</v>
      </c>
      <c r="N44" s="49">
        <f t="shared" si="7"/>
        <v>152.6818419805916</v>
      </c>
      <c r="O44" s="49">
        <f t="shared" si="7"/>
        <v>156.49450908542747</v>
      </c>
      <c r="P44" s="49">
        <f t="shared" si="7"/>
        <v>159.624399267136</v>
      </c>
      <c r="Q44" s="49">
        <f t="shared" si="7"/>
        <v>162.81688725247872</v>
      </c>
      <c r="R44" s="49">
        <f t="shared" si="7"/>
        <v>166.07322499752829</v>
      </c>
      <c r="S44" s="49">
        <f t="shared" si="7"/>
        <v>169.39468949747885</v>
      </c>
      <c r="T44" s="49">
        <f>SUM(T24:T43)</f>
        <v>172.78258328742845</v>
      </c>
      <c r="U44" s="49">
        <f t="shared" ref="U44:AO44" si="8">SUM(U24:U43)</f>
        <v>176.238234953177</v>
      </c>
      <c r="V44" s="49">
        <f t="shared" si="8"/>
        <v>179.76299965224058</v>
      </c>
      <c r="W44" s="49">
        <f t="shared" si="8"/>
        <v>183.35825964528539</v>
      </c>
      <c r="X44" s="49">
        <f t="shared" si="8"/>
        <v>187.0254248381911</v>
      </c>
      <c r="Y44" s="49">
        <f t="shared" si="8"/>
        <v>190.76593333495492</v>
      </c>
      <c r="Z44" s="49">
        <f t="shared" si="8"/>
        <v>194.58125200165401</v>
      </c>
      <c r="AA44" s="49">
        <f t="shared" si="8"/>
        <v>157.19083109420774</v>
      </c>
      <c r="AB44" s="49">
        <f t="shared" si="8"/>
        <v>119.05260176861256</v>
      </c>
      <c r="AC44" s="49">
        <f t="shared" si="8"/>
        <v>80.15160785650545</v>
      </c>
      <c r="AD44" s="49">
        <f t="shared" si="8"/>
        <v>40.472594066156226</v>
      </c>
      <c r="AE44" s="49">
        <f t="shared" si="8"/>
        <v>0</v>
      </c>
      <c r="AF44" s="49">
        <f t="shared" si="8"/>
        <v>0</v>
      </c>
      <c r="AG44" s="49">
        <f t="shared" si="8"/>
        <v>0</v>
      </c>
      <c r="AH44" s="49">
        <f t="shared" si="8"/>
        <v>0</v>
      </c>
      <c r="AI44" s="49">
        <f t="shared" si="8"/>
        <v>0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650.05271643506069</v>
      </c>
      <c r="F46" s="49">
        <f>(F8-F19)*$H$13</f>
        <v>45.238680000000002</v>
      </c>
      <c r="G46" s="49">
        <f t="shared" ref="G46:Y46" si="9">(G8-G19)*$H$13</f>
        <v>47.325459600000009</v>
      </c>
      <c r="H46" s="49">
        <f t="shared" si="9"/>
        <v>49.513075091999994</v>
      </c>
      <c r="I46" s="49">
        <f t="shared" si="9"/>
        <v>51.806498406000003</v>
      </c>
      <c r="J46" s="49">
        <f t="shared" si="9"/>
        <v>54.21094824</v>
      </c>
      <c r="K46" s="49">
        <f t="shared" si="9"/>
        <v>55.295167204799995</v>
      </c>
      <c r="L46" s="49">
        <f t="shared" si="9"/>
        <v>56.401070548895994</v>
      </c>
      <c r="M46" s="49">
        <f t="shared" si="9"/>
        <v>57.529091959873917</v>
      </c>
      <c r="N46" s="49">
        <f t="shared" si="9"/>
        <v>58.679673799071402</v>
      </c>
      <c r="O46" s="49">
        <f t="shared" si="9"/>
        <v>59.853267275052836</v>
      </c>
      <c r="P46" s="49">
        <f t="shared" si="9"/>
        <v>61.050332620553888</v>
      </c>
      <c r="Q46" s="49">
        <f t="shared" si="9"/>
        <v>62.271339272964973</v>
      </c>
      <c r="R46" s="49">
        <f t="shared" si="9"/>
        <v>63.516766058424274</v>
      </c>
      <c r="S46" s="49">
        <f t="shared" si="9"/>
        <v>64.787101379592755</v>
      </c>
      <c r="T46" s="49">
        <f t="shared" si="9"/>
        <v>66.082843407184612</v>
      </c>
      <c r="U46" s="49">
        <f t="shared" si="9"/>
        <v>67.404500275328303</v>
      </c>
      <c r="V46" s="49">
        <f t="shared" si="9"/>
        <v>68.752590280834866</v>
      </c>
      <c r="W46" s="49">
        <f t="shared" si="9"/>
        <v>70.127642086451559</v>
      </c>
      <c r="X46" s="49">
        <f t="shared" si="9"/>
        <v>71.530194928180592</v>
      </c>
      <c r="Y46" s="49">
        <f t="shared" si="9"/>
        <v>72.960798826744224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0">E47+F46-F69</f>
        <v>45.238680000000002</v>
      </c>
      <c r="G47" s="49">
        <f t="shared" ref="G47" si="11">F47+G46-G69</f>
        <v>83.516403600000004</v>
      </c>
      <c r="H47" s="49">
        <f t="shared" ref="H47" si="12">G47+H46-H69</f>
        <v>114.51665077199999</v>
      </c>
      <c r="I47" s="49">
        <f t="shared" ref="I47" si="13">H47+I46-I69</f>
        <v>137.9077062396</v>
      </c>
      <c r="J47" s="49">
        <f t="shared" ref="J47" si="14">I47+J46-J69</f>
        <v>153.34191185999998</v>
      </c>
      <c r="K47" s="49">
        <f t="shared" ref="K47" si="15">J47+K46-K69</f>
        <v>159.01814679719999</v>
      </c>
      <c r="L47" s="49">
        <f t="shared" ref="L47" si="16">K47+L46-L69</f>
        <v>163.788987637536</v>
      </c>
      <c r="M47" s="49">
        <f t="shared" ref="M47" si="17">L47+M46-M69</f>
        <v>167.87272769907071</v>
      </c>
      <c r="N47" s="49">
        <f t="shared" ref="N47" si="18">M47+N46-N69</f>
        <v>171.50384622622812</v>
      </c>
      <c r="O47" s="49">
        <f t="shared" ref="O47" si="19">N47+O46-O69</f>
        <v>174.93392315075272</v>
      </c>
      <c r="P47" s="49">
        <f t="shared" ref="P47" si="20">O47+P46-P69</f>
        <v>178.43260161376779</v>
      </c>
      <c r="Q47" s="49">
        <f t="shared" ref="Q47" si="21">P47+Q46-Q69</f>
        <v>182.00125364604315</v>
      </c>
      <c r="R47" s="49">
        <f t="shared" ref="R47" si="22">Q47+R46-R69</f>
        <v>185.64127871896403</v>
      </c>
      <c r="S47" s="49">
        <f t="shared" ref="S47" si="23">R47+S46-S69</f>
        <v>189.35410429334331</v>
      </c>
      <c r="T47" s="49">
        <f t="shared" ref="T47" si="24">S47+T46-T69</f>
        <v>193.14118637921018</v>
      </c>
      <c r="U47" s="49">
        <f t="shared" ref="U47" si="25">T47+U46-U69</f>
        <v>197.0040101067944</v>
      </c>
      <c r="V47" s="49">
        <f t="shared" ref="V47" si="26">U47+V46-V69</f>
        <v>200.94409030893027</v>
      </c>
      <c r="W47" s="49">
        <f t="shared" ref="W47" si="27">V47+W46-W69</f>
        <v>204.96297211510887</v>
      </c>
      <c r="X47" s="49">
        <f t="shared" ref="X47" si="28">W47+X46-X69</f>
        <v>209.06223155741105</v>
      </c>
      <c r="Y47" s="49">
        <f t="shared" ref="Y47" si="29">X47+Y46-Y69</f>
        <v>213.2434761885593</v>
      </c>
      <c r="Z47" s="49">
        <f t="shared" ref="Z47" si="30">Y47+Z46-Z69</f>
        <v>143.08833090905139</v>
      </c>
      <c r="AA47" s="49">
        <f t="shared" ref="AA47" si="31">Z47+AA46-AA69</f>
        <v>86.414085684609148</v>
      </c>
      <c r="AB47" s="49">
        <f t="shared" ref="AB47" si="32">AA47+AB46-AB69</f>
        <v>43.49035851633387</v>
      </c>
      <c r="AC47" s="49">
        <f t="shared" ref="AC47" si="33">AB47+AC46-AC69</f>
        <v>14.59215976534891</v>
      </c>
      <c r="AD47" s="49">
        <f t="shared" ref="AD47" si="34">AC47+AD46-AD69</f>
        <v>6.5725203057809267E-14</v>
      </c>
      <c r="AE47" s="49">
        <f t="shared" ref="AE47" si="35">AD47+AE46-AE69</f>
        <v>6.5725203057809267E-14</v>
      </c>
      <c r="AF47" s="49">
        <f t="shared" ref="AF47" si="36">AE47+AF46-AF69</f>
        <v>6.5725203057809267E-14</v>
      </c>
      <c r="AG47" s="49">
        <f t="shared" ref="AG47" si="37">AF47+AG46-AG69</f>
        <v>6.5725203057809267E-14</v>
      </c>
      <c r="AH47" s="49">
        <f t="shared" ref="AH47" si="38">AG47+AH46-AH69</f>
        <v>6.5725203057809267E-14</v>
      </c>
      <c r="AI47" s="49">
        <f t="shared" ref="AI47" si="39">AH47+AI46-AI69</f>
        <v>6.5725203057809267E-14</v>
      </c>
      <c r="AJ47" s="49">
        <f t="shared" ref="AJ47" si="40">AI47+AJ46-AJ69</f>
        <v>6.5725203057809267E-14</v>
      </c>
      <c r="AK47" s="49">
        <f t="shared" ref="AK47" si="41">AJ47+AK46-AK69</f>
        <v>6.5725203057809267E-14</v>
      </c>
      <c r="AL47" s="49">
        <f t="shared" ref="AL47" si="42">AK47+AL46-AL69</f>
        <v>6.5725203057809267E-14</v>
      </c>
      <c r="AM47" s="49">
        <f t="shared" ref="AM47" si="43">AL47+AM46-AM69</f>
        <v>6.5725203057809267E-14</v>
      </c>
      <c r="AN47" s="49">
        <f t="shared" ref="AN47" si="44">AM47+AN46-AN69</f>
        <v>6.5725203057809267E-14</v>
      </c>
      <c r="AO47" s="49">
        <f t="shared" ref="AO47" si="45">AN47+AO46-AO69</f>
        <v>6.5725203057809267E-14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39.716368359051486</v>
      </c>
      <c r="F49" s="49"/>
      <c r="G49" s="49">
        <f>IF(G$18-F$18&lt;=$E$16,F$46/$E$16,0)</f>
        <v>9.0477360000000004</v>
      </c>
      <c r="H49" s="49">
        <f>IF(H$18-F$18&lt;=$E$16,F$46/$E$16,0)</f>
        <v>9.0477360000000004</v>
      </c>
      <c r="I49" s="49">
        <f>IF(I$18-F$18&lt;=$E$16,F$46/$E$16,0)</f>
        <v>9.0477360000000004</v>
      </c>
      <c r="J49" s="49">
        <f>IF(J$18-F$18&lt;=$E$16,F$46/$E$16,0)</f>
        <v>9.0477360000000004</v>
      </c>
      <c r="K49" s="49">
        <f>IF(K$18-F$18&lt;=$E$16,F$46/$E$16,0)</f>
        <v>9.0477360000000004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6">NPV($E$15,F50:AO50)*(1+$E$15)</f>
        <v>41.548413575175253</v>
      </c>
      <c r="F50" s="49"/>
      <c r="G50" s="49"/>
      <c r="H50" s="49">
        <f>IF(H$18-G$18&lt;=$E$16,G$46/$E$16,0)</f>
        <v>9.4650919200000025</v>
      </c>
      <c r="I50" s="49">
        <f>IF(I$18-G$18&lt;=$E$16,G$46/$E$16,0)</f>
        <v>9.4650919200000025</v>
      </c>
      <c r="J50" s="49">
        <f>IF(J$18-G$18&lt;=$E$16,G$46/$E$16,0)</f>
        <v>9.4650919200000025</v>
      </c>
      <c r="K50" s="49">
        <f>IF(K$18-G$18&lt;=$E$16,G$46/$E$16,0)</f>
        <v>9.4650919200000025</v>
      </c>
      <c r="L50" s="49">
        <f>IF(L$18-G$18&lt;=$E$16,G$46/$E$16,0)</f>
        <v>9.4650919200000025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6"/>
        <v>43.468985588068627</v>
      </c>
      <c r="F51" s="49"/>
      <c r="G51" s="49"/>
      <c r="H51" s="49"/>
      <c r="I51" s="49">
        <f>IF(I$18-H$18&lt;=$E$16,H$46/$E$16,0)</f>
        <v>9.9026150183999988</v>
      </c>
      <c r="J51" s="49">
        <f>IF(J$18-H$18&lt;=$E$16,H$46/$E$16,0)</f>
        <v>9.9026150183999988</v>
      </c>
      <c r="K51" s="49">
        <f>IF(K$18-H$18&lt;=$E$16,H$46/$E$16,0)</f>
        <v>9.9026150183999988</v>
      </c>
      <c r="L51" s="49">
        <f>IF(L$18-H$18&lt;=$E$16,H$46/$E$16,0)</f>
        <v>9.9026150183999988</v>
      </c>
      <c r="M51" s="49">
        <f>IF(M$18-H$18&lt;=$E$16,H$46/$E$16,0)</f>
        <v>9.9026150183999988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6"/>
        <v>45.482449401381949</v>
      </c>
      <c r="F52" s="49"/>
      <c r="G52" s="49"/>
      <c r="H52" s="49"/>
      <c r="I52" s="49"/>
      <c r="J52" s="49">
        <f>IF(J$18-I$18&lt;=$E$16,I$46/$E$16,0)</f>
        <v>10.3612996812</v>
      </c>
      <c r="K52" s="49">
        <f>IF(K$18-I$18&lt;=$E$16,I$46/$E$16,0)</f>
        <v>10.3612996812</v>
      </c>
      <c r="L52" s="49">
        <f>IF(L$18-I$18&lt;=$E$16,I$46/$E$16,0)</f>
        <v>10.3612996812</v>
      </c>
      <c r="M52" s="49">
        <f>IF(M$18-I$18&lt;=$E$16,I$46/$E$16,0)</f>
        <v>10.3612996812</v>
      </c>
      <c r="N52" s="49">
        <f>IF(N$18-I$18&lt;=$E$16,I$46/$E$16,0)</f>
        <v>10.3612996812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6"/>
        <v>47.593386663654051</v>
      </c>
      <c r="F53" s="53"/>
      <c r="G53" s="53"/>
      <c r="H53" s="53"/>
      <c r="I53" s="53"/>
      <c r="J53" s="53"/>
      <c r="K53" s="49">
        <f>IF(K$18-J$18&lt;=$E$16,J$46/$E$16,0)</f>
        <v>10.842189648</v>
      </c>
      <c r="L53" s="49">
        <f>IF(L$18-J$18&lt;=$E$16,J$46/$E$16,0)</f>
        <v>10.842189648</v>
      </c>
      <c r="M53" s="49">
        <f>IF(M$18-J$18&lt;=$E$16,J$46/$E$16,0)</f>
        <v>10.842189648</v>
      </c>
      <c r="N53" s="49">
        <f>IF(N$18-J$18&lt;=$E$16,J$46/$E$16,0)</f>
        <v>10.842189648</v>
      </c>
      <c r="O53" s="49">
        <f>IF(O$18-J$18&lt;=$E$16,J$46/$E$16,0)</f>
        <v>10.842189648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6"/>
        <v>48.545254396927128</v>
      </c>
      <c r="F54" s="53"/>
      <c r="G54" s="53"/>
      <c r="H54" s="53"/>
      <c r="I54" s="53"/>
      <c r="J54" s="53"/>
      <c r="K54" s="42"/>
      <c r="L54" s="49">
        <f>IF(L$18-K$18&lt;=$E$16,K$46/$E$16,0)</f>
        <v>11.059033440959999</v>
      </c>
      <c r="M54" s="49">
        <f>IF(M$18-K$18&lt;=$E$16,K$46/$E$16,0)</f>
        <v>11.059033440959999</v>
      </c>
      <c r="N54" s="49">
        <f>IF(N$18-K$18&lt;=$E$16,K$46/$E$16,0)</f>
        <v>11.059033440959999</v>
      </c>
      <c r="O54" s="49">
        <f>IF(O$18-K$18&lt;=$E$16,K$46/$E$16,0)</f>
        <v>11.059033440959999</v>
      </c>
      <c r="P54" s="49">
        <f>IF(P$18-K$18&lt;=$E$16,K$46/$E$16,0)</f>
        <v>11.059033440959999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6"/>
        <v>49.516159484865668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11.280214109779198</v>
      </c>
      <c r="N55" s="49">
        <f>IF(N$18-L$18&lt;=$E$16,L$46/$E$16,0)</f>
        <v>11.280214109779198</v>
      </c>
      <c r="O55" s="49">
        <f>IF(O$18-L$18&lt;=$E$16,L$46/$E$16,0)</f>
        <v>11.280214109779198</v>
      </c>
      <c r="P55" s="49">
        <f>IF(P$18-L$18&lt;=$E$16,L$46/$E$16,0)</f>
        <v>11.280214109779198</v>
      </c>
      <c r="Q55" s="49">
        <f>IF(Q$18-L$18&lt;=$E$16,L$46/$E$16,0)</f>
        <v>11.280214109779198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6"/>
        <v>50.506482674562989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11.505818391974783</v>
      </c>
      <c r="O56" s="49">
        <f>IF(O$18-M$18&lt;=$E$16,M$46/$E$16,0)</f>
        <v>11.505818391974783</v>
      </c>
      <c r="P56" s="49">
        <f>IF(P$18-M$18&lt;=$E$16,M$46/$E$16,0)</f>
        <v>11.505818391974783</v>
      </c>
      <c r="Q56" s="49">
        <f>IF(Q$18-M$18&lt;=$E$16,M$46/$E$16,0)</f>
        <v>11.505818391974783</v>
      </c>
      <c r="R56" s="49">
        <f>IF(R$18-M$18&lt;=$E$16,M$46/$E$16,0)</f>
        <v>11.505818391974783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6"/>
        <v>51.516612328054251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11.735934759814281</v>
      </c>
      <c r="P57" s="49">
        <f>IF(P$18-N$18&lt;=$E$16,N$46/$E$16,0)</f>
        <v>11.735934759814281</v>
      </c>
      <c r="Q57" s="49">
        <f>IF(Q$18-N$18&lt;=$E$16,N$46/$E$16,0)</f>
        <v>11.735934759814281</v>
      </c>
      <c r="R57" s="49">
        <f>IF(R$18-N$18&lt;=$E$16,N$46/$E$16,0)</f>
        <v>11.735934759814281</v>
      </c>
      <c r="S57" s="49">
        <f>IF(S$18-N$18&lt;=$E$16,N$46/$E$16,0)</f>
        <v>11.735934759814281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6"/>
        <v>52.546944574615338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11.970653455010567</v>
      </c>
      <c r="Q58" s="49">
        <f>IF(Q$18-O$18&lt;=$E$16,O$46/$E$16,0)</f>
        <v>11.970653455010567</v>
      </c>
      <c r="R58" s="49">
        <f>IF(R$18-O$18&lt;=$E$16,O$46/$E$16,0)</f>
        <v>11.970653455010567</v>
      </c>
      <c r="S58" s="49">
        <f>IF(S$18-O$18&lt;=$E$16,O$46/$E$16,0)</f>
        <v>11.970653455010567</v>
      </c>
      <c r="T58" s="49">
        <f>IF(T$18-O$18&lt;=$E$16,O$46/$E$16,0)</f>
        <v>11.970653455010567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6"/>
        <v>53.597883466107646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12.210066524110777</v>
      </c>
      <c r="R59" s="49">
        <f>IF(R$18-P$18&lt;=$E$16,P$46/$E$16,0)</f>
        <v>12.210066524110777</v>
      </c>
      <c r="S59" s="49">
        <f>IF(S$18-P$18&lt;=$E$16,P$46/$E$16,0)</f>
        <v>12.210066524110777</v>
      </c>
      <c r="T59" s="49">
        <f>IF(T$18-P$18&lt;=$E$16,P$46/$E$16,0)</f>
        <v>12.210066524110777</v>
      </c>
      <c r="U59" s="49">
        <f>IF(U$18-P$18&lt;=$E$16,P$46/$E$16,0)</f>
        <v>12.210066524110777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6"/>
        <v>54.669841135429813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12.454267854592995</v>
      </c>
      <c r="S60" s="49">
        <f>IF(S$18-Q$18&lt;=$E$16,Q$46/$E$16,0)</f>
        <v>12.454267854592995</v>
      </c>
      <c r="T60" s="49">
        <f>IF(T$18-Q$18&lt;=$E$16,Q$46/$E$16,0)</f>
        <v>12.454267854592995</v>
      </c>
      <c r="U60" s="49">
        <f>IF(U$18-Q$18&lt;=$E$16,Q$46/$E$16,0)</f>
        <v>12.454267854592995</v>
      </c>
      <c r="V60" s="49">
        <f>IF(V$18-Q$18&lt;=$E$16,Q$46/$E$16,0)</f>
        <v>12.454267854592995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6"/>
        <v>55.763237958138404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12.703353211684854</v>
      </c>
      <c r="T61" s="49">
        <f>IF(T$18-R$18&lt;=$E$16,R$46/$E$16,0)</f>
        <v>12.703353211684854</v>
      </c>
      <c r="U61" s="49">
        <f>IF(U$18-R$18&lt;=$E$16,R$46/$E$16,0)</f>
        <v>12.703353211684854</v>
      </c>
      <c r="V61" s="49">
        <f>IF(V$18-R$18&lt;=$E$16,R$46/$E$16,0)</f>
        <v>12.703353211684854</v>
      </c>
      <c r="W61" s="49">
        <f>IF(W$18-R$18&lt;=$E$16,R$46/$E$16,0)</f>
        <v>12.703353211684854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6"/>
        <v>56.878502717301167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12.957420275918551</v>
      </c>
      <c r="U62" s="49">
        <f>IF(U$18-S$18&lt;=$E$16,S$46/$E$16,0)</f>
        <v>12.957420275918551</v>
      </c>
      <c r="V62" s="49">
        <f>IF(V$18-S$18&lt;=$E$16,S$46/$E$16,0)</f>
        <v>12.957420275918551</v>
      </c>
      <c r="W62" s="49">
        <f>IF(W$18-S$18&lt;=$E$16,S$46/$E$16,0)</f>
        <v>12.957420275918551</v>
      </c>
      <c r="X62" s="49">
        <f>IF(X$18-S$18&lt;=$E$16,S$46/$E$16,0)</f>
        <v>12.957420275918551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6"/>
        <v>58.016072771647188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13.216568681436922</v>
      </c>
      <c r="V63" s="49">
        <f>IF(V$18-T$18&lt;=$E$16,T$46/$E$16,0)</f>
        <v>13.216568681436922</v>
      </c>
      <c r="W63" s="49">
        <f>IF(W$18-T$18&lt;=$E$16,T$46/$E$16,0)</f>
        <v>13.216568681436922</v>
      </c>
      <c r="X63" s="49">
        <f>IF(X$18-T$18&lt;=$E$16,T$46/$E$16,0)</f>
        <v>13.216568681436922</v>
      </c>
      <c r="Y63" s="49">
        <f>IF(Y$18-T$18&lt;=$E$16,T$46/$E$16,0)</f>
        <v>13.216568681436922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6"/>
        <v>59.176394227080138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13.480900055065661</v>
      </c>
      <c r="W64" s="49">
        <f>IF(W$18-U$18&lt;=$E$16,U$46/$E$16,0)</f>
        <v>13.480900055065661</v>
      </c>
      <c r="X64" s="49">
        <f>IF(X$18-U$18&lt;=$E$16,U$46/$E$16,0)</f>
        <v>13.480900055065661</v>
      </c>
      <c r="Y64" s="49">
        <f>IF(Y$18-U$18&lt;=$E$16,U$46/$E$16,0)</f>
        <v>13.480900055065661</v>
      </c>
      <c r="Z64" s="49">
        <f>IF(Z$18-U$18&lt;=$E$16,U$46/$E$16,0)</f>
        <v>13.480900055065661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6"/>
        <v>60.359922111621728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13.750518056166973</v>
      </c>
      <c r="X65" s="49">
        <f>IF(X$18-V$18&lt;=$E$16,V$46/$E$16,0)</f>
        <v>13.750518056166973</v>
      </c>
      <c r="Y65" s="49">
        <f>IF(Y$18-V$18&lt;=$E$16,V$46/$E$16,0)</f>
        <v>13.750518056166973</v>
      </c>
      <c r="Z65" s="49">
        <f>IF(Z$18-V$18&lt;=$E$16,V$46/$E$16,0)</f>
        <v>13.750518056166973</v>
      </c>
      <c r="AA65" s="49">
        <f>IF(AA$18-V$18&lt;=$E$16,V$46/$E$16,0)</f>
        <v>13.750518056166973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6"/>
        <v>61.567120553854167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14.025528417290312</v>
      </c>
      <c r="Y66" s="49">
        <f>IF(Y$18-W$18&lt;=$E$16,W$46/$E$16,0)</f>
        <v>14.025528417290312</v>
      </c>
      <c r="Z66" s="49">
        <f>IF(Z$18-W$18&lt;=$E$16,W$46/$E$16,0)</f>
        <v>14.025528417290312</v>
      </c>
      <c r="AA66" s="49">
        <f>IF(AA$18-W$18&lt;=$E$16,W$46/$E$16,0)</f>
        <v>14.025528417290312</v>
      </c>
      <c r="AB66" s="49">
        <f>IF(AB$18-W$18&lt;=$E$16,W$46/$E$16,0)</f>
        <v>14.025528417290312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6"/>
        <v>62.79846296493124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14.306038985636118</v>
      </c>
      <c r="Z67" s="49">
        <f>IF(Z$18-X$18&lt;=$E$16,X$46/$E$16,0)</f>
        <v>14.306038985636118</v>
      </c>
      <c r="AA67" s="49">
        <f>IF(AA$18-X$18&lt;=$E$16,X$46/$E$16,0)</f>
        <v>14.306038985636118</v>
      </c>
      <c r="AB67" s="49">
        <f>IF(AB$18-X$18&lt;=$E$16,X$46/$E$16,0)</f>
        <v>14.306038985636118</v>
      </c>
      <c r="AC67" s="49">
        <f>IF(AC$18-X$18&lt;=$E$16,X$46/$E$16,0)</f>
        <v>14.306038985636118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6"/>
        <v>64.054432224229885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14.592159765348844</v>
      </c>
      <c r="AA68" s="54">
        <f>IF(AA$18-Y$18&lt;=$E$16,Y$46/$E$16,0)</f>
        <v>14.592159765348844</v>
      </c>
      <c r="AB68" s="54">
        <f>IF(AB$18-Y$18&lt;=$E$16,Y$46/$E$16,0)</f>
        <v>14.592159765348844</v>
      </c>
      <c r="AC68" s="54">
        <f>IF(AC$18-Y$18&lt;=$E$16,Y$46/$E$16,0)</f>
        <v>14.592159765348844</v>
      </c>
      <c r="AD68" s="54">
        <f>IF(AD$18-Y$18&lt;=$E$16,Y$46/$E$16,0)</f>
        <v>14.592159765348844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6"/>
        <v>533.52361178990395</v>
      </c>
      <c r="F69" s="49">
        <f t="shared" ref="F69:S69" si="47">SUM(F49:F68)</f>
        <v>0</v>
      </c>
      <c r="G69" s="49">
        <f t="shared" si="47"/>
        <v>9.0477360000000004</v>
      </c>
      <c r="H69" s="49">
        <f t="shared" si="47"/>
        <v>18.512827920000003</v>
      </c>
      <c r="I69" s="49">
        <f t="shared" si="47"/>
        <v>28.415442938400002</v>
      </c>
      <c r="J69" s="49">
        <f t="shared" si="47"/>
        <v>38.7767426196</v>
      </c>
      <c r="K69" s="49">
        <f t="shared" si="47"/>
        <v>49.618932267600002</v>
      </c>
      <c r="L69" s="49">
        <f t="shared" si="47"/>
        <v>51.630229708560002</v>
      </c>
      <c r="M69" s="49">
        <f t="shared" si="47"/>
        <v>53.445351898339197</v>
      </c>
      <c r="N69" s="49">
        <f t="shared" si="47"/>
        <v>55.048555271913983</v>
      </c>
      <c r="O69" s="49">
        <f t="shared" si="47"/>
        <v>56.423190350528259</v>
      </c>
      <c r="P69" s="49">
        <f t="shared" si="47"/>
        <v>57.55165415753882</v>
      </c>
      <c r="Q69" s="49">
        <f t="shared" si="47"/>
        <v>58.702687240689606</v>
      </c>
      <c r="R69" s="49">
        <f t="shared" si="47"/>
        <v>59.876740985503403</v>
      </c>
      <c r="S69" s="49">
        <f t="shared" si="47"/>
        <v>61.074275805213475</v>
      </c>
      <c r="T69" s="49">
        <f>SUM(T49:T68)</f>
        <v>62.295761321317741</v>
      </c>
      <c r="U69" s="49">
        <f t="shared" ref="U69:AO69" si="48">SUM(U49:U68)</f>
        <v>63.541676547744103</v>
      </c>
      <c r="V69" s="49">
        <f t="shared" si="48"/>
        <v>64.812510078698978</v>
      </c>
      <c r="W69" s="49">
        <f t="shared" si="48"/>
        <v>66.108760280272961</v>
      </c>
      <c r="X69" s="49">
        <f t="shared" si="48"/>
        <v>67.430935485878422</v>
      </c>
      <c r="Y69" s="49">
        <f t="shared" si="48"/>
        <v>68.779554195595978</v>
      </c>
      <c r="Z69" s="49">
        <f t="shared" si="48"/>
        <v>70.155145279507906</v>
      </c>
      <c r="AA69" s="49">
        <f t="shared" si="48"/>
        <v>56.674245224442252</v>
      </c>
      <c r="AB69" s="49">
        <f t="shared" si="48"/>
        <v>42.923727168275278</v>
      </c>
      <c r="AC69" s="49">
        <f t="shared" si="48"/>
        <v>28.89819875098496</v>
      </c>
      <c r="AD69" s="49">
        <f t="shared" si="48"/>
        <v>14.592159765348844</v>
      </c>
      <c r="AE69" s="49">
        <f t="shared" si="48"/>
        <v>0</v>
      </c>
      <c r="AF69" s="49">
        <f t="shared" si="48"/>
        <v>0</v>
      </c>
      <c r="AG69" s="49">
        <f t="shared" si="48"/>
        <v>0</v>
      </c>
      <c r="AH69" s="49">
        <f t="shared" si="48"/>
        <v>0</v>
      </c>
      <c r="AI69" s="49">
        <f t="shared" si="48"/>
        <v>0</v>
      </c>
      <c r="AJ69" s="49">
        <f t="shared" si="48"/>
        <v>0</v>
      </c>
      <c r="AK69" s="49">
        <f t="shared" si="48"/>
        <v>0</v>
      </c>
      <c r="AL69" s="49">
        <f t="shared" si="48"/>
        <v>0</v>
      </c>
      <c r="AM69" s="49">
        <f t="shared" si="48"/>
        <v>0</v>
      </c>
      <c r="AN69" s="49">
        <f t="shared" si="48"/>
        <v>0</v>
      </c>
      <c r="AO69" s="49">
        <f t="shared" si="48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49">F19</f>
        <v>0</v>
      </c>
      <c r="G72" s="42">
        <f t="shared" si="49"/>
        <v>0</v>
      </c>
      <c r="H72" s="42">
        <f t="shared" si="49"/>
        <v>0</v>
      </c>
      <c r="I72" s="42">
        <f t="shared" si="49"/>
        <v>0</v>
      </c>
      <c r="J72" s="42">
        <f t="shared" si="49"/>
        <v>0</v>
      </c>
      <c r="K72" s="42">
        <f t="shared" si="49"/>
        <v>0</v>
      </c>
      <c r="L72" s="42">
        <f t="shared" si="49"/>
        <v>0</v>
      </c>
      <c r="M72" s="42">
        <f t="shared" si="49"/>
        <v>0</v>
      </c>
      <c r="N72" s="42">
        <f t="shared" si="49"/>
        <v>0</v>
      </c>
      <c r="O72" s="42">
        <f t="shared" si="49"/>
        <v>0</v>
      </c>
      <c r="P72" s="42">
        <f t="shared" si="49"/>
        <v>0</v>
      </c>
      <c r="Q72" s="42">
        <f t="shared" si="49"/>
        <v>0</v>
      </c>
      <c r="R72" s="42">
        <f t="shared" si="49"/>
        <v>0</v>
      </c>
      <c r="S72" s="42">
        <f t="shared" si="49"/>
        <v>0</v>
      </c>
      <c r="T72" s="42">
        <f t="shared" si="49"/>
        <v>0</v>
      </c>
      <c r="U72" s="42">
        <f t="shared" si="49"/>
        <v>0</v>
      </c>
      <c r="V72" s="42">
        <f t="shared" si="49"/>
        <v>0</v>
      </c>
      <c r="W72" s="42">
        <f t="shared" si="49"/>
        <v>0</v>
      </c>
      <c r="X72" s="42">
        <f t="shared" si="49"/>
        <v>0</v>
      </c>
      <c r="Y72" s="42">
        <f t="shared" si="49"/>
        <v>0</v>
      </c>
      <c r="Z72" s="42">
        <f t="shared" si="49"/>
        <v>0</v>
      </c>
      <c r="AA72" s="42">
        <f t="shared" si="49"/>
        <v>0</v>
      </c>
      <c r="AB72" s="42">
        <f t="shared" si="49"/>
        <v>0</v>
      </c>
      <c r="AC72" s="42">
        <f t="shared" si="49"/>
        <v>0</v>
      </c>
      <c r="AD72" s="42">
        <f t="shared" si="49"/>
        <v>0</v>
      </c>
      <c r="AE72" s="42">
        <f t="shared" si="49"/>
        <v>0</v>
      </c>
      <c r="AF72" s="42">
        <f t="shared" si="49"/>
        <v>0</v>
      </c>
      <c r="AG72" s="42">
        <f t="shared" si="49"/>
        <v>0</v>
      </c>
      <c r="AH72" s="42">
        <f t="shared" si="49"/>
        <v>0</v>
      </c>
      <c r="AI72" s="42">
        <f t="shared" si="49"/>
        <v>0</v>
      </c>
      <c r="AJ72" s="42">
        <f t="shared" si="49"/>
        <v>0</v>
      </c>
      <c r="AK72" s="42">
        <f t="shared" si="49"/>
        <v>0</v>
      </c>
      <c r="AL72" s="42">
        <f t="shared" si="49"/>
        <v>0</v>
      </c>
      <c r="AM72" s="42">
        <f t="shared" si="49"/>
        <v>0</v>
      </c>
      <c r="AN72" s="42">
        <f t="shared" si="49"/>
        <v>0</v>
      </c>
      <c r="AO72" s="42">
        <f t="shared" si="49"/>
        <v>0</v>
      </c>
    </row>
    <row r="73" spans="2:41" x14ac:dyDescent="0.3">
      <c r="D73" s="119" t="s">
        <v>133</v>
      </c>
      <c r="E73" s="120">
        <f t="shared" ref="E73:E83" si="50">NPV($E$15,F73:AO73)*(1+$E$15)</f>
        <v>1582.8860376113628</v>
      </c>
      <c r="F73" s="139"/>
      <c r="G73" s="136">
        <f>G44</f>
        <v>25.094663999999998</v>
      </c>
      <c r="H73" s="136">
        <f t="shared" ref="H73:AO73" si="51">H44</f>
        <v>51.346900079999998</v>
      </c>
      <c r="I73" s="136">
        <f t="shared" si="51"/>
        <v>78.812643621599989</v>
      </c>
      <c r="J73" s="136">
        <f t="shared" si="51"/>
        <v>107.55058802039999</v>
      </c>
      <c r="K73" s="136">
        <f t="shared" si="51"/>
        <v>137.62232157239998</v>
      </c>
      <c r="L73" s="136">
        <f t="shared" si="51"/>
        <v>143.20082579543998</v>
      </c>
      <c r="M73" s="136">
        <f t="shared" si="51"/>
        <v>148.2352213029408</v>
      </c>
      <c r="N73" s="136">
        <f t="shared" si="51"/>
        <v>152.6818419805916</v>
      </c>
      <c r="O73" s="136">
        <f t="shared" si="51"/>
        <v>156.49450908542747</v>
      </c>
      <c r="P73" s="136">
        <f t="shared" si="51"/>
        <v>159.624399267136</v>
      </c>
      <c r="Q73" s="136">
        <f t="shared" si="51"/>
        <v>162.81688725247872</v>
      </c>
      <c r="R73" s="136">
        <f t="shared" si="51"/>
        <v>166.07322499752829</v>
      </c>
      <c r="S73" s="136">
        <f t="shared" si="51"/>
        <v>169.39468949747885</v>
      </c>
      <c r="T73" s="136">
        <f t="shared" si="51"/>
        <v>172.78258328742845</v>
      </c>
      <c r="U73" s="136">
        <f t="shared" si="51"/>
        <v>176.238234953177</v>
      </c>
      <c r="V73" s="136">
        <f t="shared" si="51"/>
        <v>179.76299965224058</v>
      </c>
      <c r="W73" s="136">
        <f t="shared" si="51"/>
        <v>183.35825964528539</v>
      </c>
      <c r="X73" s="136">
        <f t="shared" si="51"/>
        <v>187.0254248381911</v>
      </c>
      <c r="Y73" s="136">
        <f t="shared" si="51"/>
        <v>190.76593333495492</v>
      </c>
      <c r="Z73" s="136">
        <f t="shared" si="51"/>
        <v>194.58125200165401</v>
      </c>
      <c r="AA73" s="136">
        <f t="shared" si="51"/>
        <v>157.19083109420774</v>
      </c>
      <c r="AB73" s="136">
        <f t="shared" si="51"/>
        <v>119.05260176861256</v>
      </c>
      <c r="AC73" s="136">
        <f t="shared" si="51"/>
        <v>80.15160785650545</v>
      </c>
      <c r="AD73" s="136">
        <f t="shared" si="51"/>
        <v>40.472594066156226</v>
      </c>
      <c r="AE73" s="136">
        <f t="shared" si="51"/>
        <v>0</v>
      </c>
      <c r="AF73" s="136">
        <f t="shared" si="51"/>
        <v>0</v>
      </c>
      <c r="AG73" s="136">
        <f t="shared" si="51"/>
        <v>0</v>
      </c>
      <c r="AH73" s="136">
        <f t="shared" si="51"/>
        <v>0</v>
      </c>
      <c r="AI73" s="136">
        <f t="shared" si="51"/>
        <v>0</v>
      </c>
      <c r="AJ73" s="136">
        <f t="shared" si="51"/>
        <v>0</v>
      </c>
      <c r="AK73" s="136">
        <f t="shared" si="51"/>
        <v>0</v>
      </c>
      <c r="AL73" s="136">
        <f t="shared" si="51"/>
        <v>0</v>
      </c>
      <c r="AM73" s="136">
        <f t="shared" si="51"/>
        <v>0</v>
      </c>
      <c r="AN73" s="136">
        <f t="shared" si="51"/>
        <v>0</v>
      </c>
      <c r="AO73" s="136">
        <f t="shared" si="51"/>
        <v>0</v>
      </c>
    </row>
    <row r="74" spans="2:41" x14ac:dyDescent="0.3">
      <c r="D74" s="121" t="s">
        <v>134</v>
      </c>
      <c r="E74" s="122">
        <f t="shared" si="50"/>
        <v>570.70040811838248</v>
      </c>
      <c r="F74" s="123"/>
      <c r="G74" s="140">
        <f>G69</f>
        <v>9.0477360000000004</v>
      </c>
      <c r="H74" s="140">
        <f t="shared" ref="H74:AO74" si="52">H69</f>
        <v>18.512827920000003</v>
      </c>
      <c r="I74" s="140">
        <f t="shared" si="52"/>
        <v>28.415442938400002</v>
      </c>
      <c r="J74" s="140">
        <f t="shared" si="52"/>
        <v>38.7767426196</v>
      </c>
      <c r="K74" s="140">
        <f t="shared" si="52"/>
        <v>49.618932267600002</v>
      </c>
      <c r="L74" s="140">
        <f t="shared" si="52"/>
        <v>51.630229708560002</v>
      </c>
      <c r="M74" s="140">
        <f t="shared" si="52"/>
        <v>53.445351898339197</v>
      </c>
      <c r="N74" s="140">
        <f t="shared" si="52"/>
        <v>55.048555271913983</v>
      </c>
      <c r="O74" s="140">
        <f t="shared" si="52"/>
        <v>56.423190350528259</v>
      </c>
      <c r="P74" s="140">
        <f t="shared" si="52"/>
        <v>57.55165415753882</v>
      </c>
      <c r="Q74" s="140">
        <f t="shared" si="52"/>
        <v>58.702687240689606</v>
      </c>
      <c r="R74" s="140">
        <f t="shared" si="52"/>
        <v>59.876740985503403</v>
      </c>
      <c r="S74" s="140">
        <f t="shared" si="52"/>
        <v>61.074275805213475</v>
      </c>
      <c r="T74" s="140">
        <f t="shared" si="52"/>
        <v>62.295761321317741</v>
      </c>
      <c r="U74" s="140">
        <f t="shared" si="52"/>
        <v>63.541676547744103</v>
      </c>
      <c r="V74" s="140">
        <f t="shared" si="52"/>
        <v>64.812510078698978</v>
      </c>
      <c r="W74" s="140">
        <f t="shared" si="52"/>
        <v>66.108760280272961</v>
      </c>
      <c r="X74" s="140">
        <f t="shared" si="52"/>
        <v>67.430935485878422</v>
      </c>
      <c r="Y74" s="140">
        <f t="shared" si="52"/>
        <v>68.779554195595978</v>
      </c>
      <c r="Z74" s="140">
        <f t="shared" si="52"/>
        <v>70.155145279507906</v>
      </c>
      <c r="AA74" s="140">
        <f t="shared" si="52"/>
        <v>56.674245224442252</v>
      </c>
      <c r="AB74" s="140">
        <f t="shared" si="52"/>
        <v>42.923727168275278</v>
      </c>
      <c r="AC74" s="140">
        <f t="shared" si="52"/>
        <v>28.89819875098496</v>
      </c>
      <c r="AD74" s="140">
        <f t="shared" si="52"/>
        <v>14.592159765348844</v>
      </c>
      <c r="AE74" s="140">
        <f t="shared" si="52"/>
        <v>0</v>
      </c>
      <c r="AF74" s="140">
        <f t="shared" si="52"/>
        <v>0</v>
      </c>
      <c r="AG74" s="140">
        <f t="shared" si="52"/>
        <v>0</v>
      </c>
      <c r="AH74" s="140">
        <f t="shared" si="52"/>
        <v>0</v>
      </c>
      <c r="AI74" s="140">
        <f t="shared" si="52"/>
        <v>0</v>
      </c>
      <c r="AJ74" s="140">
        <f t="shared" si="52"/>
        <v>0</v>
      </c>
      <c r="AK74" s="140">
        <f t="shared" si="52"/>
        <v>0</v>
      </c>
      <c r="AL74" s="140">
        <f t="shared" si="52"/>
        <v>0</v>
      </c>
      <c r="AM74" s="140">
        <f t="shared" si="52"/>
        <v>0</v>
      </c>
      <c r="AN74" s="140">
        <f t="shared" si="52"/>
        <v>0</v>
      </c>
      <c r="AO74" s="140">
        <f t="shared" si="52"/>
        <v>0</v>
      </c>
    </row>
    <row r="75" spans="2:41" x14ac:dyDescent="0.3">
      <c r="D75" s="34" t="s">
        <v>135</v>
      </c>
      <c r="E75" s="48">
        <f t="shared" si="50"/>
        <v>2153.5864457297453</v>
      </c>
      <c r="F75" s="53"/>
      <c r="G75" s="53">
        <f>SUM(G73:G74)</f>
        <v>34.142399999999995</v>
      </c>
      <c r="H75" s="53">
        <f t="shared" ref="H75:AO75" si="53">SUM(H73:H74)</f>
        <v>69.859728000000004</v>
      </c>
      <c r="I75" s="53">
        <f t="shared" si="53"/>
        <v>107.22808655999999</v>
      </c>
      <c r="J75" s="53">
        <f t="shared" si="53"/>
        <v>146.32733063999999</v>
      </c>
      <c r="K75" s="53">
        <f t="shared" si="53"/>
        <v>187.24125383999998</v>
      </c>
      <c r="L75" s="53">
        <f t="shared" si="53"/>
        <v>194.83105550399998</v>
      </c>
      <c r="M75" s="53">
        <f t="shared" si="53"/>
        <v>201.68057320128</v>
      </c>
      <c r="N75" s="53">
        <f t="shared" si="53"/>
        <v>207.73039725250558</v>
      </c>
      <c r="O75" s="53">
        <f t="shared" si="53"/>
        <v>212.91769943595574</v>
      </c>
      <c r="P75" s="53">
        <f t="shared" si="53"/>
        <v>217.17605342467482</v>
      </c>
      <c r="Q75" s="53">
        <f t="shared" si="53"/>
        <v>221.51957449316834</v>
      </c>
      <c r="R75" s="53">
        <f t="shared" si="53"/>
        <v>225.94996598303169</v>
      </c>
      <c r="S75" s="53">
        <f t="shared" si="53"/>
        <v>230.46896530269231</v>
      </c>
      <c r="T75" s="53">
        <f t="shared" si="53"/>
        <v>235.07834460874619</v>
      </c>
      <c r="U75" s="53">
        <f t="shared" si="53"/>
        <v>239.77991150092112</v>
      </c>
      <c r="V75" s="53">
        <f t="shared" si="53"/>
        <v>244.57550973093956</v>
      </c>
      <c r="W75" s="53">
        <f t="shared" si="53"/>
        <v>249.46701992555836</v>
      </c>
      <c r="X75" s="53">
        <f t="shared" si="53"/>
        <v>254.45636032406952</v>
      </c>
      <c r="Y75" s="53">
        <f t="shared" si="53"/>
        <v>259.54548753055087</v>
      </c>
      <c r="Z75" s="53">
        <f t="shared" si="53"/>
        <v>264.73639728116189</v>
      </c>
      <c r="AA75" s="53">
        <f t="shared" si="53"/>
        <v>213.86507631864998</v>
      </c>
      <c r="AB75" s="53">
        <f t="shared" si="53"/>
        <v>161.97632893688785</v>
      </c>
      <c r="AC75" s="53">
        <f t="shared" si="53"/>
        <v>109.04980660749041</v>
      </c>
      <c r="AD75" s="53">
        <f t="shared" si="53"/>
        <v>55.064753831505072</v>
      </c>
      <c r="AE75" s="53">
        <f t="shared" si="53"/>
        <v>0</v>
      </c>
      <c r="AF75" s="53">
        <f t="shared" si="53"/>
        <v>0</v>
      </c>
      <c r="AG75" s="53">
        <f t="shared" si="53"/>
        <v>0</v>
      </c>
      <c r="AH75" s="53">
        <f t="shared" si="53"/>
        <v>0</v>
      </c>
      <c r="AI75" s="53">
        <f t="shared" si="53"/>
        <v>0</v>
      </c>
      <c r="AJ75" s="53">
        <f t="shared" si="53"/>
        <v>0</v>
      </c>
      <c r="AK75" s="53">
        <f t="shared" si="53"/>
        <v>0</v>
      </c>
      <c r="AL75" s="53">
        <f t="shared" si="53"/>
        <v>0</v>
      </c>
      <c r="AM75" s="53">
        <f t="shared" si="53"/>
        <v>0</v>
      </c>
      <c r="AN75" s="53">
        <f t="shared" si="53"/>
        <v>0</v>
      </c>
      <c r="AO75" s="53">
        <f t="shared" si="53"/>
        <v>0</v>
      </c>
    </row>
    <row r="76" spans="2:41" x14ac:dyDescent="0.3">
      <c r="D76" s="119" t="s">
        <v>75</v>
      </c>
      <c r="E76" s="120">
        <f t="shared" si="50"/>
        <v>127.01413677132885</v>
      </c>
      <c r="F76" s="119"/>
      <c r="G76" s="139">
        <f t="shared" ref="G76:AO76" si="54">F$22*$H10</f>
        <v>3.2121169919999999</v>
      </c>
      <c r="H76" s="139">
        <f t="shared" si="54"/>
        <v>5.9299798118400009</v>
      </c>
      <c r="I76" s="139">
        <f t="shared" si="54"/>
        <v>8.1311143431168009</v>
      </c>
      <c r="J76" s="139">
        <f t="shared" si="54"/>
        <v>9.7919675494502414</v>
      </c>
      <c r="K76" s="139">
        <f t="shared" si="54"/>
        <v>10.887854390784</v>
      </c>
      <c r="L76" s="139">
        <f t="shared" si="54"/>
        <v>11.290888491079681</v>
      </c>
      <c r="M76" s="139">
        <f t="shared" si="54"/>
        <v>11.62963619391652</v>
      </c>
      <c r="N76" s="139">
        <f t="shared" si="54"/>
        <v>11.919597148625341</v>
      </c>
      <c r="O76" s="139">
        <f t="shared" si="54"/>
        <v>12.177420266387584</v>
      </c>
      <c r="P76" s="139">
        <f t="shared" si="54"/>
        <v>12.420968671715332</v>
      </c>
      <c r="Q76" s="139">
        <f t="shared" si="54"/>
        <v>12.669388045149638</v>
      </c>
      <c r="R76" s="139">
        <f t="shared" si="54"/>
        <v>12.922775806052631</v>
      </c>
      <c r="S76" s="139">
        <f t="shared" si="54"/>
        <v>13.181231322173685</v>
      </c>
      <c r="T76" s="139">
        <f t="shared" si="54"/>
        <v>13.444855948617159</v>
      </c>
      <c r="U76" s="139">
        <f t="shared" si="54"/>
        <v>13.713753067589503</v>
      </c>
      <c r="V76" s="139">
        <f t="shared" si="54"/>
        <v>13.988028128941293</v>
      </c>
      <c r="W76" s="139">
        <f t="shared" si="54"/>
        <v>14.267788691520121</v>
      </c>
      <c r="X76" s="139">
        <f t="shared" si="54"/>
        <v>14.553144465350524</v>
      </c>
      <c r="Y76" s="139">
        <f t="shared" si="54"/>
        <v>14.844207354657533</v>
      </c>
      <c r="Z76" s="139">
        <f t="shared" si="54"/>
        <v>15.141091501750681</v>
      </c>
      <c r="AA76" s="139">
        <f t="shared" si="54"/>
        <v>10.159811450508339</v>
      </c>
      <c r="AB76" s="139">
        <f t="shared" si="54"/>
        <v>6.1357261744966207</v>
      </c>
      <c r="AC76" s="139">
        <f t="shared" si="54"/>
        <v>3.0879795692201393</v>
      </c>
      <c r="AD76" s="139">
        <f t="shared" si="54"/>
        <v>1.0360984080935995</v>
      </c>
      <c r="AE76" s="139">
        <f t="shared" si="54"/>
        <v>0</v>
      </c>
      <c r="AF76" s="139">
        <f t="shared" si="54"/>
        <v>0</v>
      </c>
      <c r="AG76" s="139">
        <f t="shared" si="54"/>
        <v>0</v>
      </c>
      <c r="AH76" s="139">
        <f t="shared" si="54"/>
        <v>0</v>
      </c>
      <c r="AI76" s="139">
        <f t="shared" si="54"/>
        <v>0</v>
      </c>
      <c r="AJ76" s="139">
        <f t="shared" si="54"/>
        <v>0</v>
      </c>
      <c r="AK76" s="139">
        <f t="shared" si="54"/>
        <v>0</v>
      </c>
      <c r="AL76" s="139">
        <f t="shared" si="54"/>
        <v>0</v>
      </c>
      <c r="AM76" s="139">
        <f t="shared" si="54"/>
        <v>0</v>
      </c>
      <c r="AN76" s="139">
        <f t="shared" si="54"/>
        <v>0</v>
      </c>
      <c r="AO76" s="139">
        <f t="shared" si="54"/>
        <v>0</v>
      </c>
    </row>
    <row r="77" spans="2:41" x14ac:dyDescent="0.3">
      <c r="D77" s="121" t="s">
        <v>123</v>
      </c>
      <c r="E77" s="122">
        <f t="shared" si="50"/>
        <v>160.75226685121305</v>
      </c>
      <c r="F77" s="123"/>
      <c r="G77" s="123">
        <f t="shared" ref="G77:AO77" si="55">F$22*$H11</f>
        <v>4.0653355679999992</v>
      </c>
      <c r="H77" s="123">
        <f t="shared" si="55"/>
        <v>7.5051306993599995</v>
      </c>
      <c r="I77" s="123">
        <f t="shared" si="55"/>
        <v>10.290941590507201</v>
      </c>
      <c r="J77" s="123">
        <f t="shared" si="55"/>
        <v>12.392958929772959</v>
      </c>
      <c r="K77" s="123">
        <f t="shared" si="55"/>
        <v>13.779940713335998</v>
      </c>
      <c r="L77" s="123">
        <f t="shared" si="55"/>
        <v>14.290030746522719</v>
      </c>
      <c r="M77" s="123">
        <f t="shared" si="55"/>
        <v>14.718758307925594</v>
      </c>
      <c r="N77" s="123">
        <f t="shared" si="55"/>
        <v>15.085740141228946</v>
      </c>
      <c r="O77" s="123">
        <f t="shared" si="55"/>
        <v>15.412047524646784</v>
      </c>
      <c r="P77" s="123">
        <f t="shared" si="55"/>
        <v>15.720288475139716</v>
      </c>
      <c r="Q77" s="123">
        <f t="shared" si="55"/>
        <v>16.034694244642509</v>
      </c>
      <c r="R77" s="123">
        <f t="shared" si="55"/>
        <v>16.35538812953536</v>
      </c>
      <c r="S77" s="123">
        <f t="shared" si="55"/>
        <v>16.682495892126067</v>
      </c>
      <c r="T77" s="123">
        <f t="shared" si="55"/>
        <v>17.016145809968588</v>
      </c>
      <c r="U77" s="123">
        <f t="shared" si="55"/>
        <v>17.356468726167961</v>
      </c>
      <c r="V77" s="123">
        <f t="shared" si="55"/>
        <v>17.703598100691323</v>
      </c>
      <c r="W77" s="123">
        <f t="shared" si="55"/>
        <v>18.057670062705153</v>
      </c>
      <c r="X77" s="123">
        <f t="shared" si="55"/>
        <v>18.418823463959253</v>
      </c>
      <c r="Y77" s="123">
        <f t="shared" si="55"/>
        <v>18.787199933238437</v>
      </c>
      <c r="Z77" s="123">
        <f t="shared" si="55"/>
        <v>19.162943931903204</v>
      </c>
      <c r="AA77" s="123">
        <f t="shared" si="55"/>
        <v>12.858511367049616</v>
      </c>
      <c r="AB77" s="123">
        <f t="shared" si="55"/>
        <v>7.7655284395972854</v>
      </c>
      <c r="AC77" s="123">
        <f t="shared" si="55"/>
        <v>3.9082241422942383</v>
      </c>
      <c r="AD77" s="123">
        <f t="shared" si="55"/>
        <v>1.3113120477434619</v>
      </c>
      <c r="AE77" s="123">
        <f t="shared" si="55"/>
        <v>0</v>
      </c>
      <c r="AF77" s="123">
        <f t="shared" si="55"/>
        <v>0</v>
      </c>
      <c r="AG77" s="123">
        <f t="shared" si="55"/>
        <v>0</v>
      </c>
      <c r="AH77" s="123">
        <f t="shared" si="55"/>
        <v>0</v>
      </c>
      <c r="AI77" s="123">
        <f t="shared" si="55"/>
        <v>0</v>
      </c>
      <c r="AJ77" s="123">
        <f t="shared" si="55"/>
        <v>0</v>
      </c>
      <c r="AK77" s="123">
        <f t="shared" si="55"/>
        <v>0</v>
      </c>
      <c r="AL77" s="123">
        <f t="shared" si="55"/>
        <v>0</v>
      </c>
      <c r="AM77" s="123">
        <f t="shared" si="55"/>
        <v>0</v>
      </c>
      <c r="AN77" s="123">
        <f t="shared" si="55"/>
        <v>0</v>
      </c>
      <c r="AO77" s="123">
        <f t="shared" si="55"/>
        <v>0</v>
      </c>
    </row>
    <row r="78" spans="2:41" x14ac:dyDescent="0.3">
      <c r="D78" s="34" t="s">
        <v>76</v>
      </c>
      <c r="E78" s="48">
        <f t="shared" si="50"/>
        <v>269.02060841113428</v>
      </c>
      <c r="F78" s="42">
        <f>SUM(F76:F77)</f>
        <v>0</v>
      </c>
      <c r="G78" s="42">
        <f t="shared" ref="G78:AO78" si="56">SUM(G76:G77)</f>
        <v>7.2774525599999986</v>
      </c>
      <c r="H78" s="42">
        <f t="shared" si="56"/>
        <v>13.435110511200001</v>
      </c>
      <c r="I78" s="42">
        <f t="shared" si="56"/>
        <v>18.422055933624002</v>
      </c>
      <c r="J78" s="42">
        <f t="shared" si="56"/>
        <v>22.184926479223201</v>
      </c>
      <c r="K78" s="42">
        <f t="shared" si="56"/>
        <v>24.667795104119996</v>
      </c>
      <c r="L78" s="42">
        <f t="shared" si="56"/>
        <v>25.580919237602401</v>
      </c>
      <c r="M78" s="42">
        <f t="shared" si="56"/>
        <v>26.348394501842115</v>
      </c>
      <c r="N78" s="42">
        <f t="shared" si="56"/>
        <v>27.005337289854289</v>
      </c>
      <c r="O78" s="42">
        <f t="shared" si="56"/>
        <v>27.589467791034366</v>
      </c>
      <c r="P78" s="42">
        <f t="shared" si="56"/>
        <v>28.141257146855047</v>
      </c>
      <c r="Q78" s="42">
        <f t="shared" si="56"/>
        <v>28.704082289792147</v>
      </c>
      <c r="R78" s="42">
        <f t="shared" si="56"/>
        <v>29.27816393558799</v>
      </c>
      <c r="S78" s="42">
        <f t="shared" si="56"/>
        <v>29.86372721429975</v>
      </c>
      <c r="T78" s="42">
        <f t="shared" si="56"/>
        <v>30.461001758585745</v>
      </c>
      <c r="U78" s="42">
        <f t="shared" si="56"/>
        <v>31.070221793757462</v>
      </c>
      <c r="V78" s="42">
        <f t="shared" si="56"/>
        <v>31.691626229632618</v>
      </c>
      <c r="W78" s="42">
        <f t="shared" si="56"/>
        <v>32.325458754225274</v>
      </c>
      <c r="X78" s="42">
        <f t="shared" si="56"/>
        <v>32.971967929309777</v>
      </c>
      <c r="Y78" s="42">
        <f t="shared" si="56"/>
        <v>33.631407287895968</v>
      </c>
      <c r="Z78" s="42">
        <f t="shared" si="56"/>
        <v>34.304035433653887</v>
      </c>
      <c r="AA78" s="42">
        <f t="shared" si="56"/>
        <v>23.018322817557955</v>
      </c>
      <c r="AB78" s="42">
        <f t="shared" si="56"/>
        <v>13.901254614093906</v>
      </c>
      <c r="AC78" s="42">
        <f t="shared" si="56"/>
        <v>6.9962037115143776</v>
      </c>
      <c r="AD78" s="42">
        <f t="shared" si="56"/>
        <v>2.3474104558370614</v>
      </c>
      <c r="AE78" s="42">
        <f t="shared" si="56"/>
        <v>0</v>
      </c>
      <c r="AF78" s="42">
        <f t="shared" si="56"/>
        <v>0</v>
      </c>
      <c r="AG78" s="42">
        <f t="shared" si="56"/>
        <v>0</v>
      </c>
      <c r="AH78" s="42">
        <f t="shared" si="56"/>
        <v>0</v>
      </c>
      <c r="AI78" s="42">
        <f t="shared" si="56"/>
        <v>0</v>
      </c>
      <c r="AJ78" s="42">
        <f t="shared" si="56"/>
        <v>0</v>
      </c>
      <c r="AK78" s="42">
        <f t="shared" si="56"/>
        <v>0</v>
      </c>
      <c r="AL78" s="42">
        <f t="shared" si="56"/>
        <v>0</v>
      </c>
      <c r="AM78" s="42">
        <f t="shared" si="56"/>
        <v>0</v>
      </c>
      <c r="AN78" s="42">
        <f t="shared" si="56"/>
        <v>0</v>
      </c>
      <c r="AO78" s="42">
        <f t="shared" si="56"/>
        <v>0</v>
      </c>
    </row>
    <row r="79" spans="2:41" x14ac:dyDescent="0.3">
      <c r="D79" s="107" t="s">
        <v>126</v>
      </c>
      <c r="E79" s="108">
        <f t="shared" si="50"/>
        <v>54.182757302791408</v>
      </c>
      <c r="F79" s="109">
        <f t="shared" ref="F79:AO79" si="57">F77*($H$14-1)</f>
        <v>0</v>
      </c>
      <c r="G79" s="109">
        <f t="shared" si="57"/>
        <v>1.4657332319999996</v>
      </c>
      <c r="H79" s="109">
        <f t="shared" si="57"/>
        <v>2.7059314766399996</v>
      </c>
      <c r="I79" s="109">
        <f t="shared" si="57"/>
        <v>3.7103394850128</v>
      </c>
      <c r="J79" s="109">
        <f t="shared" si="57"/>
        <v>4.4682096821630388</v>
      </c>
      <c r="K79" s="109">
        <f t="shared" si="57"/>
        <v>4.968277944263999</v>
      </c>
      <c r="L79" s="109">
        <f t="shared" si="57"/>
        <v>5.1521879562292794</v>
      </c>
      <c r="M79" s="109">
        <f t="shared" si="57"/>
        <v>5.3067631994561655</v>
      </c>
      <c r="N79" s="109">
        <f t="shared" si="57"/>
        <v>5.4390763774498918</v>
      </c>
      <c r="O79" s="109">
        <f t="shared" si="57"/>
        <v>5.5567246177297926</v>
      </c>
      <c r="P79" s="109">
        <f t="shared" si="57"/>
        <v>5.6678591100843869</v>
      </c>
      <c r="Q79" s="109">
        <f t="shared" si="57"/>
        <v>5.7812162922860741</v>
      </c>
      <c r="R79" s="109">
        <f t="shared" si="57"/>
        <v>5.8968406181317956</v>
      </c>
      <c r="S79" s="109">
        <f t="shared" si="57"/>
        <v>6.0147774304944317</v>
      </c>
      <c r="T79" s="109">
        <f t="shared" si="57"/>
        <v>6.1350729791043204</v>
      </c>
      <c r="U79" s="109">
        <f t="shared" si="57"/>
        <v>6.2577744386864067</v>
      </c>
      <c r="V79" s="109">
        <f t="shared" si="57"/>
        <v>6.3829299274601361</v>
      </c>
      <c r="W79" s="109">
        <f t="shared" si="57"/>
        <v>6.5105885260093403</v>
      </c>
      <c r="X79" s="109">
        <f t="shared" si="57"/>
        <v>6.6408002965295259</v>
      </c>
      <c r="Y79" s="109">
        <f t="shared" si="57"/>
        <v>6.7736163024601161</v>
      </c>
      <c r="Z79" s="109">
        <f t="shared" si="57"/>
        <v>6.9090886285093172</v>
      </c>
      <c r="AA79" s="109">
        <f t="shared" si="57"/>
        <v>4.6360619214532619</v>
      </c>
      <c r="AB79" s="109">
        <f t="shared" si="57"/>
        <v>2.7998163761813339</v>
      </c>
      <c r="AC79" s="109">
        <f t="shared" si="57"/>
        <v>1.4090876159292149</v>
      </c>
      <c r="AD79" s="109">
        <f t="shared" si="57"/>
        <v>0.47278597639730252</v>
      </c>
      <c r="AE79" s="109">
        <f t="shared" si="57"/>
        <v>0</v>
      </c>
      <c r="AF79" s="109">
        <f t="shared" si="57"/>
        <v>0</v>
      </c>
      <c r="AG79" s="109">
        <f t="shared" si="57"/>
        <v>0</v>
      </c>
      <c r="AH79" s="109">
        <f t="shared" si="57"/>
        <v>0</v>
      </c>
      <c r="AI79" s="109">
        <f t="shared" si="57"/>
        <v>0</v>
      </c>
      <c r="AJ79" s="109">
        <f t="shared" si="57"/>
        <v>0</v>
      </c>
      <c r="AK79" s="109">
        <f t="shared" si="57"/>
        <v>0</v>
      </c>
      <c r="AL79" s="109">
        <f t="shared" si="57"/>
        <v>0</v>
      </c>
      <c r="AM79" s="109">
        <f t="shared" si="57"/>
        <v>0</v>
      </c>
      <c r="AN79" s="109">
        <f t="shared" si="57"/>
        <v>0</v>
      </c>
      <c r="AO79" s="109">
        <f t="shared" si="57"/>
        <v>0</v>
      </c>
    </row>
    <row r="80" spans="2:41" x14ac:dyDescent="0.3">
      <c r="D80" s="45" t="s">
        <v>127</v>
      </c>
      <c r="E80" s="50">
        <f>NPV($E$15,F80:AO80)*(1+$E$15)</f>
        <v>54.182757302791408</v>
      </c>
      <c r="F80" s="55">
        <f>F79</f>
        <v>0</v>
      </c>
      <c r="G80" s="55">
        <f t="shared" ref="G80:AO80" si="58">G79</f>
        <v>1.4657332319999996</v>
      </c>
      <c r="H80" s="55">
        <f t="shared" si="58"/>
        <v>2.7059314766399996</v>
      </c>
      <c r="I80" s="55">
        <f t="shared" si="58"/>
        <v>3.7103394850128</v>
      </c>
      <c r="J80" s="55">
        <f t="shared" si="58"/>
        <v>4.4682096821630388</v>
      </c>
      <c r="K80" s="55">
        <f t="shared" si="58"/>
        <v>4.968277944263999</v>
      </c>
      <c r="L80" s="55">
        <f t="shared" si="58"/>
        <v>5.1521879562292794</v>
      </c>
      <c r="M80" s="55">
        <f t="shared" si="58"/>
        <v>5.3067631994561655</v>
      </c>
      <c r="N80" s="55">
        <f t="shared" si="58"/>
        <v>5.4390763774498918</v>
      </c>
      <c r="O80" s="55">
        <f t="shared" si="58"/>
        <v>5.5567246177297926</v>
      </c>
      <c r="P80" s="55">
        <f t="shared" si="58"/>
        <v>5.6678591100843869</v>
      </c>
      <c r="Q80" s="55">
        <f t="shared" si="58"/>
        <v>5.7812162922860741</v>
      </c>
      <c r="R80" s="55">
        <f t="shared" si="58"/>
        <v>5.8968406181317956</v>
      </c>
      <c r="S80" s="55">
        <f t="shared" si="58"/>
        <v>6.0147774304944317</v>
      </c>
      <c r="T80" s="55">
        <f t="shared" si="58"/>
        <v>6.1350729791043204</v>
      </c>
      <c r="U80" s="55">
        <f t="shared" si="58"/>
        <v>6.2577744386864067</v>
      </c>
      <c r="V80" s="55">
        <f t="shared" si="58"/>
        <v>6.3829299274601361</v>
      </c>
      <c r="W80" s="55">
        <f t="shared" si="58"/>
        <v>6.5105885260093403</v>
      </c>
      <c r="X80" s="55">
        <f t="shared" si="58"/>
        <v>6.6408002965295259</v>
      </c>
      <c r="Y80" s="55">
        <f t="shared" si="58"/>
        <v>6.7736163024601161</v>
      </c>
      <c r="Z80" s="55">
        <f t="shared" si="58"/>
        <v>6.9090886285093172</v>
      </c>
      <c r="AA80" s="55">
        <f t="shared" si="58"/>
        <v>4.6360619214532619</v>
      </c>
      <c r="AB80" s="55">
        <f t="shared" si="58"/>
        <v>2.7998163761813339</v>
      </c>
      <c r="AC80" s="55">
        <f t="shared" si="58"/>
        <v>1.4090876159292149</v>
      </c>
      <c r="AD80" s="55">
        <f t="shared" si="58"/>
        <v>0.47278597639730252</v>
      </c>
      <c r="AE80" s="55">
        <f t="shared" si="58"/>
        <v>0</v>
      </c>
      <c r="AF80" s="55">
        <f t="shared" si="58"/>
        <v>0</v>
      </c>
      <c r="AG80" s="55">
        <f t="shared" si="58"/>
        <v>0</v>
      </c>
      <c r="AH80" s="55">
        <f t="shared" si="58"/>
        <v>0</v>
      </c>
      <c r="AI80" s="55">
        <f t="shared" si="58"/>
        <v>0</v>
      </c>
      <c r="AJ80" s="55">
        <f t="shared" si="58"/>
        <v>0</v>
      </c>
      <c r="AK80" s="55">
        <f t="shared" si="58"/>
        <v>0</v>
      </c>
      <c r="AL80" s="55">
        <f t="shared" si="58"/>
        <v>0</v>
      </c>
      <c r="AM80" s="55">
        <f t="shared" si="58"/>
        <v>0</v>
      </c>
      <c r="AN80" s="55">
        <f t="shared" si="58"/>
        <v>0</v>
      </c>
      <c r="AO80" s="55">
        <f t="shared" si="58"/>
        <v>0</v>
      </c>
    </row>
    <row r="81" spans="3:41" x14ac:dyDescent="0.3">
      <c r="D81" s="118" t="s">
        <v>49</v>
      </c>
      <c r="E81" s="116">
        <f t="shared" si="50"/>
        <v>2336.5000139777139</v>
      </c>
      <c r="F81" s="117">
        <f t="shared" ref="F81:AO81" si="59">SUM(F75,F78,F72,F80)</f>
        <v>0</v>
      </c>
      <c r="G81" s="117">
        <f t="shared" si="59"/>
        <v>42.885585791999993</v>
      </c>
      <c r="H81" s="117">
        <f t="shared" si="59"/>
        <v>86.000769987840002</v>
      </c>
      <c r="I81" s="117">
        <f t="shared" si="59"/>
        <v>129.36048197863681</v>
      </c>
      <c r="J81" s="117">
        <f t="shared" si="59"/>
        <v>172.98046680138623</v>
      </c>
      <c r="K81" s="117">
        <f t="shared" si="59"/>
        <v>216.87732688838398</v>
      </c>
      <c r="L81" s="117">
        <f t="shared" si="59"/>
        <v>225.56416269783165</v>
      </c>
      <c r="M81" s="117">
        <f t="shared" si="59"/>
        <v>233.33573090257826</v>
      </c>
      <c r="N81" s="117">
        <f t="shared" si="59"/>
        <v>240.17481091980974</v>
      </c>
      <c r="O81" s="117">
        <f t="shared" si="59"/>
        <v>246.0638918447199</v>
      </c>
      <c r="P81" s="117">
        <f t="shared" si="59"/>
        <v>250.98516968161425</v>
      </c>
      <c r="Q81" s="117">
        <f t="shared" si="59"/>
        <v>256.00487307524656</v>
      </c>
      <c r="R81" s="117">
        <f t="shared" si="59"/>
        <v>261.1249705367515</v>
      </c>
      <c r="S81" s="117">
        <f t="shared" si="59"/>
        <v>266.34746994748645</v>
      </c>
      <c r="T81" s="117">
        <f t="shared" si="59"/>
        <v>271.67441934643625</v>
      </c>
      <c r="U81" s="117">
        <f t="shared" si="59"/>
        <v>277.10790773336498</v>
      </c>
      <c r="V81" s="117">
        <f t="shared" si="59"/>
        <v>282.65006588803232</v>
      </c>
      <c r="W81" s="117">
        <f t="shared" si="59"/>
        <v>288.30306720579296</v>
      </c>
      <c r="X81" s="117">
        <f t="shared" si="59"/>
        <v>294.06912854990878</v>
      </c>
      <c r="Y81" s="117">
        <f t="shared" si="59"/>
        <v>299.95051112090698</v>
      </c>
      <c r="Z81" s="117">
        <f t="shared" si="59"/>
        <v>305.9495213433251</v>
      </c>
      <c r="AA81" s="117">
        <f t="shared" si="59"/>
        <v>241.5194610576612</v>
      </c>
      <c r="AB81" s="117">
        <f t="shared" si="59"/>
        <v>178.67739992716309</v>
      </c>
      <c r="AC81" s="117">
        <f t="shared" si="59"/>
        <v>117.455097934934</v>
      </c>
      <c r="AD81" s="117">
        <f t="shared" si="59"/>
        <v>57.884950263739441</v>
      </c>
      <c r="AE81" s="117">
        <f t="shared" si="59"/>
        <v>0</v>
      </c>
      <c r="AF81" s="117">
        <f t="shared" si="59"/>
        <v>0</v>
      </c>
      <c r="AG81" s="117">
        <f t="shared" si="59"/>
        <v>0</v>
      </c>
      <c r="AH81" s="117">
        <f t="shared" si="59"/>
        <v>0</v>
      </c>
      <c r="AI81" s="117">
        <f t="shared" si="59"/>
        <v>0</v>
      </c>
      <c r="AJ81" s="117">
        <f t="shared" si="59"/>
        <v>0</v>
      </c>
      <c r="AK81" s="117">
        <f t="shared" si="59"/>
        <v>0</v>
      </c>
      <c r="AL81" s="117">
        <f t="shared" si="59"/>
        <v>0</v>
      </c>
      <c r="AM81" s="117">
        <f t="shared" si="59"/>
        <v>0</v>
      </c>
      <c r="AN81" s="117">
        <f t="shared" si="59"/>
        <v>0</v>
      </c>
      <c r="AO81" s="117">
        <f t="shared" si="59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0"/>
        <v>-116.52910464515634</v>
      </c>
      <c r="F83" s="49">
        <f t="shared" ref="F83:AO83" si="60">-F8+F81</f>
        <v>-170.71199999999999</v>
      </c>
      <c r="G83" s="49">
        <f t="shared" si="60"/>
        <v>-135.70105420800002</v>
      </c>
      <c r="H83" s="49">
        <f t="shared" si="60"/>
        <v>-100.84102281215998</v>
      </c>
      <c r="I83" s="49">
        <f t="shared" si="60"/>
        <v>-66.135738421363186</v>
      </c>
      <c r="J83" s="49">
        <f t="shared" si="60"/>
        <v>-31.589149198613768</v>
      </c>
      <c r="K83" s="49">
        <f t="shared" si="60"/>
        <v>8.216318568383997</v>
      </c>
      <c r="L83" s="49">
        <f t="shared" si="60"/>
        <v>12.729934211431669</v>
      </c>
      <c r="M83" s="49">
        <f t="shared" si="60"/>
        <v>16.244817846450275</v>
      </c>
      <c r="N83" s="49">
        <f t="shared" si="60"/>
        <v>18.742079602559187</v>
      </c>
      <c r="O83" s="49">
        <f t="shared" si="60"/>
        <v>20.202505901124312</v>
      </c>
      <c r="P83" s="49">
        <f t="shared" si="60"/>
        <v>20.606556019146751</v>
      </c>
      <c r="Q83" s="49">
        <f t="shared" si="60"/>
        <v>21.018687139529703</v>
      </c>
      <c r="R83" s="49">
        <f t="shared" si="60"/>
        <v>21.439060882320291</v>
      </c>
      <c r="S83" s="49">
        <f t="shared" si="60"/>
        <v>21.867842099966623</v>
      </c>
      <c r="T83" s="49">
        <f t="shared" si="60"/>
        <v>22.305198941966012</v>
      </c>
      <c r="U83" s="49">
        <f t="shared" si="60"/>
        <v>22.751302920805358</v>
      </c>
      <c r="V83" s="49">
        <f t="shared" si="60"/>
        <v>23.206328979221496</v>
      </c>
      <c r="W83" s="49">
        <f t="shared" si="60"/>
        <v>23.670455558805941</v>
      </c>
      <c r="X83" s="49">
        <f t="shared" si="60"/>
        <v>24.143864669982008</v>
      </c>
      <c r="Y83" s="49">
        <f t="shared" si="60"/>
        <v>24.626741963381619</v>
      </c>
      <c r="Z83" s="49">
        <f t="shared" si="60"/>
        <v>305.9495213433251</v>
      </c>
      <c r="AA83" s="49">
        <f t="shared" si="60"/>
        <v>241.5194610576612</v>
      </c>
      <c r="AB83" s="49">
        <f t="shared" si="60"/>
        <v>178.67739992716309</v>
      </c>
      <c r="AC83" s="49">
        <f t="shared" si="60"/>
        <v>117.455097934934</v>
      </c>
      <c r="AD83" s="49">
        <f t="shared" si="60"/>
        <v>57.884950263739441</v>
      </c>
      <c r="AE83" s="49">
        <f t="shared" si="60"/>
        <v>0</v>
      </c>
      <c r="AF83" s="49">
        <f t="shared" si="60"/>
        <v>0</v>
      </c>
      <c r="AG83" s="49">
        <f t="shared" si="60"/>
        <v>0</v>
      </c>
      <c r="AH83" s="49">
        <f t="shared" si="60"/>
        <v>0</v>
      </c>
      <c r="AI83" s="49">
        <f t="shared" si="60"/>
        <v>0</v>
      </c>
      <c r="AJ83" s="49">
        <f t="shared" si="60"/>
        <v>0</v>
      </c>
      <c r="AK83" s="49">
        <f t="shared" si="60"/>
        <v>0</v>
      </c>
      <c r="AL83" s="49">
        <f t="shared" si="60"/>
        <v>0</v>
      </c>
      <c r="AM83" s="49">
        <f t="shared" si="60"/>
        <v>0</v>
      </c>
      <c r="AN83" s="49">
        <f t="shared" si="60"/>
        <v>0</v>
      </c>
      <c r="AO83" s="49">
        <f t="shared" si="60"/>
        <v>0</v>
      </c>
    </row>
    <row r="84" spans="3:41" x14ac:dyDescent="0.3">
      <c r="C84" s="34"/>
      <c r="D84" s="34" t="s">
        <v>50</v>
      </c>
      <c r="F84" s="49">
        <f>F22</f>
        <v>125.47331999999999</v>
      </c>
      <c r="G84" s="49">
        <f t="shared" ref="G84:AO84" si="61">G22</f>
        <v>231.63983640000001</v>
      </c>
      <c r="H84" s="49">
        <f t="shared" si="61"/>
        <v>317.62165402800002</v>
      </c>
      <c r="I84" s="49">
        <f t="shared" si="61"/>
        <v>382.4987324004</v>
      </c>
      <c r="J84" s="49">
        <f t="shared" si="61"/>
        <v>425.30681213999998</v>
      </c>
      <c r="K84" s="49">
        <f t="shared" si="61"/>
        <v>441.05033168279999</v>
      </c>
      <c r="L84" s="49">
        <f t="shared" si="61"/>
        <v>454.28266382486402</v>
      </c>
      <c r="M84" s="49">
        <f t="shared" si="61"/>
        <v>465.60926361817735</v>
      </c>
      <c r="N84" s="49">
        <f t="shared" si="61"/>
        <v>475.68047915576494</v>
      </c>
      <c r="O84" s="49">
        <f t="shared" si="61"/>
        <v>485.19408873888017</v>
      </c>
      <c r="P84" s="49">
        <f t="shared" si="61"/>
        <v>494.8979705136577</v>
      </c>
      <c r="Q84" s="49">
        <f t="shared" si="61"/>
        <v>504.79592992393088</v>
      </c>
      <c r="R84" s="49">
        <f t="shared" si="61"/>
        <v>514.89184852240953</v>
      </c>
      <c r="S84" s="49">
        <f t="shared" si="61"/>
        <v>525.18968549285773</v>
      </c>
      <c r="T84" s="49">
        <f t="shared" si="61"/>
        <v>535.69347920271491</v>
      </c>
      <c r="U84" s="49">
        <f t="shared" si="61"/>
        <v>546.40734878676926</v>
      </c>
      <c r="V84" s="49">
        <f t="shared" si="61"/>
        <v>557.33549576250471</v>
      </c>
      <c r="W84" s="49">
        <f t="shared" si="61"/>
        <v>568.48220567775479</v>
      </c>
      <c r="X84" s="49">
        <f t="shared" si="61"/>
        <v>579.85184979130986</v>
      </c>
      <c r="Y84" s="49">
        <f t="shared" si="61"/>
        <v>591.44888678713596</v>
      </c>
      <c r="Z84" s="49">
        <f t="shared" si="61"/>
        <v>396.86763478548198</v>
      </c>
      <c r="AA84" s="49">
        <f t="shared" si="61"/>
        <v>239.67680369127424</v>
      </c>
      <c r="AB84" s="49">
        <f t="shared" si="61"/>
        <v>120.62420192266168</v>
      </c>
      <c r="AC84" s="49">
        <f t="shared" si="61"/>
        <v>40.472594066156233</v>
      </c>
      <c r="AD84" s="49">
        <f t="shared" si="61"/>
        <v>0</v>
      </c>
      <c r="AE84" s="49">
        <f t="shared" si="61"/>
        <v>0</v>
      </c>
      <c r="AF84" s="49">
        <f t="shared" si="61"/>
        <v>0</v>
      </c>
      <c r="AG84" s="49">
        <f t="shared" si="61"/>
        <v>0</v>
      </c>
      <c r="AH84" s="49">
        <f t="shared" si="61"/>
        <v>0</v>
      </c>
      <c r="AI84" s="49">
        <f t="shared" si="61"/>
        <v>0</v>
      </c>
      <c r="AJ84" s="49">
        <f t="shared" si="61"/>
        <v>0</v>
      </c>
      <c r="AK84" s="49">
        <f t="shared" si="61"/>
        <v>0</v>
      </c>
      <c r="AL84" s="49">
        <f t="shared" si="61"/>
        <v>0</v>
      </c>
      <c r="AM84" s="49">
        <f t="shared" si="61"/>
        <v>0</v>
      </c>
      <c r="AN84" s="49">
        <f t="shared" si="61"/>
        <v>0</v>
      </c>
      <c r="AO84" s="49">
        <f t="shared" si="61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DEB13-A2B8-454C-9E05-96C73AE4081F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27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16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16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1802.97640218781</v>
      </c>
      <c r="F21" s="49">
        <f>F8-F46-F19</f>
        <v>125.47331999999999</v>
      </c>
      <c r="G21" s="49">
        <f t="shared" ref="G21:Y21" si="4">G8-G46-G19</f>
        <v>131.2611804</v>
      </c>
      <c r="H21" s="49">
        <f t="shared" si="4"/>
        <v>137.328717708</v>
      </c>
      <c r="I21" s="49">
        <f t="shared" si="4"/>
        <v>143.689721994</v>
      </c>
      <c r="J21" s="49">
        <f t="shared" si="4"/>
        <v>150.35866776</v>
      </c>
      <c r="K21" s="49">
        <f t="shared" si="4"/>
        <v>153.3658411152</v>
      </c>
      <c r="L21" s="49">
        <f t="shared" si="4"/>
        <v>156.43315793750398</v>
      </c>
      <c r="M21" s="49">
        <f t="shared" si="4"/>
        <v>159.56182109625408</v>
      </c>
      <c r="N21" s="49">
        <f t="shared" si="4"/>
        <v>162.75305751817916</v>
      </c>
      <c r="O21" s="49">
        <f t="shared" si="4"/>
        <v>166.00811866854275</v>
      </c>
      <c r="P21" s="49">
        <f t="shared" si="4"/>
        <v>169.32828104191361</v>
      </c>
      <c r="Q21" s="49">
        <f t="shared" si="4"/>
        <v>172.71484666275188</v>
      </c>
      <c r="R21" s="49">
        <f t="shared" si="4"/>
        <v>176.16914359600693</v>
      </c>
      <c r="S21" s="49">
        <f t="shared" si="4"/>
        <v>179.69252646792705</v>
      </c>
      <c r="T21" s="49">
        <f t="shared" si="4"/>
        <v>183.28637699728563</v>
      </c>
      <c r="U21" s="49">
        <f t="shared" si="4"/>
        <v>186.95210453723132</v>
      </c>
      <c r="V21" s="49">
        <f t="shared" si="4"/>
        <v>190.69114662797597</v>
      </c>
      <c r="W21" s="49">
        <f t="shared" si="4"/>
        <v>194.50496956053547</v>
      </c>
      <c r="X21" s="49">
        <f t="shared" si="4"/>
        <v>198.39506895174617</v>
      </c>
      <c r="Y21" s="49">
        <f t="shared" si="4"/>
        <v>202.36297033078114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125.47331999999999</v>
      </c>
      <c r="G22" s="49">
        <f t="shared" si="5"/>
        <v>248.8924179</v>
      </c>
      <c r="H22" s="49">
        <f t="shared" si="5"/>
        <v>370.175229333</v>
      </c>
      <c r="I22" s="49">
        <f t="shared" si="5"/>
        <v>489.23600019524997</v>
      </c>
      <c r="J22" s="49">
        <f t="shared" si="5"/>
        <v>605.98510919887497</v>
      </c>
      <c r="K22" s="49">
        <f t="shared" si="5"/>
        <v>716.34397482269992</v>
      </c>
      <c r="L22" s="49">
        <f t="shared" si="5"/>
        <v>820.18479219912888</v>
      </c>
      <c r="M22" s="49">
        <f t="shared" si="5"/>
        <v>917.377200363214</v>
      </c>
      <c r="N22" s="49">
        <f t="shared" si="5"/>
        <v>1007.7882311307083</v>
      </c>
      <c r="O22" s="49">
        <f t="shared" si="5"/>
        <v>1091.28225695368</v>
      </c>
      <c r="P22" s="49">
        <f t="shared" si="5"/>
        <v>1167.7209377332385</v>
      </c>
      <c r="Q22" s="49">
        <f t="shared" si="5"/>
        <v>1236.9631665685158</v>
      </c>
      <c r="R22" s="49">
        <f t="shared" si="5"/>
        <v>1298.8650144206263</v>
      </c>
      <c r="S22" s="49">
        <f t="shared" si="5"/>
        <v>1353.2796736699063</v>
      </c>
      <c r="T22" s="49">
        <f t="shared" si="5"/>
        <v>1400.0574005442995</v>
      </c>
      <c r="U22" s="49">
        <f t="shared" si="5"/>
        <v>1439.0454563963081</v>
      </c>
      <c r="V22" s="49">
        <f t="shared" si="5"/>
        <v>1470.0880478054842</v>
      </c>
      <c r="W22" s="49">
        <f t="shared" si="5"/>
        <v>1500.8683479829715</v>
      </c>
      <c r="X22" s="49">
        <f t="shared" si="5"/>
        <v>1531.586010729136</v>
      </c>
      <c r="Y22" s="49">
        <f t="shared" si="5"/>
        <v>1562.4549279016012</v>
      </c>
      <c r="Z22" s="49">
        <f t="shared" si="5"/>
        <v>1387.2937967222365</v>
      </c>
      <c r="AA22" s="49">
        <f t="shared" si="5"/>
        <v>1221.5300822778718</v>
      </c>
      <c r="AB22" s="49">
        <f t="shared" si="5"/>
        <v>1065.351732903207</v>
      </c>
      <c r="AC22" s="49">
        <f t="shared" si="5"/>
        <v>918.95045589963627</v>
      </c>
      <c r="AD22" s="49">
        <f t="shared" si="5"/>
        <v>782.52179271458147</v>
      </c>
      <c r="AE22" s="49">
        <f t="shared" si="5"/>
        <v>656.26519562441285</v>
      </c>
      <c r="AF22" s="49">
        <f t="shared" si="5"/>
        <v>540.38410595102812</v>
      </c>
      <c r="AG22" s="49">
        <f t="shared" si="5"/>
        <v>435.08603384276302</v>
      </c>
      <c r="AH22" s="49">
        <f t="shared" si="5"/>
        <v>340.58263965091993</v>
      </c>
      <c r="AI22" s="49">
        <f t="shared" si="5"/>
        <v>257.08981693382725</v>
      </c>
      <c r="AJ22" s="49">
        <f t="shared" si="5"/>
        <v>184.82777712098002</v>
      </c>
      <c r="AK22" s="49">
        <f t="shared" si="5"/>
        <v>124.02113587046314</v>
      </c>
      <c r="AL22" s="49">
        <f t="shared" si="5"/>
        <v>74.899001153523216</v>
      </c>
      <c r="AM22" s="49">
        <f t="shared" si="5"/>
        <v>37.695063100831788</v>
      </c>
      <c r="AN22" s="49">
        <f t="shared" si="5"/>
        <v>12.647685645673832</v>
      </c>
      <c r="AO22" s="49">
        <f t="shared" si="5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79.410943382399793</v>
      </c>
      <c r="F24" s="49"/>
      <c r="G24" s="49">
        <f>IF(G$18-F$18&lt;=$E$16,F$21/$E$16,0)</f>
        <v>7.8420824999999992</v>
      </c>
      <c r="H24" s="49">
        <f>IF(H$18-F$18&lt;=$E$16,F$21/$E$16,0)</f>
        <v>7.8420824999999992</v>
      </c>
      <c r="I24" s="49">
        <f>IF(I$18-F$18&lt;=$E$16,F$21/$E$16,0)</f>
        <v>7.8420824999999992</v>
      </c>
      <c r="J24" s="49">
        <f>IF(J$18-F$18&lt;=$E$16,F$21/$E$16,0)</f>
        <v>7.8420824999999992</v>
      </c>
      <c r="K24" s="49">
        <f>IF(K$18-F$18&lt;=$E$16,F$21/$E$16,0)</f>
        <v>7.8420824999999992</v>
      </c>
      <c r="L24" s="49">
        <f>IF(L$18-F$18&lt;=$E$16,F$21/$E$16,0)</f>
        <v>7.8420824999999992</v>
      </c>
      <c r="M24" s="49">
        <f>IF(M$18-F$18&lt;=$E$16,F$21/$E$16,0)</f>
        <v>7.8420824999999992</v>
      </c>
      <c r="N24" s="49">
        <f>IF(N$18-F$18&lt;=$E$16,F$21/$E$16,0)</f>
        <v>7.8420824999999992</v>
      </c>
      <c r="O24" s="49">
        <f>IF(O$18-F$18&lt;=$E$16,F$21/$E$16,0)</f>
        <v>7.8420824999999992</v>
      </c>
      <c r="P24" s="49">
        <f>IF(P$18-F$18&lt;=$E$16,F$21/$E$16,0)</f>
        <v>7.8420824999999992</v>
      </c>
      <c r="Q24" s="49">
        <f>IF(Q$18-F$18&lt;=$E$16,F$21/$E$16,0)</f>
        <v>7.8420824999999992</v>
      </c>
      <c r="R24" s="49">
        <f>IF(R$18-F$18&lt;=$E$16,F$21/$E$16,0)</f>
        <v>7.8420824999999992</v>
      </c>
      <c r="S24" s="49">
        <f>IF(S$18-F$18&lt;=$E$16,F$21/$E$16,0)</f>
        <v>7.8420824999999992</v>
      </c>
      <c r="T24" s="49">
        <f>IF(T$18-F$18&lt;=$E$16,F$21/$E$16,0)</f>
        <v>7.8420824999999992</v>
      </c>
      <c r="U24" s="49">
        <f>IF(U$18-F$18&lt;=$E$16,F$21/$E$16,0)</f>
        <v>7.8420824999999992</v>
      </c>
      <c r="V24" s="49">
        <f>IF(V$18-F$18&lt;=$E$16,F$21/$E$16,0)</f>
        <v>7.8420824999999992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83.074028526951906</v>
      </c>
      <c r="F25" s="49"/>
      <c r="G25" s="49"/>
      <c r="H25" s="49">
        <f>IF(H$18-G$18&lt;=$E$16,G$21/$E$16,0)</f>
        <v>8.203823775</v>
      </c>
      <c r="I25" s="49">
        <f>IF(I$18-G$18&lt;=$E$16,G$21/$E$16,0)</f>
        <v>8.203823775</v>
      </c>
      <c r="J25" s="49">
        <f>IF(J$18-G$18&lt;=$E$16,G$21/$E$16,0)</f>
        <v>8.203823775</v>
      </c>
      <c r="K25" s="49">
        <f>IF(K$18-G$18&lt;=$E$16,G$21/$E$16,0)</f>
        <v>8.203823775</v>
      </c>
      <c r="L25" s="49">
        <f>IF(L$18-G$18&lt;=$E$16,G$21/$E$16,0)</f>
        <v>8.203823775</v>
      </c>
      <c r="M25" s="49">
        <f>IF(M$18-G$18&lt;=$E$16,G$21/$E$16,0)</f>
        <v>8.203823775</v>
      </c>
      <c r="N25" s="49">
        <f>IF(N$18-G$18&lt;=$E$16,G$21/$E$16,0)</f>
        <v>8.203823775</v>
      </c>
      <c r="O25" s="49">
        <f>IF(O$18-G$18&lt;=$E$16,G$21/$E$16,0)</f>
        <v>8.203823775</v>
      </c>
      <c r="P25" s="49">
        <f>IF(P$18-G$18&lt;=$E$16,G$21/$E$16,0)</f>
        <v>8.203823775</v>
      </c>
      <c r="Q25" s="49">
        <f>IF(Q$18-G$18&lt;=$E$16,G$21/$E$16,0)</f>
        <v>8.203823775</v>
      </c>
      <c r="R25" s="49">
        <f>IF(R$18-G$18&lt;=$E$16,G$21/$E$16,0)</f>
        <v>8.203823775</v>
      </c>
      <c r="S25" s="49">
        <f>IF(S$18-G$18&lt;=$E$16,G$21/$E$16,0)</f>
        <v>8.203823775</v>
      </c>
      <c r="T25" s="49">
        <f>IF(T$18-G$18&lt;=$E$16,G$21/$E$16,0)</f>
        <v>8.203823775</v>
      </c>
      <c r="U25" s="49">
        <f>IF(U$18-G$18&lt;=$E$16,G$21/$E$16,0)</f>
        <v>8.203823775</v>
      </c>
      <c r="V25" s="49">
        <f>IF(V$18-G$18&lt;=$E$16,G$21/$E$16,0)</f>
        <v>8.203823775</v>
      </c>
      <c r="W25" s="49">
        <f>IF(W$18-G$18&lt;=$E$16,G$21/$E$16,0)</f>
        <v>8.203823775</v>
      </c>
      <c r="X25" s="49"/>
      <c r="Y25" s="49"/>
    </row>
    <row r="26" spans="2:41" x14ac:dyDescent="0.3">
      <c r="D26" s="34" t="s">
        <v>15</v>
      </c>
      <c r="E26" s="48">
        <f t="shared" si="6"/>
        <v>86.914118688240265</v>
      </c>
      <c r="F26" s="49"/>
      <c r="G26" s="49"/>
      <c r="H26" s="49"/>
      <c r="I26" s="49">
        <f>IF(I$18-H$18&lt;=$E$16,H$21/$E$16,0)</f>
        <v>8.58304485675</v>
      </c>
      <c r="J26" s="49">
        <f>IF(J$18-H$18&lt;=$E$16,H$21/$E$16,0)</f>
        <v>8.58304485675</v>
      </c>
      <c r="K26" s="49">
        <f>IF(K$18-H$18&lt;=$E$16,H$21/$E$16,0)</f>
        <v>8.58304485675</v>
      </c>
      <c r="L26" s="49">
        <f>IF(L$18-H$18&lt;=$E$16,H$21/$E$16,0)</f>
        <v>8.58304485675</v>
      </c>
      <c r="M26" s="49">
        <f>IF(M$18-H$18&lt;=$E$16,H$21/$E$16,0)</f>
        <v>8.58304485675</v>
      </c>
      <c r="N26" s="49">
        <f>IF(N$18-H$18&lt;=$E$16,H$21/$E$16,0)</f>
        <v>8.58304485675</v>
      </c>
      <c r="O26" s="49">
        <f>IF(O$18-H$18&lt;=$E$16,H$21/$E$16,0)</f>
        <v>8.58304485675</v>
      </c>
      <c r="P26" s="49">
        <f>IF(P$18-H$18&lt;=$E$16,H$21/$E$16,0)</f>
        <v>8.58304485675</v>
      </c>
      <c r="Q26" s="49">
        <f>IF(Q$18-H$18&lt;=$E$16,H$21/$E$16,0)</f>
        <v>8.58304485675</v>
      </c>
      <c r="R26" s="49">
        <f>IF(R$18-H$18&lt;=$E$16,H$21/$E$16,0)</f>
        <v>8.58304485675</v>
      </c>
      <c r="S26" s="49">
        <f>IF(S$18-H$18&lt;=$E$16,H$21/$E$16,0)</f>
        <v>8.58304485675</v>
      </c>
      <c r="T26" s="49">
        <f>IF(T$18-H$18&lt;=$E$16,H$21/$E$16,0)</f>
        <v>8.58304485675</v>
      </c>
      <c r="U26" s="49">
        <f>IF(U$18-H$18&lt;=$E$16,H$21/$E$16,0)</f>
        <v>8.58304485675</v>
      </c>
      <c r="V26" s="49">
        <f>IF(V$18-H$18&lt;=$E$16,H$21/$E$16,0)</f>
        <v>8.58304485675</v>
      </c>
      <c r="W26" s="49">
        <f>IF(W$18-H$18&lt;=$E$16,H$21/$E$16,0)</f>
        <v>8.58304485675</v>
      </c>
      <c r="X26" s="49">
        <f>IF(X$18-H$18&lt;=$E$16,H$21/$E$16,0)</f>
        <v>8.58304485675</v>
      </c>
      <c r="Y26" s="49"/>
    </row>
    <row r="27" spans="2:41" x14ac:dyDescent="0.3">
      <c r="D27" s="34" t="s">
        <v>16</v>
      </c>
      <c r="E27" s="48">
        <f t="shared" si="6"/>
        <v>90.939941478382053</v>
      </c>
      <c r="F27" s="49"/>
      <c r="G27" s="49"/>
      <c r="H27" s="49"/>
      <c r="I27" s="49"/>
      <c r="J27" s="49">
        <f>IF(J$18-I$18&lt;=$E$16,I$21/$E$16,0)</f>
        <v>8.9806076246249997</v>
      </c>
      <c r="K27" s="49">
        <f>IF(K$18-I$18&lt;=$E$16,I$21/$E$16,0)</f>
        <v>8.9806076246249997</v>
      </c>
      <c r="L27" s="49">
        <f>IF(L$18-I$18&lt;=$E$16,I$21/$E$16,0)</f>
        <v>8.9806076246249997</v>
      </c>
      <c r="M27" s="49">
        <f>IF(M$18-I$18&lt;=$E$16,I$21/$E$16,0)</f>
        <v>8.9806076246249997</v>
      </c>
      <c r="N27" s="49">
        <f>IF(N$18-I$18&lt;=$E$16,I$21/$E$16,0)</f>
        <v>8.9806076246249997</v>
      </c>
      <c r="O27" s="49">
        <f>IF(O$18-I$18&lt;=$E$16,I$21/$E$16,0)</f>
        <v>8.9806076246249997</v>
      </c>
      <c r="P27" s="49">
        <f>IF(P$18-I$18&lt;=$E$16,I$21/$E$16,0)</f>
        <v>8.9806076246249997</v>
      </c>
      <c r="Q27" s="49">
        <f>IF(Q$18-I$18&lt;=$E$16,I$21/$E$16,0)</f>
        <v>8.9806076246249997</v>
      </c>
      <c r="R27" s="49">
        <f>IF(R$18-I$18&lt;=$E$16,I$21/$E$16,0)</f>
        <v>8.9806076246249997</v>
      </c>
      <c r="S27" s="49">
        <f>IF(S$18-I$18&lt;=$E$16,I$21/$E$16,0)</f>
        <v>8.9806076246249997</v>
      </c>
      <c r="T27" s="49">
        <f>IF(T$18-I$18&lt;=$E$16,I$21/$E$16,0)</f>
        <v>8.9806076246249997</v>
      </c>
      <c r="U27" s="49">
        <f>IF(U$18-I$18&lt;=$E$16,I$21/$E$16,0)</f>
        <v>8.9806076246249997</v>
      </c>
      <c r="V27" s="49">
        <f>IF(V$18-I$18&lt;=$E$16,I$21/$E$16,0)</f>
        <v>8.9806076246249997</v>
      </c>
      <c r="W27" s="49">
        <f>IF(W$18-I$18&lt;=$E$16,I$21/$E$16,0)</f>
        <v>8.9806076246249997</v>
      </c>
      <c r="X27" s="49">
        <f>IF(X$18-I$18&lt;=$E$16,I$21/$E$16,0)</f>
        <v>8.9806076246249997</v>
      </c>
      <c r="Y27" s="49">
        <f>IF(Y$18-I$18&lt;=$E$16,I$21/$E$16,0)</f>
        <v>8.9806076246249997</v>
      </c>
    </row>
    <row r="28" spans="2:41" x14ac:dyDescent="0.3">
      <c r="D28" s="51" t="s">
        <v>17</v>
      </c>
      <c r="E28" s="52">
        <f t="shared" si="6"/>
        <v>95.160657680393129</v>
      </c>
      <c r="F28" s="53"/>
      <c r="G28" s="53"/>
      <c r="H28" s="53"/>
      <c r="I28" s="53"/>
      <c r="J28" s="53"/>
      <c r="K28" s="49">
        <f>IF(K$18-J$18&lt;=$E$16,J$21/$E$16,0)</f>
        <v>9.3974167350000002</v>
      </c>
      <c r="L28" s="49">
        <f>IF(L$18-J$18&lt;=$E$16,J$21/$E$16,0)</f>
        <v>9.3974167350000002</v>
      </c>
      <c r="M28" s="49">
        <f>IF(M$18-J$18&lt;=$E$16,J$21/$E$16,0)</f>
        <v>9.3974167350000002</v>
      </c>
      <c r="N28" s="49">
        <f>IF(N$18-J$18&lt;=$E$16,J$21/$E$16,0)</f>
        <v>9.3974167350000002</v>
      </c>
      <c r="O28" s="49">
        <f>IF(O$18-J$18&lt;=$E$16,J$21/$E$16,0)</f>
        <v>9.3974167350000002</v>
      </c>
      <c r="P28" s="49">
        <f>IF(P$18-J$18&lt;=$E$16,J$21/$E$16,0)</f>
        <v>9.3974167350000002</v>
      </c>
      <c r="Q28" s="49">
        <f>IF(Q$18-J$18&lt;=$E$16,J$21/$E$16,0)</f>
        <v>9.3974167350000002</v>
      </c>
      <c r="R28" s="49">
        <f>IF(R$18-J$18&lt;=$E$16,J$21/$E$16,0)</f>
        <v>9.3974167350000002</v>
      </c>
      <c r="S28" s="49">
        <f>IF(S$18-J$18&lt;=$E$16,J$21/$E$16,0)</f>
        <v>9.3974167350000002</v>
      </c>
      <c r="T28" s="49">
        <f>IF(T$18-J$18&lt;=$E$16,J$21/$E$16,0)</f>
        <v>9.3974167350000002</v>
      </c>
      <c r="U28" s="49">
        <f>IF(U$18-J$18&lt;=$E$16,J$21/$E$16,0)</f>
        <v>9.3974167350000002</v>
      </c>
      <c r="V28" s="49">
        <f>IF(V$18-J$18&lt;=$E$16,J$21/$E$16,0)</f>
        <v>9.3974167350000002</v>
      </c>
      <c r="W28" s="49">
        <f>IF(W$18-J$18&lt;=$E$16,J$21/$E$16,0)</f>
        <v>9.3974167350000002</v>
      </c>
      <c r="X28" s="49">
        <f>IF(X$18-J$18&lt;=$E$16,J$21/$E$16,0)</f>
        <v>9.3974167350000002</v>
      </c>
      <c r="Y28" s="49">
        <f>IF(Y$18-J$18&lt;=$E$16,J$21/$E$16,0)</f>
        <v>9.3974167350000002</v>
      </c>
      <c r="Z28" s="49">
        <f>IF(Z$18-J$18&lt;=$E$16,J$21/$E$16,0)</f>
        <v>9.3974167350000002</v>
      </c>
    </row>
    <row r="29" spans="2:41" x14ac:dyDescent="0.3">
      <c r="D29" s="51" t="s">
        <v>21</v>
      </c>
      <c r="E29" s="52">
        <f t="shared" si="6"/>
        <v>97.06387083400098</v>
      </c>
      <c r="F29" s="53"/>
      <c r="G29" s="53"/>
      <c r="H29" s="53"/>
      <c r="I29" s="53"/>
      <c r="J29" s="53"/>
      <c r="K29" s="42"/>
      <c r="L29" s="49">
        <f>IF(L$18-K$18&lt;=$E$16,K$21/$E$16,0)</f>
        <v>9.5853650696999999</v>
      </c>
      <c r="M29" s="49">
        <f>IF(M$18-K$18&lt;=$E$16,K$21/$E$16,0)</f>
        <v>9.5853650696999999</v>
      </c>
      <c r="N29" s="49">
        <f>IF(N$18-K$18&lt;=$E$16,K$21/$E$16,0)</f>
        <v>9.5853650696999999</v>
      </c>
      <c r="O29" s="49">
        <f>IF(O$18-K$18&lt;=$E$16,K$21/$E$16,0)</f>
        <v>9.5853650696999999</v>
      </c>
      <c r="P29" s="49">
        <f>IF(P$18-K$18&lt;=$E$16,K$21/$E$16,0)</f>
        <v>9.5853650696999999</v>
      </c>
      <c r="Q29" s="49">
        <f>IF(Q$18-K$18&lt;=$E$16,K$21/$E$16,0)</f>
        <v>9.5853650696999999</v>
      </c>
      <c r="R29" s="49">
        <f>IF(R$18-K$18&lt;=$E$16,K$21/$E$16,0)</f>
        <v>9.5853650696999999</v>
      </c>
      <c r="S29" s="49">
        <f>IF(S$18-K$18&lt;=$E$16,K$21/$E$16,0)</f>
        <v>9.5853650696999999</v>
      </c>
      <c r="T29" s="49">
        <f>IF(T$18-K$18&lt;=$E$16,K$21/$E$16,0)</f>
        <v>9.5853650696999999</v>
      </c>
      <c r="U29" s="49">
        <f>IF(U$18-K$18&lt;=$E$16,K$21/$E$16,0)</f>
        <v>9.5853650696999999</v>
      </c>
      <c r="V29" s="49">
        <f>IF(V$18-K$18&lt;=$E$16,K$21/$E$16,0)</f>
        <v>9.5853650696999999</v>
      </c>
      <c r="W29" s="49">
        <f>IF(W$18-K$18&lt;=$E$16,K$21/$E$16,0)</f>
        <v>9.5853650696999999</v>
      </c>
      <c r="X29" s="49">
        <f>IF(X$18-K$18&lt;=$E$16,K$21/$E$16,0)</f>
        <v>9.5853650696999999</v>
      </c>
      <c r="Y29" s="49">
        <f>IF(Y$18-K$18&lt;=$E$16,K$21/$E$16,0)</f>
        <v>9.5853650696999999</v>
      </c>
      <c r="Z29" s="49">
        <f>IF(Z$18-K$18&lt;=$E$16,K$21/$E$16,0)</f>
        <v>9.5853650696999999</v>
      </c>
      <c r="AA29" s="49">
        <f>IF(AA$18-K$18&lt;=$E$16,K$21/$E$16,0)</f>
        <v>9.5853650696999999</v>
      </c>
    </row>
    <row r="30" spans="2:41" x14ac:dyDescent="0.3">
      <c r="D30" s="51" t="s">
        <v>22</v>
      </c>
      <c r="E30" s="52">
        <f t="shared" si="6"/>
        <v>99.005148250680975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9.7770723710939986</v>
      </c>
      <c r="N30" s="49">
        <f>IF(N$18-L$18&lt;=$E$16,L$21/$E$16,0)</f>
        <v>9.7770723710939986</v>
      </c>
      <c r="O30" s="49">
        <f>IF(O$18-L$18&lt;=$E$16,L$21/$E$16,0)</f>
        <v>9.7770723710939986</v>
      </c>
      <c r="P30" s="49">
        <f>IF(P$18-L$18&lt;=$E$16,L$21/$E$16,0)</f>
        <v>9.7770723710939986</v>
      </c>
      <c r="Q30" s="49">
        <f>IF(Q$18-L$18&lt;=$E$16,L$21/$E$16,0)</f>
        <v>9.7770723710939986</v>
      </c>
      <c r="R30" s="49">
        <f>IF(R$18-L$18&lt;=$E$16,L$21/$E$16,0)</f>
        <v>9.7770723710939986</v>
      </c>
      <c r="S30" s="49">
        <f>IF(S$18-L$18&lt;=$E$16,L$21/$E$16,0)</f>
        <v>9.7770723710939986</v>
      </c>
      <c r="T30" s="49">
        <f>IF(T$18-L$18&lt;=$E$16,L$21/$E$16,0)</f>
        <v>9.7770723710939986</v>
      </c>
      <c r="U30" s="49">
        <f>IF(U$18-L$18&lt;=$E$16,L$21/$E$16,0)</f>
        <v>9.7770723710939986</v>
      </c>
      <c r="V30" s="49">
        <f>IF(V$18-L$18&lt;=$E$16,L$21/$E$16,0)</f>
        <v>9.7770723710939986</v>
      </c>
      <c r="W30" s="49">
        <f>IF(W$18-L$18&lt;=$E$16,L$21/$E$16,0)</f>
        <v>9.7770723710939986</v>
      </c>
      <c r="X30" s="49">
        <f>IF(X$18-L$18&lt;=$E$16,L$21/$E$16,0)</f>
        <v>9.7770723710939986</v>
      </c>
      <c r="Y30" s="49">
        <f>IF(Y$18-L$18&lt;=$E$16,L$21/$E$16,0)</f>
        <v>9.7770723710939986</v>
      </c>
      <c r="Z30" s="49">
        <f>IF(Z$18-L$18&lt;=$E$16,L$21/$E$16,0)</f>
        <v>9.7770723710939986</v>
      </c>
      <c r="AA30" s="49">
        <f>IF(AA$18-L$18&lt;=$E$16,L$21/$E$16,0)</f>
        <v>9.7770723710939986</v>
      </c>
      <c r="AB30" s="49">
        <f>IF(AB$18-L$18&lt;=$E$16,L$21/$E$16,0)</f>
        <v>9.7770723710939986</v>
      </c>
    </row>
    <row r="31" spans="2:41" x14ac:dyDescent="0.3">
      <c r="D31" s="51" t="s">
        <v>23</v>
      </c>
      <c r="E31" s="52">
        <f t="shared" si="6"/>
        <v>100.98525121569462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9.9726138185158799</v>
      </c>
      <c r="O31" s="49">
        <f>IF(O$18-M$18&lt;=$E$16,M$21/$E$16,0)</f>
        <v>9.9726138185158799</v>
      </c>
      <c r="P31" s="49">
        <f>IF(P$18-M$18&lt;=$E$16,M$21/$E$16,0)</f>
        <v>9.9726138185158799</v>
      </c>
      <c r="Q31" s="49">
        <f>IF(Q$18-M$18&lt;=$E$16,M$21/$E$16,0)</f>
        <v>9.9726138185158799</v>
      </c>
      <c r="R31" s="49">
        <f>IF(R$18-M$18&lt;=$E$16,M$21/$E$16,0)</f>
        <v>9.9726138185158799</v>
      </c>
      <c r="S31" s="49">
        <f>IF(S$18-M$18&lt;=$E$16,M$21/$E$16,0)</f>
        <v>9.9726138185158799</v>
      </c>
      <c r="T31" s="49">
        <f>IF(T$18-M$18&lt;=$E$16,M$21/$E$16,0)</f>
        <v>9.9726138185158799</v>
      </c>
      <c r="U31" s="49">
        <f>IF(U$18-M$18&lt;=$E$16,M$21/$E$16,0)</f>
        <v>9.9726138185158799</v>
      </c>
      <c r="V31" s="49">
        <f>IF(V$18-M$18&lt;=$E$16,M$21/$E$16,0)</f>
        <v>9.9726138185158799</v>
      </c>
      <c r="W31" s="49">
        <f>IF(W$18-M$18&lt;=$E$16,M$21/$E$16,0)</f>
        <v>9.9726138185158799</v>
      </c>
      <c r="X31" s="49">
        <f>IF(X$18-M$18&lt;=$E$16,M$21/$E$16,0)</f>
        <v>9.9726138185158799</v>
      </c>
      <c r="Y31" s="49">
        <f>IF(Y$18-M$18&lt;=$E$16,M$21/$E$16,0)</f>
        <v>9.9726138185158799</v>
      </c>
      <c r="Z31" s="49">
        <f>IF(Z$18-M$18&lt;=$E$16,M$21/$E$16,0)</f>
        <v>9.9726138185158799</v>
      </c>
      <c r="AA31" s="49">
        <f>IF(AA$18-M$18&lt;=$E$16,M$21/$E$16,0)</f>
        <v>9.9726138185158799</v>
      </c>
      <c r="AB31" s="49">
        <f>IF(AB$18-M$18&lt;=$E$16,M$21/$E$16,0)</f>
        <v>9.9726138185158799</v>
      </c>
      <c r="AC31" s="49">
        <f>IF(AC$18-M$18&lt;=$E$16,M$21/$E$16,0)</f>
        <v>9.9726138185158799</v>
      </c>
    </row>
    <row r="32" spans="2:41" x14ac:dyDescent="0.3">
      <c r="D32" s="51" t="s">
        <v>24</v>
      </c>
      <c r="E32" s="52">
        <f t="shared" si="6"/>
        <v>103.0049562400085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10.172066094886198</v>
      </c>
      <c r="P32" s="49">
        <f>IF(P$18-N$18&lt;=$E$16,N$21/$E$16,0)</f>
        <v>10.172066094886198</v>
      </c>
      <c r="Q32" s="49">
        <f>IF(Q$18-N$18&lt;=$E$16,N$21/$E$16,0)</f>
        <v>10.172066094886198</v>
      </c>
      <c r="R32" s="49">
        <f>IF(R$18-N$18&lt;=$E$16,N$21/$E$16,0)</f>
        <v>10.172066094886198</v>
      </c>
      <c r="S32" s="49">
        <f>IF(S$18-N$18&lt;=$E$16,N$21/$E$16,0)</f>
        <v>10.172066094886198</v>
      </c>
      <c r="T32" s="49">
        <f>IF(T$18-N$18&lt;=$E$16,N$21/$E$16,0)</f>
        <v>10.172066094886198</v>
      </c>
      <c r="U32" s="49">
        <f>IF(U$18-N$18&lt;=$E$16,N$21/$E$16,0)</f>
        <v>10.172066094886198</v>
      </c>
      <c r="V32" s="49">
        <f>IF(V$18-N$18&lt;=$E$16,N$21/$E$16,0)</f>
        <v>10.172066094886198</v>
      </c>
      <c r="W32" s="49">
        <f>IF(W$18-N$18&lt;=$E$16,N$21/$E$16,0)</f>
        <v>10.172066094886198</v>
      </c>
      <c r="X32" s="49">
        <f>IF(X$18-N$18&lt;=$E$16,N$21/$E$16,0)</f>
        <v>10.172066094886198</v>
      </c>
      <c r="Y32" s="49">
        <f>IF(Y$18-N$18&lt;=$E$16,N$21/$E$16,0)</f>
        <v>10.172066094886198</v>
      </c>
      <c r="Z32" s="49">
        <f>IF(Z$18-N$18&lt;=$E$16,N$21/$E$16,0)</f>
        <v>10.172066094886198</v>
      </c>
      <c r="AA32" s="49">
        <f>IF(AA$18-N$18&lt;=$E$16,N$21/$E$16,0)</f>
        <v>10.172066094886198</v>
      </c>
      <c r="AB32" s="49">
        <f>IF(AB$18-N$18&lt;=$E$16,N$21/$E$16,0)</f>
        <v>10.172066094886198</v>
      </c>
      <c r="AC32" s="49">
        <f>IF(AC$18-N$18&lt;=$E$16,N$21/$E$16,0)</f>
        <v>10.172066094886198</v>
      </c>
      <c r="AD32" s="49">
        <f>IF(AD$18-N$18&lt;=$E$16,N$21/$E$16,0)</f>
        <v>10.172066094886198</v>
      </c>
    </row>
    <row r="33" spans="3:41" x14ac:dyDescent="0.3">
      <c r="D33" s="51" t="s">
        <v>25</v>
      </c>
      <c r="E33" s="52">
        <f t="shared" si="6"/>
        <v>105.0650553648087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10.375507416783922</v>
      </c>
      <c r="Q33" s="49">
        <f>IF(Q$18-O$18&lt;=$E$16,O$21/$E$16,0)</f>
        <v>10.375507416783922</v>
      </c>
      <c r="R33" s="49">
        <f>IF(R$18-O$18&lt;=$E$16,O$21/$E$16,0)</f>
        <v>10.375507416783922</v>
      </c>
      <c r="S33" s="49">
        <f>IF(S$18-O$18&lt;=$E$16,O$21/$E$16,0)</f>
        <v>10.375507416783922</v>
      </c>
      <c r="T33" s="49">
        <f>IF(T$18-O$18&lt;=$E$16,O$21/$E$16,0)</f>
        <v>10.375507416783922</v>
      </c>
      <c r="U33" s="49">
        <f>IF(U$18-O$18&lt;=$E$16,O$21/$E$16,0)</f>
        <v>10.375507416783922</v>
      </c>
      <c r="V33" s="49">
        <f>IF(V$18-O$18&lt;=$E$16,O$21/$E$16,0)</f>
        <v>10.375507416783922</v>
      </c>
      <c r="W33" s="49">
        <f>IF(W$18-O$18&lt;=$E$16,O$21/$E$16,0)</f>
        <v>10.375507416783922</v>
      </c>
      <c r="X33" s="49">
        <f>IF(X$18-O$18&lt;=$E$16,O$21/$E$16,0)</f>
        <v>10.375507416783922</v>
      </c>
      <c r="Y33" s="49">
        <f>IF(Y$18-O$18&lt;=$E$16,O$21/$E$16,0)</f>
        <v>10.375507416783922</v>
      </c>
      <c r="Z33" s="49">
        <f>IF(Z$18-O$18&lt;=$E$16,O$21/$E$16,0)</f>
        <v>10.375507416783922</v>
      </c>
      <c r="AA33" s="49">
        <f>IF(AA$18-O$18&lt;=$E$16,O$21/$E$16,0)</f>
        <v>10.375507416783922</v>
      </c>
      <c r="AB33" s="49">
        <f>IF(AB$18-O$18&lt;=$E$16,O$21/$E$16,0)</f>
        <v>10.375507416783922</v>
      </c>
      <c r="AC33" s="49">
        <f>IF(AC$18-O$18&lt;=$E$16,O$21/$E$16,0)</f>
        <v>10.375507416783922</v>
      </c>
      <c r="AD33" s="49">
        <f>IF(AD$18-O$18&lt;=$E$16,O$21/$E$16,0)</f>
        <v>10.375507416783922</v>
      </c>
      <c r="AE33" s="49">
        <f>IF(AE$18-O$18&lt;=$E$16,O$21/$E$16,0)</f>
        <v>10.375507416783922</v>
      </c>
    </row>
    <row r="34" spans="3:41" x14ac:dyDescent="0.3">
      <c r="D34" s="51" t="s">
        <v>26</v>
      </c>
      <c r="E34" s="52">
        <f t="shared" si="6"/>
        <v>107.16635647210487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10.583017565119601</v>
      </c>
      <c r="R34" s="49">
        <f>IF(R$18-P$18&lt;=$E$16,P$21/$E$16,0)</f>
        <v>10.583017565119601</v>
      </c>
      <c r="S34" s="49">
        <f>IF(S$18-P$18&lt;=$E$16,P$21/$E$16,0)</f>
        <v>10.583017565119601</v>
      </c>
      <c r="T34" s="49">
        <f>IF(T$18-P$18&lt;=$E$16,P$21/$E$16,0)</f>
        <v>10.583017565119601</v>
      </c>
      <c r="U34" s="49">
        <f>IF(U$18-P$18&lt;=$E$16,P$21/$E$16,0)</f>
        <v>10.583017565119601</v>
      </c>
      <c r="V34" s="49">
        <f>IF(V$18-P$18&lt;=$E$16,P$21/$E$16,0)</f>
        <v>10.583017565119601</v>
      </c>
      <c r="W34" s="49">
        <f>IF(W$18-P$18&lt;=$E$16,P$21/$E$16,0)</f>
        <v>10.583017565119601</v>
      </c>
      <c r="X34" s="49">
        <f>IF(X$18-P$18&lt;=$E$16,P$21/$E$16,0)</f>
        <v>10.583017565119601</v>
      </c>
      <c r="Y34" s="49">
        <f>IF(Y$18-P$18&lt;=$E$16,P$21/$E$16,0)</f>
        <v>10.583017565119601</v>
      </c>
      <c r="Z34" s="49">
        <f>IF(Z$18-P$18&lt;=$E$16,P$21/$E$16,0)</f>
        <v>10.583017565119601</v>
      </c>
      <c r="AA34" s="49">
        <f>IF(AA$18-P$18&lt;=$E$16,P$21/$E$16,0)</f>
        <v>10.583017565119601</v>
      </c>
      <c r="AB34" s="49">
        <f>IF(AB$18-P$18&lt;=$E$16,P$21/$E$16,0)</f>
        <v>10.583017565119601</v>
      </c>
      <c r="AC34" s="49">
        <f>IF(AC$18-P$18&lt;=$E$16,P$21/$E$16,0)</f>
        <v>10.583017565119601</v>
      </c>
      <c r="AD34" s="49">
        <f>IF(AD$18-P$18&lt;=$E$16,P$21/$E$16,0)</f>
        <v>10.583017565119601</v>
      </c>
      <c r="AE34" s="49">
        <f>IF(AE$18-P$18&lt;=$E$16,P$21/$E$16,0)</f>
        <v>10.583017565119601</v>
      </c>
      <c r="AF34" s="49">
        <f>IF(AF$18-P$18&lt;=$E$16,P$21/$E$16,0)</f>
        <v>10.583017565119601</v>
      </c>
    </row>
    <row r="35" spans="3:41" x14ac:dyDescent="0.3">
      <c r="D35" s="51" t="s">
        <v>27</v>
      </c>
      <c r="E35" s="52">
        <f t="shared" si="6"/>
        <v>109.30968360154696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10.794677916421993</v>
      </c>
      <c r="S35" s="49">
        <f>IF(S$18-Q$18&lt;=$E$16,Q$21/$E$16,0)</f>
        <v>10.794677916421993</v>
      </c>
      <c r="T35" s="49">
        <f>IF(T$18-Q$18&lt;=$E$16,Q$21/$E$16,0)</f>
        <v>10.794677916421993</v>
      </c>
      <c r="U35" s="49">
        <f>IF(U$18-Q$18&lt;=$E$16,Q$21/$E$16,0)</f>
        <v>10.794677916421993</v>
      </c>
      <c r="V35" s="49">
        <f>IF(V$18-Q$18&lt;=$E$16,Q$21/$E$16,0)</f>
        <v>10.794677916421993</v>
      </c>
      <c r="W35" s="49">
        <f>IF(W$18-Q$18&lt;=$E$16,Q$21/$E$16,0)</f>
        <v>10.794677916421993</v>
      </c>
      <c r="X35" s="49">
        <f>IF(X$18-Q$18&lt;=$E$16,Q$21/$E$16,0)</f>
        <v>10.794677916421993</v>
      </c>
      <c r="Y35" s="49">
        <f>IF(Y$18-Q$18&lt;=$E$16,Q$21/$E$16,0)</f>
        <v>10.794677916421993</v>
      </c>
      <c r="Z35" s="49">
        <f>IF(Z$18-Q$18&lt;=$E$16,Q$21/$E$16,0)</f>
        <v>10.794677916421993</v>
      </c>
      <c r="AA35" s="49">
        <f>IF(AA$18-Q$18&lt;=$E$16,Q$21/$E$16,0)</f>
        <v>10.794677916421993</v>
      </c>
      <c r="AB35" s="49">
        <f>IF(AB$18-Q$18&lt;=$E$16,Q$21/$E$16,0)</f>
        <v>10.794677916421993</v>
      </c>
      <c r="AC35" s="49">
        <f>IF(AC$18-Q$18&lt;=$E$16,Q$21/$E$16,0)</f>
        <v>10.794677916421993</v>
      </c>
      <c r="AD35" s="49">
        <f>IF(AD$18-Q$18&lt;=$E$16,Q$21/$E$16,0)</f>
        <v>10.794677916421993</v>
      </c>
      <c r="AE35" s="49">
        <f>IF(AE$18-Q$18&lt;=$E$16,Q$21/$E$16,0)</f>
        <v>10.794677916421993</v>
      </c>
      <c r="AF35" s="49">
        <f>IF(AF$18-Q$18&lt;=$E$16,Q$21/$E$16,0)</f>
        <v>10.794677916421993</v>
      </c>
      <c r="AG35" s="49">
        <f>IF(AG$18-Q$18&lt;=$E$16,Q$21/$E$16,0)</f>
        <v>10.794677916421993</v>
      </c>
    </row>
    <row r="36" spans="3:41" x14ac:dyDescent="0.3">
      <c r="D36" s="51" t="s">
        <v>28</v>
      </c>
      <c r="E36" s="52">
        <f t="shared" si="6"/>
        <v>111.4958772735779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11.010571474750433</v>
      </c>
      <c r="T36" s="49">
        <f>IF(T$18-R$18&lt;=$E$16,R$21/$E$16,0)</f>
        <v>11.010571474750433</v>
      </c>
      <c r="U36" s="49">
        <f>IF(U$18-R$18&lt;=$E$16,R$21/$E$16,0)</f>
        <v>11.010571474750433</v>
      </c>
      <c r="V36" s="49">
        <f>IF(V$18-R$18&lt;=$E$16,R$21/$E$16,0)</f>
        <v>11.010571474750433</v>
      </c>
      <c r="W36" s="49">
        <f>IF(W$18-R$18&lt;=$E$16,R$21/$E$16,0)</f>
        <v>11.010571474750433</v>
      </c>
      <c r="X36" s="49">
        <f>IF(X$18-R$18&lt;=$E$16,R$21/$E$16,0)</f>
        <v>11.010571474750433</v>
      </c>
      <c r="Y36" s="49">
        <f>IF(Y$18-R$18&lt;=$E$16,R$21/$E$16,0)</f>
        <v>11.010571474750433</v>
      </c>
      <c r="Z36" s="49">
        <f>IF(Z$18-R$18&lt;=$E$16,R$21/$E$16,0)</f>
        <v>11.010571474750433</v>
      </c>
      <c r="AA36" s="49">
        <f>IF(AA$18-R$18&lt;=$E$16,R$21/$E$16,0)</f>
        <v>11.010571474750433</v>
      </c>
      <c r="AB36" s="49">
        <f>IF(AB$18-R$18&lt;=$E$16,R$21/$E$16,0)</f>
        <v>11.010571474750433</v>
      </c>
      <c r="AC36" s="49">
        <f>IF(AC$18-R$18&lt;=$E$16,R$21/$E$16,0)</f>
        <v>11.010571474750433</v>
      </c>
      <c r="AD36" s="49">
        <f>IF(AD$18-R$18&lt;=$E$16,R$21/$E$16,0)</f>
        <v>11.010571474750433</v>
      </c>
      <c r="AE36" s="49">
        <f>IF(AE$18-R$18&lt;=$E$16,R$21/$E$16,0)</f>
        <v>11.010571474750433</v>
      </c>
      <c r="AF36" s="49">
        <f>IF(AF$18-R$18&lt;=$E$16,R$21/$E$16,0)</f>
        <v>11.010571474750433</v>
      </c>
      <c r="AG36" s="49">
        <f>IF(AG$18-R$18&lt;=$E$16,R$21/$E$16,0)</f>
        <v>11.010571474750433</v>
      </c>
      <c r="AH36" s="49">
        <f>IF(AH$18-R$18&lt;=$E$16,R$21/$E$16,0)</f>
        <v>11.010571474750433</v>
      </c>
    </row>
    <row r="37" spans="3:41" x14ac:dyDescent="0.3">
      <c r="D37" s="51" t="s">
        <v>29</v>
      </c>
      <c r="E37" s="52">
        <f t="shared" si="6"/>
        <v>113.72579481904943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11.230782904245441</v>
      </c>
      <c r="U37" s="49">
        <f>IF(U$18-S$18&lt;=$E$16,S$21/$E$16,0)</f>
        <v>11.230782904245441</v>
      </c>
      <c r="V37" s="49">
        <f>IF(V$18-S$18&lt;=$E$16,S$21/$E$16,0)</f>
        <v>11.230782904245441</v>
      </c>
      <c r="W37" s="49">
        <f>IF(W$18-S$18&lt;=$E$16,S$21/$E$16,0)</f>
        <v>11.230782904245441</v>
      </c>
      <c r="X37" s="49">
        <f>IF(X$18-S$18&lt;=$E$16,S$21/$E$16,0)</f>
        <v>11.230782904245441</v>
      </c>
      <c r="Y37" s="49">
        <f>IF(Y$18-S$18&lt;=$E$16,S$21/$E$16,0)</f>
        <v>11.230782904245441</v>
      </c>
      <c r="Z37" s="49">
        <f>IF(Z$18-S$18&lt;=$E$16,S$21/$E$16,0)</f>
        <v>11.230782904245441</v>
      </c>
      <c r="AA37" s="49">
        <f>IF(AA$18-S$18&lt;=$E$16,S$21/$E$16,0)</f>
        <v>11.230782904245441</v>
      </c>
      <c r="AB37" s="49">
        <f>IF(AB$18-S$18&lt;=$E$16,S$21/$E$16,0)</f>
        <v>11.230782904245441</v>
      </c>
      <c r="AC37" s="49">
        <f>IF(AC$18-S$18&lt;=$E$16,S$21/$E$16,0)</f>
        <v>11.230782904245441</v>
      </c>
      <c r="AD37" s="49">
        <f>IF(AD$18-S$18&lt;=$E$16,S$21/$E$16,0)</f>
        <v>11.230782904245441</v>
      </c>
      <c r="AE37" s="49">
        <f>IF(AE$18-S$18&lt;=$E$16,S$21/$E$16,0)</f>
        <v>11.230782904245441</v>
      </c>
      <c r="AF37" s="49">
        <f>IF(AF$18-S$18&lt;=$E$16,S$21/$E$16,0)</f>
        <v>11.230782904245441</v>
      </c>
      <c r="AG37" s="49">
        <f>IF(AG$18-S$18&lt;=$E$16,S$21/$E$16,0)</f>
        <v>11.230782904245441</v>
      </c>
      <c r="AH37" s="49">
        <f>IF(AH$18-S$18&lt;=$E$16,S$21/$E$16,0)</f>
        <v>11.230782904245441</v>
      </c>
      <c r="AI37" s="49">
        <f>IF(AI$18-S$18&lt;=$E$16,S$21/$E$16,0)</f>
        <v>11.230782904245441</v>
      </c>
    </row>
    <row r="38" spans="3:41" x14ac:dyDescent="0.3">
      <c r="D38" s="51" t="s">
        <v>30</v>
      </c>
      <c r="E38" s="52">
        <f t="shared" si="6"/>
        <v>116.00031071543049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11.455398562330352</v>
      </c>
      <c r="V38" s="49">
        <f>IF(V$18-T$18&lt;=$E$16,T$21/$E$16,0)</f>
        <v>11.455398562330352</v>
      </c>
      <c r="W38" s="49">
        <f>IF(W$18-T$18&lt;=$E$16,T$21/$E$16,0)</f>
        <v>11.455398562330352</v>
      </c>
      <c r="X38" s="49">
        <f>IF(X$18-T$18&lt;=$E$16,T$21/$E$16,0)</f>
        <v>11.455398562330352</v>
      </c>
      <c r="Y38" s="49">
        <f>IF(Y$18-T$18&lt;=$E$16,T$21/$E$16,0)</f>
        <v>11.455398562330352</v>
      </c>
      <c r="Z38" s="49">
        <f>IF(Z$18-T$18&lt;=$E$16,T$21/$E$16,0)</f>
        <v>11.455398562330352</v>
      </c>
      <c r="AA38" s="49">
        <f>IF(AA$18-T$18&lt;=$E$16,T$21/$E$16,0)</f>
        <v>11.455398562330352</v>
      </c>
      <c r="AB38" s="49">
        <f>IF(AB$18-T$18&lt;=$E$16,T$21/$E$16,0)</f>
        <v>11.455398562330352</v>
      </c>
      <c r="AC38" s="49">
        <f>IF(AC$18-T$18&lt;=$E$16,T$21/$E$16,0)</f>
        <v>11.455398562330352</v>
      </c>
      <c r="AD38" s="49">
        <f>IF(AD$18-T$18&lt;=$E$16,T$21/$E$16,0)</f>
        <v>11.455398562330352</v>
      </c>
      <c r="AE38" s="49">
        <f>IF(AE$18-T$18&lt;=$E$16,T$21/$E$16,0)</f>
        <v>11.455398562330352</v>
      </c>
      <c r="AF38" s="49">
        <f>IF(AF$18-T$18&lt;=$E$16,T$21/$E$16,0)</f>
        <v>11.455398562330352</v>
      </c>
      <c r="AG38" s="49">
        <f>IF(AG$18-T$18&lt;=$E$16,T$21/$E$16,0)</f>
        <v>11.455398562330352</v>
      </c>
      <c r="AH38" s="49">
        <f>IF(AH$18-T$18&lt;=$E$16,T$21/$E$16,0)</f>
        <v>11.455398562330352</v>
      </c>
      <c r="AI38" s="49">
        <f>IF(AI$18-T$18&lt;=$E$16,T$21/$E$16,0)</f>
        <v>11.455398562330352</v>
      </c>
      <c r="AJ38" s="49">
        <f>IF(AJ$18-T$18&lt;=$E$16,T$21/$E$16,0)</f>
        <v>11.455398562330352</v>
      </c>
    </row>
    <row r="39" spans="3:41" x14ac:dyDescent="0.3">
      <c r="D39" s="51" t="s">
        <v>31</v>
      </c>
      <c r="E39" s="52">
        <f t="shared" si="6"/>
        <v>118.32031692973906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11.684506533576958</v>
      </c>
      <c r="W39" s="49">
        <f>IF(W$18-U$18&lt;=$E$16,U$21/$E$16,0)</f>
        <v>11.684506533576958</v>
      </c>
      <c r="X39" s="49">
        <f>IF(X$18-U$18&lt;=$E$16,U$21/$E$16,0)</f>
        <v>11.684506533576958</v>
      </c>
      <c r="Y39" s="49">
        <f>IF(Y$18-U$18&lt;=$E$16,U$21/$E$16,0)</f>
        <v>11.684506533576958</v>
      </c>
      <c r="Z39" s="49">
        <f>IF(Z$18-U$18&lt;=$E$16,U$21/$E$16,0)</f>
        <v>11.684506533576958</v>
      </c>
      <c r="AA39" s="49">
        <f>IF(AA$18-U$18&lt;=$E$16,U$21/$E$16,0)</f>
        <v>11.684506533576958</v>
      </c>
      <c r="AB39" s="49">
        <f>IF(AB$18-U$18&lt;=$E$16,U$21/$E$16,0)</f>
        <v>11.684506533576958</v>
      </c>
      <c r="AC39" s="49">
        <f>IF(AC$18-U$18&lt;=$E$16,U$21/$E$16,0)</f>
        <v>11.684506533576958</v>
      </c>
      <c r="AD39" s="49">
        <f>IF(AD$18-U$18&lt;=$E$16,U$21/$E$16,0)</f>
        <v>11.684506533576958</v>
      </c>
      <c r="AE39" s="49">
        <f>IF(AE$18-U$18&lt;=$E$16,U$21/$E$16,0)</f>
        <v>11.684506533576958</v>
      </c>
      <c r="AF39" s="49">
        <f>IF(AF$18-U$18&lt;=$E$16,U$21/$E$16,0)</f>
        <v>11.684506533576958</v>
      </c>
      <c r="AG39" s="49">
        <f>IF(AG$18-U$18&lt;=$E$16,U$21/$E$16,0)</f>
        <v>11.684506533576958</v>
      </c>
      <c r="AH39" s="49">
        <f>IF(AH$18-U$18&lt;=$E$16,U$21/$E$16,0)</f>
        <v>11.684506533576958</v>
      </c>
      <c r="AI39" s="49">
        <f>IF(AI$18-U$18&lt;=$E$16,U$21/$E$16,0)</f>
        <v>11.684506533576958</v>
      </c>
      <c r="AJ39" s="49">
        <f>IF(AJ$18-U$18&lt;=$E$16,U$21/$E$16,0)</f>
        <v>11.684506533576958</v>
      </c>
      <c r="AK39" s="49">
        <f>IF(AK$18-U$18&lt;=$E$16,U$21/$E$16,0)</f>
        <v>11.684506533576958</v>
      </c>
    </row>
    <row r="40" spans="3:41" x14ac:dyDescent="0.3">
      <c r="D40" s="51" t="s">
        <v>32</v>
      </c>
      <c r="E40" s="52">
        <f t="shared" si="6"/>
        <v>120.68672326833384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11.918196664248498</v>
      </c>
      <c r="X40" s="49">
        <f>IF(X$18-V$18&lt;=$E$16,V$21/$E$16,0)</f>
        <v>11.918196664248498</v>
      </c>
      <c r="Y40" s="49">
        <f>IF(Y$18-V$18&lt;=$E$16,V$21/$E$16,0)</f>
        <v>11.918196664248498</v>
      </c>
      <c r="Z40" s="49">
        <f>IF(Z$18-V$18&lt;=$E$16,V$21/$E$16,0)</f>
        <v>11.918196664248498</v>
      </c>
      <c r="AA40" s="49">
        <f>IF(AA$18-V$18&lt;=$E$16,V$21/$E$16,0)</f>
        <v>11.918196664248498</v>
      </c>
      <c r="AB40" s="49">
        <f>IF(AB$18-V$18&lt;=$E$16,V$21/$E$16,0)</f>
        <v>11.918196664248498</v>
      </c>
      <c r="AC40" s="49">
        <f>IF(AC$18-V$18&lt;=$E$16,V$21/$E$16,0)</f>
        <v>11.918196664248498</v>
      </c>
      <c r="AD40" s="49">
        <f>IF(AD$18-V$18&lt;=$E$16,V$21/$E$16,0)</f>
        <v>11.918196664248498</v>
      </c>
      <c r="AE40" s="49">
        <f>IF(AE$18-V$18&lt;=$E$16,V$21/$E$16,0)</f>
        <v>11.918196664248498</v>
      </c>
      <c r="AF40" s="49">
        <f>IF(AF$18-V$18&lt;=$E$16,V$21/$E$16,0)</f>
        <v>11.918196664248498</v>
      </c>
      <c r="AG40" s="49">
        <f>IF(AG$18-V$18&lt;=$E$16,V$21/$E$16,0)</f>
        <v>11.918196664248498</v>
      </c>
      <c r="AH40" s="49">
        <f>IF(AH$18-V$18&lt;=$E$16,V$21/$E$16,0)</f>
        <v>11.918196664248498</v>
      </c>
      <c r="AI40" s="49">
        <f>IF(AI$18-V$18&lt;=$E$16,V$21/$E$16,0)</f>
        <v>11.918196664248498</v>
      </c>
      <c r="AJ40" s="49">
        <f>IF(AJ$18-V$18&lt;=$E$16,V$21/$E$16,0)</f>
        <v>11.918196664248498</v>
      </c>
      <c r="AK40" s="49">
        <f>IF(AK$18-V$18&lt;=$E$16,V$21/$E$16,0)</f>
        <v>11.918196664248498</v>
      </c>
      <c r="AL40" s="49">
        <f>IF(AL$18-V$18&lt;=$E$16,V$21/$E$16,0)</f>
        <v>11.918196664248498</v>
      </c>
    </row>
    <row r="41" spans="3:41" x14ac:dyDescent="0.3">
      <c r="D41" s="51" t="s">
        <v>33</v>
      </c>
      <c r="E41" s="52">
        <f t="shared" si="6"/>
        <v>123.10045773370052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12.156560597533467</v>
      </c>
      <c r="Y41" s="49">
        <f>IF(Y$18-W$18&lt;=$E$16,W$21/$E$16,0)</f>
        <v>12.156560597533467</v>
      </c>
      <c r="Z41" s="49">
        <f>IF(Z$18-W$18&lt;=$E$16,W$21/$E$16,0)</f>
        <v>12.156560597533467</v>
      </c>
      <c r="AA41" s="49">
        <f>IF(AA$18-W$18&lt;=$E$16,W$21/$E$16,0)</f>
        <v>12.156560597533467</v>
      </c>
      <c r="AB41" s="49">
        <f>IF(AB$18-W$18&lt;=$E$16,W$21/$E$16,0)</f>
        <v>12.156560597533467</v>
      </c>
      <c r="AC41" s="49">
        <f>IF(AC$18-W$18&lt;=$E$16,W$21/$E$16,0)</f>
        <v>12.156560597533467</v>
      </c>
      <c r="AD41" s="49">
        <f>IF(AD$18-W$18&lt;=$E$16,W$21/$E$16,0)</f>
        <v>12.156560597533467</v>
      </c>
      <c r="AE41" s="49">
        <f>IF(AE$18-W$18&lt;=$E$16,W$21/$E$16,0)</f>
        <v>12.156560597533467</v>
      </c>
      <c r="AF41" s="49">
        <f>IF(AF$18-W$18&lt;=$E$16,W$21/$E$16,0)</f>
        <v>12.156560597533467</v>
      </c>
      <c r="AG41" s="49">
        <f>IF(AG$18-W$18&lt;=$E$16,W$21/$E$16,0)</f>
        <v>12.156560597533467</v>
      </c>
      <c r="AH41" s="49">
        <f>IF(AH$18-W$18&lt;=$E$16,W$21/$E$16,0)</f>
        <v>12.156560597533467</v>
      </c>
      <c r="AI41" s="49">
        <f>IF(AI$18-W$18&lt;=$E$16,W$21/$E$16,0)</f>
        <v>12.156560597533467</v>
      </c>
      <c r="AJ41" s="49">
        <f>IF(AJ$18-W$18&lt;=$E$16,W$21/$E$16,0)</f>
        <v>12.156560597533467</v>
      </c>
      <c r="AK41" s="49">
        <f>IF(AK$18-W$18&lt;=$E$16,W$21/$E$16,0)</f>
        <v>12.156560597533467</v>
      </c>
      <c r="AL41" s="49">
        <f>IF(AL$18-W$18&lt;=$E$16,W$21/$E$16,0)</f>
        <v>12.156560597533467</v>
      </c>
      <c r="AM41" s="49">
        <f>IF(AM$18-W$18&lt;=$E$16,W$21/$E$16,0)</f>
        <v>12.156560597533467</v>
      </c>
    </row>
    <row r="42" spans="3:41" x14ac:dyDescent="0.3">
      <c r="D42" s="51" t="s">
        <v>34</v>
      </c>
      <c r="E42" s="52">
        <f t="shared" si="6"/>
        <v>125.56246688837452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12.399691809484136</v>
      </c>
      <c r="Z42" s="49">
        <f>IF(Z$18-X$18&lt;=$E$16,X$21/$E$16,0)</f>
        <v>12.399691809484136</v>
      </c>
      <c r="AA42" s="49">
        <f>IF(AA$18-X$18&lt;=$E$16,X$21/$E$16,0)</f>
        <v>12.399691809484136</v>
      </c>
      <c r="AB42" s="49">
        <f>IF(AB$18-X$18&lt;=$E$16,X$21/$E$16,0)</f>
        <v>12.399691809484136</v>
      </c>
      <c r="AC42" s="49">
        <f>IF(AC$18-X$18&lt;=$E$16,X$21/$E$16,0)</f>
        <v>12.399691809484136</v>
      </c>
      <c r="AD42" s="49">
        <f>IF(AD$18-X$18&lt;=$E$16,X$21/$E$16,0)</f>
        <v>12.399691809484136</v>
      </c>
      <c r="AE42" s="49">
        <f>IF(AE$18-X$18&lt;=$E$16,X$21/$E$16,0)</f>
        <v>12.399691809484136</v>
      </c>
      <c r="AF42" s="49">
        <f>IF(AF$18-X$18&lt;=$E$16,X$21/$E$16,0)</f>
        <v>12.399691809484136</v>
      </c>
      <c r="AG42" s="49">
        <f>IF(AG$18-X$18&lt;=$E$16,X$21/$E$16,0)</f>
        <v>12.399691809484136</v>
      </c>
      <c r="AH42" s="49">
        <f>IF(AH$18-X$18&lt;=$E$16,X$21/$E$16,0)</f>
        <v>12.399691809484136</v>
      </c>
      <c r="AI42" s="49">
        <f>IF(AI$18-X$18&lt;=$E$16,X$21/$E$16,0)</f>
        <v>12.399691809484136</v>
      </c>
      <c r="AJ42" s="49">
        <f>IF(AJ$18-X$18&lt;=$E$16,X$21/$E$16,0)</f>
        <v>12.399691809484136</v>
      </c>
      <c r="AK42" s="49">
        <f>IF(AK$18-X$18&lt;=$E$16,X$21/$E$16,0)</f>
        <v>12.399691809484136</v>
      </c>
      <c r="AL42" s="49">
        <f>IF(AL$18-X$18&lt;=$E$16,X$21/$E$16,0)</f>
        <v>12.399691809484136</v>
      </c>
      <c r="AM42" s="49">
        <f>IF(AM$18-X$18&lt;=$E$16,X$21/$E$16,0)</f>
        <v>12.399691809484136</v>
      </c>
      <c r="AN42" s="49">
        <f>IF(AN$18-X$18&lt;=$E$16,X$21/$E$16,0)</f>
        <v>12.399691809484136</v>
      </c>
    </row>
    <row r="43" spans="3:41" x14ac:dyDescent="0.3">
      <c r="D43" s="45" t="s">
        <v>35</v>
      </c>
      <c r="E43" s="50">
        <f t="shared" si="6"/>
        <v>128.07371622614204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12.647685645673821</v>
      </c>
      <c r="AA43" s="54">
        <f>IF(AA$18-Y$18&lt;=$E$16,Y$21/$E$16,0)</f>
        <v>12.647685645673821</v>
      </c>
      <c r="AB43" s="54">
        <f>IF(AB$18-Y$18&lt;=$E$16,Y$21/$E$16,0)</f>
        <v>12.647685645673821</v>
      </c>
      <c r="AC43" s="54">
        <f>IF(AC$18-Y$18&lt;=$E$16,Y$21/$E$16,0)</f>
        <v>12.647685645673821</v>
      </c>
      <c r="AD43" s="54">
        <f>IF(AD$18-Y$18&lt;=$E$16,Y$21/$E$16,0)</f>
        <v>12.647685645673821</v>
      </c>
      <c r="AE43" s="54">
        <f>IF(AE$18-Y$18&lt;=$E$16,Y$21/$E$16,0)</f>
        <v>12.647685645673821</v>
      </c>
      <c r="AF43" s="54">
        <f>IF(AF$18-Y$18&lt;=$E$16,Y$21/$E$16,0)</f>
        <v>12.647685645673821</v>
      </c>
      <c r="AG43" s="54">
        <f>IF(AG$18-Y$18&lt;=$E$16,Y$21/$E$16,0)</f>
        <v>12.647685645673821</v>
      </c>
      <c r="AH43" s="54">
        <f>IF(AH$18-Y$18&lt;=$E$16,Y$21/$E$16,0)</f>
        <v>12.647685645673821</v>
      </c>
      <c r="AI43" s="54">
        <f>IF(AI$18-Y$18&lt;=$E$16,Y$21/$E$16,0)</f>
        <v>12.647685645673821</v>
      </c>
      <c r="AJ43" s="54">
        <f>IF(AJ$18-Y$18&lt;=$E$16,Y$21/$E$16,0)</f>
        <v>12.647685645673821</v>
      </c>
      <c r="AK43" s="54">
        <f>IF(AK$18-Y$18&lt;=$E$16,Y$21/$E$16,0)</f>
        <v>12.647685645673821</v>
      </c>
      <c r="AL43" s="54">
        <f>IF(AL$18-Y$18&lt;=$E$16,Y$21/$E$16,0)</f>
        <v>12.647685645673821</v>
      </c>
      <c r="AM43" s="54">
        <f>IF(AM$18-Y$18&lt;=$E$16,Y$21/$E$16,0)</f>
        <v>12.647685645673821</v>
      </c>
      <c r="AN43" s="54">
        <f>IF(AN$18-Y$18&lt;=$E$16,Y$21/$E$16,0)</f>
        <v>12.647685645673821</v>
      </c>
      <c r="AO43" s="54">
        <f>IF(AO$18-Y$18&lt;=$E$16,Y$21/$E$16,0)</f>
        <v>12.647685645673821</v>
      </c>
    </row>
    <row r="44" spans="3:41" x14ac:dyDescent="0.3">
      <c r="D44" s="34" t="s">
        <v>6</v>
      </c>
      <c r="E44" s="48">
        <f t="shared" si="6"/>
        <v>1066.7544662191099</v>
      </c>
      <c r="F44" s="49">
        <f t="shared" ref="F44:S44" si="7">SUM(F24:F43)</f>
        <v>0</v>
      </c>
      <c r="G44" s="49">
        <f t="shared" si="7"/>
        <v>7.8420824999999992</v>
      </c>
      <c r="H44" s="49">
        <f t="shared" si="7"/>
        <v>16.045906275</v>
      </c>
      <c r="I44" s="49">
        <f t="shared" si="7"/>
        <v>24.62895113175</v>
      </c>
      <c r="J44" s="49">
        <f t="shared" si="7"/>
        <v>33.609558756375002</v>
      </c>
      <c r="K44" s="49">
        <f t="shared" si="7"/>
        <v>43.006975491375002</v>
      </c>
      <c r="L44" s="49">
        <f t="shared" si="7"/>
        <v>52.592340561075005</v>
      </c>
      <c r="M44" s="49">
        <f t="shared" si="7"/>
        <v>62.369412932169006</v>
      </c>
      <c r="N44" s="49">
        <f t="shared" si="7"/>
        <v>72.34202675068488</v>
      </c>
      <c r="O44" s="49">
        <f t="shared" si="7"/>
        <v>82.514092845571071</v>
      </c>
      <c r="P44" s="49">
        <f t="shared" si="7"/>
        <v>92.889600262354989</v>
      </c>
      <c r="Q44" s="49">
        <f t="shared" si="7"/>
        <v>103.47261782747459</v>
      </c>
      <c r="R44" s="49">
        <f t="shared" si="7"/>
        <v>114.26729574389658</v>
      </c>
      <c r="S44" s="49">
        <f t="shared" si="7"/>
        <v>125.27786721864702</v>
      </c>
      <c r="T44" s="49">
        <f>SUM(T24:T43)</f>
        <v>136.50865012289245</v>
      </c>
      <c r="U44" s="49">
        <f t="shared" ref="U44:AO44" si="8">SUM(U24:U43)</f>
        <v>147.96404868522279</v>
      </c>
      <c r="V44" s="49">
        <f t="shared" si="8"/>
        <v>159.64855521879974</v>
      </c>
      <c r="W44" s="49">
        <f t="shared" si="8"/>
        <v>163.72466938304825</v>
      </c>
      <c r="X44" s="49">
        <f t="shared" si="8"/>
        <v>167.67740620558172</v>
      </c>
      <c r="Y44" s="49">
        <f t="shared" si="8"/>
        <v>171.49405315831584</v>
      </c>
      <c r="Z44" s="49">
        <f t="shared" si="8"/>
        <v>175.16113117936465</v>
      </c>
      <c r="AA44" s="49">
        <f t="shared" si="8"/>
        <v>165.76371444436467</v>
      </c>
      <c r="AB44" s="49">
        <f t="shared" si="8"/>
        <v>156.17834937466469</v>
      </c>
      <c r="AC44" s="49">
        <f t="shared" si="8"/>
        <v>146.4012770035707</v>
      </c>
      <c r="AD44" s="49">
        <f t="shared" si="8"/>
        <v>136.42866318505483</v>
      </c>
      <c r="AE44" s="49">
        <f t="shared" si="8"/>
        <v>126.25659709016863</v>
      </c>
      <c r="AF44" s="49">
        <f t="shared" si="8"/>
        <v>115.88108967338471</v>
      </c>
      <c r="AG44" s="49">
        <f t="shared" si="8"/>
        <v>105.2980721082651</v>
      </c>
      <c r="AH44" s="49">
        <f t="shared" si="8"/>
        <v>94.5033941918431</v>
      </c>
      <c r="AI44" s="49">
        <f t="shared" si="8"/>
        <v>83.492822717092679</v>
      </c>
      <c r="AJ44" s="49">
        <f t="shared" si="8"/>
        <v>72.262039812847235</v>
      </c>
      <c r="AK44" s="49">
        <f t="shared" si="8"/>
        <v>60.806641250516876</v>
      </c>
      <c r="AL44" s="49">
        <f t="shared" si="8"/>
        <v>49.122134716939925</v>
      </c>
      <c r="AM44" s="49">
        <f t="shared" si="8"/>
        <v>37.203938052691427</v>
      </c>
      <c r="AN44" s="49">
        <f t="shared" si="8"/>
        <v>25.047377455157957</v>
      </c>
      <c r="AO44" s="49">
        <f t="shared" si="8"/>
        <v>12.647685645673821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650.05271643506069</v>
      </c>
      <c r="F46" s="49">
        <f>(F8-F19)*$H$13</f>
        <v>45.238680000000002</v>
      </c>
      <c r="G46" s="49">
        <f t="shared" ref="G46:Y46" si="9">(G8-G19)*$H$13</f>
        <v>47.325459600000009</v>
      </c>
      <c r="H46" s="49">
        <f t="shared" si="9"/>
        <v>49.513075091999994</v>
      </c>
      <c r="I46" s="49">
        <f t="shared" si="9"/>
        <v>51.806498406000003</v>
      </c>
      <c r="J46" s="49">
        <f t="shared" si="9"/>
        <v>54.21094824</v>
      </c>
      <c r="K46" s="49">
        <f t="shared" si="9"/>
        <v>55.295167204799995</v>
      </c>
      <c r="L46" s="49">
        <f t="shared" si="9"/>
        <v>56.401070548895994</v>
      </c>
      <c r="M46" s="49">
        <f t="shared" si="9"/>
        <v>57.529091959873917</v>
      </c>
      <c r="N46" s="49">
        <f t="shared" si="9"/>
        <v>58.679673799071402</v>
      </c>
      <c r="O46" s="49">
        <f t="shared" si="9"/>
        <v>59.853267275052836</v>
      </c>
      <c r="P46" s="49">
        <f t="shared" si="9"/>
        <v>61.050332620553888</v>
      </c>
      <c r="Q46" s="49">
        <f t="shared" si="9"/>
        <v>62.271339272964973</v>
      </c>
      <c r="R46" s="49">
        <f t="shared" si="9"/>
        <v>63.516766058424274</v>
      </c>
      <c r="S46" s="49">
        <f t="shared" si="9"/>
        <v>64.787101379592755</v>
      </c>
      <c r="T46" s="49">
        <f t="shared" si="9"/>
        <v>66.082843407184612</v>
      </c>
      <c r="U46" s="49">
        <f t="shared" si="9"/>
        <v>67.404500275328303</v>
      </c>
      <c r="V46" s="49">
        <f t="shared" si="9"/>
        <v>68.752590280834866</v>
      </c>
      <c r="W46" s="49">
        <f t="shared" si="9"/>
        <v>70.127642086451559</v>
      </c>
      <c r="X46" s="49">
        <f t="shared" si="9"/>
        <v>71.530194928180592</v>
      </c>
      <c r="Y46" s="49">
        <f t="shared" si="9"/>
        <v>72.960798826744224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0">E47+F46-F69</f>
        <v>45.238680000000002</v>
      </c>
      <c r="G47" s="49">
        <f t="shared" ref="G47" si="11">F47+G46-G69</f>
        <v>89.736722100000009</v>
      </c>
      <c r="H47" s="49">
        <f t="shared" ref="H47" si="12">G47+H46-H69</f>
        <v>133.46453846700001</v>
      </c>
      <c r="I47" s="49">
        <f t="shared" ref="I47" si="13">H47+I46-I69</f>
        <v>176.39121095475002</v>
      </c>
      <c r="J47" s="49">
        <f t="shared" ref="J47" si="14">I47+J46-J69</f>
        <v>218.48442712612501</v>
      </c>
      <c r="K47" s="49">
        <f t="shared" ref="K47" si="15">J47+K46-K69</f>
        <v>258.27367799730001</v>
      </c>
      <c r="L47" s="49">
        <f t="shared" ref="L47" si="16">K47+L46-L69</f>
        <v>295.71288426227096</v>
      </c>
      <c r="M47" s="49">
        <f t="shared" ref="M47" si="17">L47+M46-M69</f>
        <v>330.75504502891391</v>
      </c>
      <c r="N47" s="49">
        <f t="shared" ref="N47" si="18">M47+N46-N69</f>
        <v>363.35221938726221</v>
      </c>
      <c r="O47" s="49">
        <f t="shared" ref="O47" si="19">N47+O46-O69</f>
        <v>393.45550760914995</v>
      </c>
      <c r="P47" s="49">
        <f t="shared" ref="P47" si="20">O47+P46-P69</f>
        <v>421.01503197184798</v>
      </c>
      <c r="Q47" s="49">
        <f t="shared" ref="Q47" si="21">P47+Q46-Q69</f>
        <v>445.97991719817242</v>
      </c>
      <c r="R47" s="49">
        <f t="shared" ref="R47" si="22">Q47+R46-R69</f>
        <v>468.29827050539586</v>
      </c>
      <c r="S47" s="49">
        <f t="shared" ref="S47" si="23">R47+S46-S69</f>
        <v>487.91716125513631</v>
      </c>
      <c r="T47" s="49">
        <f t="shared" ref="T47" si="24">S47+T46-T69</f>
        <v>504.782600196244</v>
      </c>
      <c r="U47" s="49">
        <f t="shared" ref="U47" si="25">T47+U46-U69</f>
        <v>518.83951829254636</v>
      </c>
      <c r="V47" s="49">
        <f t="shared" ref="V47" si="26">U47+V46-V69</f>
        <v>530.03174512714725</v>
      </c>
      <c r="W47" s="49">
        <f t="shared" ref="W47" si="27">V47+W46-W69</f>
        <v>541.12940437481279</v>
      </c>
      <c r="X47" s="49">
        <f t="shared" ref="X47" si="28">W47+X46-X69</f>
        <v>552.20448005880405</v>
      </c>
      <c r="Y47" s="49">
        <f t="shared" ref="Y47" si="29">X47+Y46-Y69</f>
        <v>563.33408965159776</v>
      </c>
      <c r="Z47" s="49">
        <f t="shared" ref="Z47" si="30">Y47+Z46-Z69</f>
        <v>500.18075664135063</v>
      </c>
      <c r="AA47" s="49">
        <f t="shared" ref="AA47" si="31">Z47+AA46-AA69</f>
        <v>440.4156078961035</v>
      </c>
      <c r="AB47" s="49">
        <f t="shared" ref="AB47" si="32">AA47+AB46-AB69</f>
        <v>384.10640710115638</v>
      </c>
      <c r="AC47" s="49">
        <f t="shared" ref="AC47" si="33">AB47+AC46-AC69</f>
        <v>331.32227321551522</v>
      </c>
      <c r="AD47" s="49">
        <f t="shared" ref="AD47" si="34">AC47+AD46-AD69</f>
        <v>282.13370757736618</v>
      </c>
      <c r="AE47" s="49">
        <f t="shared" ref="AE47" si="35">AD47+AE46-AE69</f>
        <v>236.61262155165912</v>
      </c>
      <c r="AF47" s="49">
        <f t="shared" ref="AF47" si="36">AE47+AF46-AF69</f>
        <v>194.83236473064287</v>
      </c>
      <c r="AG47" s="49">
        <f t="shared" ref="AG47" si="37">AF47+AG46-AG69</f>
        <v>156.86775369841124</v>
      </c>
      <c r="AH47" s="49">
        <f t="shared" ref="AH47" si="38">AG47+AH46-AH69</f>
        <v>122.79510137073991</v>
      </c>
      <c r="AI47" s="49">
        <f t="shared" ref="AI47" si="39">AH47+AI46-AI69</f>
        <v>92.692246921720113</v>
      </c>
      <c r="AJ47" s="49">
        <f t="shared" ref="AJ47" si="40">AI47+AJ46-AJ69</f>
        <v>66.638586308924857</v>
      </c>
      <c r="AK47" s="49">
        <f t="shared" ref="AK47" si="41">AJ47+AK46-AK69</f>
        <v>44.715103409078637</v>
      </c>
      <c r="AL47" s="49">
        <f t="shared" ref="AL47" si="42">AK47+AL46-AL69</f>
        <v>27.004401776440435</v>
      </c>
      <c r="AM47" s="49">
        <f t="shared" ref="AM47" si="43">AL47+AM46-AM69</f>
        <v>13.590737036354412</v>
      </c>
      <c r="AN47" s="49">
        <f t="shared" ref="AN47" si="44">AM47+AN46-AN69</f>
        <v>4.5600499266716099</v>
      </c>
      <c r="AO47" s="49">
        <f t="shared" ref="AO47" si="45">AN47+AO46-AO69</f>
        <v>9.5923269327613525E-14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28.631156457599939</v>
      </c>
      <c r="F49" s="49"/>
      <c r="G49" s="49">
        <f>IF(G$18-F$18&lt;=$E$16,F$46/$E$16,0)</f>
        <v>2.8274175000000001</v>
      </c>
      <c r="H49" s="49">
        <f>IF(H$18-F$18&lt;=$E$16,F$46/$E$16,0)</f>
        <v>2.8274175000000001</v>
      </c>
      <c r="I49" s="49">
        <f>IF(I$18-F$18&lt;=$E$16,F$46/$E$16,0)</f>
        <v>2.8274175000000001</v>
      </c>
      <c r="J49" s="49">
        <f>IF(J$18-F$18&lt;=$E$16,F$46/$E$16,0)</f>
        <v>2.8274175000000001</v>
      </c>
      <c r="K49" s="49">
        <f>IF(K$18-F$18&lt;=$E$16,F$46/$E$16,0)</f>
        <v>2.8274175000000001</v>
      </c>
      <c r="L49" s="49">
        <f>IF(L$18-F$18&lt;=$E$16,F$46/$E$16,0)</f>
        <v>2.8274175000000001</v>
      </c>
      <c r="M49" s="49">
        <f>IF(M$18-F$18&lt;=$E$16,F$46/$E$16,0)</f>
        <v>2.8274175000000001</v>
      </c>
      <c r="N49" s="49">
        <f>IF(N$18-F$18&lt;=$E$16,F$46/$E$16,0)</f>
        <v>2.8274175000000001</v>
      </c>
      <c r="O49" s="49">
        <f>IF(O$18-F$18&lt;=$E$16,F$46/$E$16,0)</f>
        <v>2.8274175000000001</v>
      </c>
      <c r="P49" s="49">
        <f>IF(P$18-F$18&lt;=$E$16,F$46/$E$16,0)</f>
        <v>2.8274175000000001</v>
      </c>
      <c r="Q49" s="49">
        <f>IF(Q$18-F$18&lt;=$E$16,F$46/$E$16,0)</f>
        <v>2.8274175000000001</v>
      </c>
      <c r="R49" s="49">
        <f>IF(R$18-F$18&lt;=$E$16,F$46/$E$16,0)</f>
        <v>2.8274175000000001</v>
      </c>
      <c r="S49" s="49">
        <f>IF(S$18-F$18&lt;=$E$16,F$46/$E$16,0)</f>
        <v>2.8274175000000001</v>
      </c>
      <c r="T49" s="49">
        <f>IF(T$18-F$18&lt;=$E$16,F$46/$E$16,0)</f>
        <v>2.8274175000000001</v>
      </c>
      <c r="U49" s="49">
        <f>IF(U$18-F$18&lt;=$E$16,F$46/$E$16,0)</f>
        <v>2.8274175000000001</v>
      </c>
      <c r="V49" s="49">
        <f>IF(V$18-F$18&lt;=$E$16,F$46/$E$16,0)</f>
        <v>2.8274175000000001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6">NPV($E$15,F50:AO50)*(1+$E$15)</f>
        <v>29.951860625363622</v>
      </c>
      <c r="F50" s="49"/>
      <c r="G50" s="49"/>
      <c r="H50" s="49">
        <f>IF(H$18-G$18&lt;=$E$16,G$46/$E$16,0)</f>
        <v>2.9578412250000006</v>
      </c>
      <c r="I50" s="49">
        <f>IF(I$18-G$18&lt;=$E$16,G$46/$E$16,0)</f>
        <v>2.9578412250000006</v>
      </c>
      <c r="J50" s="49">
        <f>IF(J$18-G$18&lt;=$E$16,G$46/$E$16,0)</f>
        <v>2.9578412250000006</v>
      </c>
      <c r="K50" s="49">
        <f>IF(K$18-G$18&lt;=$E$16,G$46/$E$16,0)</f>
        <v>2.9578412250000006</v>
      </c>
      <c r="L50" s="49">
        <f>IF(L$18-G$18&lt;=$E$16,G$46/$E$16,0)</f>
        <v>2.9578412250000006</v>
      </c>
      <c r="M50" s="49">
        <f>IF(M$18-G$18&lt;=$E$16,G$46/$E$16,0)</f>
        <v>2.9578412250000006</v>
      </c>
      <c r="N50" s="49">
        <f>IF(N$18-G$18&lt;=$E$16,G$46/$E$16,0)</f>
        <v>2.9578412250000006</v>
      </c>
      <c r="O50" s="49">
        <f>IF(O$18-G$18&lt;=$E$16,G$46/$E$16,0)</f>
        <v>2.9578412250000006</v>
      </c>
      <c r="P50" s="49">
        <f>IF(P$18-G$18&lt;=$E$16,G$46/$E$16,0)</f>
        <v>2.9578412250000006</v>
      </c>
      <c r="Q50" s="49">
        <f>IF(Q$18-G$18&lt;=$E$16,G$46/$E$16,0)</f>
        <v>2.9578412250000006</v>
      </c>
      <c r="R50" s="49">
        <f>IF(R$18-G$18&lt;=$E$16,G$46/$E$16,0)</f>
        <v>2.9578412250000006</v>
      </c>
      <c r="S50" s="49">
        <f>IF(S$18-G$18&lt;=$E$16,G$46/$E$16,0)</f>
        <v>2.9578412250000006</v>
      </c>
      <c r="T50" s="49">
        <f>IF(T$18-G$18&lt;=$E$16,G$46/$E$16,0)</f>
        <v>2.9578412250000006</v>
      </c>
      <c r="U50" s="49">
        <f>IF(U$18-G$18&lt;=$E$16,G$46/$E$16,0)</f>
        <v>2.9578412250000006</v>
      </c>
      <c r="V50" s="49">
        <f>IF(V$18-G$18&lt;=$E$16,G$46/$E$16,0)</f>
        <v>2.9578412250000006</v>
      </c>
      <c r="W50" s="49">
        <f>IF(W$18-G$18&lt;=$E$16,G$46/$E$16,0)</f>
        <v>2.9578412250000006</v>
      </c>
      <c r="X50" s="49"/>
      <c r="Y50" s="49"/>
    </row>
    <row r="51" spans="4:37" x14ac:dyDescent="0.3">
      <c r="D51" s="34" t="s">
        <v>15</v>
      </c>
      <c r="E51" s="48">
        <f t="shared" si="46"/>
        <v>31.336382928413169</v>
      </c>
      <c r="F51" s="49"/>
      <c r="G51" s="49"/>
      <c r="H51" s="49"/>
      <c r="I51" s="49">
        <f>IF(I$18-H$18&lt;=$E$16,H$46/$E$16,0)</f>
        <v>3.0945671932499996</v>
      </c>
      <c r="J51" s="49">
        <f>IF(J$18-H$18&lt;=$E$16,H$46/$E$16,0)</f>
        <v>3.0945671932499996</v>
      </c>
      <c r="K51" s="49">
        <f>IF(K$18-H$18&lt;=$E$16,H$46/$E$16,0)</f>
        <v>3.0945671932499996</v>
      </c>
      <c r="L51" s="49">
        <f>IF(L$18-H$18&lt;=$E$16,H$46/$E$16,0)</f>
        <v>3.0945671932499996</v>
      </c>
      <c r="M51" s="49">
        <f>IF(M$18-H$18&lt;=$E$16,H$46/$E$16,0)</f>
        <v>3.0945671932499996</v>
      </c>
      <c r="N51" s="49">
        <f>IF(N$18-H$18&lt;=$E$16,H$46/$E$16,0)</f>
        <v>3.0945671932499996</v>
      </c>
      <c r="O51" s="49">
        <f>IF(O$18-H$18&lt;=$E$16,H$46/$E$16,0)</f>
        <v>3.0945671932499996</v>
      </c>
      <c r="P51" s="49">
        <f>IF(P$18-H$18&lt;=$E$16,H$46/$E$16,0)</f>
        <v>3.0945671932499996</v>
      </c>
      <c r="Q51" s="49">
        <f>IF(Q$18-H$18&lt;=$E$16,H$46/$E$16,0)</f>
        <v>3.0945671932499996</v>
      </c>
      <c r="R51" s="49">
        <f>IF(R$18-H$18&lt;=$E$16,H$46/$E$16,0)</f>
        <v>3.0945671932499996</v>
      </c>
      <c r="S51" s="49">
        <f>IF(S$18-H$18&lt;=$E$16,H$46/$E$16,0)</f>
        <v>3.0945671932499996</v>
      </c>
      <c r="T51" s="49">
        <f>IF(T$18-H$18&lt;=$E$16,H$46/$E$16,0)</f>
        <v>3.0945671932499996</v>
      </c>
      <c r="U51" s="49">
        <f>IF(U$18-H$18&lt;=$E$16,H$46/$E$16,0)</f>
        <v>3.0945671932499996</v>
      </c>
      <c r="V51" s="49">
        <f>IF(V$18-H$18&lt;=$E$16,H$46/$E$16,0)</f>
        <v>3.0945671932499996</v>
      </c>
      <c r="W51" s="49">
        <f>IF(W$18-H$18&lt;=$E$16,H$46/$E$16,0)</f>
        <v>3.0945671932499996</v>
      </c>
      <c r="X51" s="49">
        <f>IF(X$18-H$18&lt;=$E$16,H$46/$E$16,0)</f>
        <v>3.0945671932499996</v>
      </c>
      <c r="Y51" s="49"/>
    </row>
    <row r="52" spans="4:37" x14ac:dyDescent="0.3">
      <c r="D52" s="34" t="s">
        <v>16</v>
      </c>
      <c r="E52" s="48">
        <f t="shared" si="46"/>
        <v>32.787870056831622</v>
      </c>
      <c r="F52" s="49"/>
      <c r="G52" s="49"/>
      <c r="H52" s="49"/>
      <c r="I52" s="49"/>
      <c r="J52" s="49">
        <f>IF(J$18-I$18&lt;=$E$16,I$46/$E$16,0)</f>
        <v>3.2379061503750002</v>
      </c>
      <c r="K52" s="49">
        <f>IF(K$18-I$18&lt;=$E$16,I$46/$E$16,0)</f>
        <v>3.2379061503750002</v>
      </c>
      <c r="L52" s="49">
        <f>IF(L$18-I$18&lt;=$E$16,I$46/$E$16,0)</f>
        <v>3.2379061503750002</v>
      </c>
      <c r="M52" s="49">
        <f>IF(M$18-I$18&lt;=$E$16,I$46/$E$16,0)</f>
        <v>3.2379061503750002</v>
      </c>
      <c r="N52" s="49">
        <f>IF(N$18-I$18&lt;=$E$16,I$46/$E$16,0)</f>
        <v>3.2379061503750002</v>
      </c>
      <c r="O52" s="49">
        <f>IF(O$18-I$18&lt;=$E$16,I$46/$E$16,0)</f>
        <v>3.2379061503750002</v>
      </c>
      <c r="P52" s="49">
        <f>IF(P$18-I$18&lt;=$E$16,I$46/$E$16,0)</f>
        <v>3.2379061503750002</v>
      </c>
      <c r="Q52" s="49">
        <f>IF(Q$18-I$18&lt;=$E$16,I$46/$E$16,0)</f>
        <v>3.2379061503750002</v>
      </c>
      <c r="R52" s="49">
        <f>IF(R$18-I$18&lt;=$E$16,I$46/$E$16,0)</f>
        <v>3.2379061503750002</v>
      </c>
      <c r="S52" s="49">
        <f>IF(S$18-I$18&lt;=$E$16,I$46/$E$16,0)</f>
        <v>3.2379061503750002</v>
      </c>
      <c r="T52" s="49">
        <f>IF(T$18-I$18&lt;=$E$16,I$46/$E$16,0)</f>
        <v>3.2379061503750002</v>
      </c>
      <c r="U52" s="49">
        <f>IF(U$18-I$18&lt;=$E$16,I$46/$E$16,0)</f>
        <v>3.2379061503750002</v>
      </c>
      <c r="V52" s="49">
        <f>IF(V$18-I$18&lt;=$E$16,I$46/$E$16,0)</f>
        <v>3.2379061503750002</v>
      </c>
      <c r="W52" s="49">
        <f>IF(W$18-I$18&lt;=$E$16,I$46/$E$16,0)</f>
        <v>3.2379061503750002</v>
      </c>
      <c r="X52" s="49">
        <f>IF(X$18-I$18&lt;=$E$16,I$46/$E$16,0)</f>
        <v>3.2379061503750002</v>
      </c>
      <c r="Y52" s="49">
        <f>IF(Y$18-I$18&lt;=$E$16,I$46/$E$16,0)</f>
        <v>3.2379061503750002</v>
      </c>
    </row>
    <row r="53" spans="4:37" x14ac:dyDescent="0.3">
      <c r="D53" s="51" t="s">
        <v>17</v>
      </c>
      <c r="E53" s="52">
        <f t="shared" si="46"/>
        <v>34.309624877964872</v>
      </c>
      <c r="F53" s="53"/>
      <c r="G53" s="53"/>
      <c r="H53" s="53"/>
      <c r="I53" s="53"/>
      <c r="J53" s="53"/>
      <c r="K53" s="49">
        <f>IF(K$18-J$18&lt;=$E$16,J$46/$E$16,0)</f>
        <v>3.388184265</v>
      </c>
      <c r="L53" s="49">
        <f>IF(L$18-J$18&lt;=$E$16,J$46/$E$16,0)</f>
        <v>3.388184265</v>
      </c>
      <c r="M53" s="49">
        <f>IF(M$18-J$18&lt;=$E$16,J$46/$E$16,0)</f>
        <v>3.388184265</v>
      </c>
      <c r="N53" s="49">
        <f>IF(N$18-J$18&lt;=$E$16,J$46/$E$16,0)</f>
        <v>3.388184265</v>
      </c>
      <c r="O53" s="49">
        <f>IF(O$18-J$18&lt;=$E$16,J$46/$E$16,0)</f>
        <v>3.388184265</v>
      </c>
      <c r="P53" s="49">
        <f>IF(P$18-J$18&lt;=$E$16,J$46/$E$16,0)</f>
        <v>3.388184265</v>
      </c>
      <c r="Q53" s="49">
        <f>IF(Q$18-J$18&lt;=$E$16,J$46/$E$16,0)</f>
        <v>3.388184265</v>
      </c>
      <c r="R53" s="49">
        <f>IF(R$18-J$18&lt;=$E$16,J$46/$E$16,0)</f>
        <v>3.388184265</v>
      </c>
      <c r="S53" s="49">
        <f>IF(S$18-J$18&lt;=$E$16,J$46/$E$16,0)</f>
        <v>3.388184265</v>
      </c>
      <c r="T53" s="49">
        <f>IF(T$18-J$18&lt;=$E$16,J$46/$E$16,0)</f>
        <v>3.388184265</v>
      </c>
      <c r="U53" s="49">
        <f>IF(U$18-J$18&lt;=$E$16,J$46/$E$16,0)</f>
        <v>3.388184265</v>
      </c>
      <c r="V53" s="49">
        <f>IF(V$18-J$18&lt;=$E$16,J$46/$E$16,0)</f>
        <v>3.388184265</v>
      </c>
      <c r="W53" s="49">
        <f>IF(W$18-J$18&lt;=$E$16,J$46/$E$16,0)</f>
        <v>3.388184265</v>
      </c>
      <c r="X53" s="49">
        <f>IF(X$18-J$18&lt;=$E$16,J$46/$E$16,0)</f>
        <v>3.388184265</v>
      </c>
      <c r="Y53" s="49">
        <f>IF(Y$18-J$18&lt;=$E$16,J$46/$E$16,0)</f>
        <v>3.388184265</v>
      </c>
      <c r="Z53" s="49">
        <f>IF(Z$18-J$18&lt;=$E$16,J$46/$E$16,0)</f>
        <v>3.388184265</v>
      </c>
    </row>
    <row r="54" spans="4:37" x14ac:dyDescent="0.3">
      <c r="D54" s="51" t="s">
        <v>21</v>
      </c>
      <c r="E54" s="52">
        <f t="shared" si="46"/>
        <v>34.995817375524162</v>
      </c>
      <c r="F54" s="53"/>
      <c r="G54" s="53"/>
      <c r="H54" s="53"/>
      <c r="I54" s="53"/>
      <c r="J54" s="53"/>
      <c r="K54" s="42"/>
      <c r="L54" s="49">
        <f>IF(L$18-K$18&lt;=$E$16,K$46/$E$16,0)</f>
        <v>3.4559479502999997</v>
      </c>
      <c r="M54" s="49">
        <f>IF(M$18-K$18&lt;=$E$16,K$46/$E$16,0)</f>
        <v>3.4559479502999997</v>
      </c>
      <c r="N54" s="49">
        <f>IF(N$18-K$18&lt;=$E$16,K$46/$E$16,0)</f>
        <v>3.4559479502999997</v>
      </c>
      <c r="O54" s="49">
        <f>IF(O$18-K$18&lt;=$E$16,K$46/$E$16,0)</f>
        <v>3.4559479502999997</v>
      </c>
      <c r="P54" s="49">
        <f>IF(P$18-K$18&lt;=$E$16,K$46/$E$16,0)</f>
        <v>3.4559479502999997</v>
      </c>
      <c r="Q54" s="49">
        <f>IF(Q$18-K$18&lt;=$E$16,K$46/$E$16,0)</f>
        <v>3.4559479502999997</v>
      </c>
      <c r="R54" s="49">
        <f>IF(R$18-K$18&lt;=$E$16,K$46/$E$16,0)</f>
        <v>3.4559479502999997</v>
      </c>
      <c r="S54" s="49">
        <f>IF(S$18-K$18&lt;=$E$16,K$46/$E$16,0)</f>
        <v>3.4559479502999997</v>
      </c>
      <c r="T54" s="49">
        <f>IF(T$18-K$18&lt;=$E$16,K$46/$E$16,0)</f>
        <v>3.4559479502999997</v>
      </c>
      <c r="U54" s="49">
        <f>IF(U$18-K$18&lt;=$E$16,K$46/$E$16,0)</f>
        <v>3.4559479502999997</v>
      </c>
      <c r="V54" s="49">
        <f>IF(V$18-K$18&lt;=$E$16,K$46/$E$16,0)</f>
        <v>3.4559479502999997</v>
      </c>
      <c r="W54" s="49">
        <f>IF(W$18-K$18&lt;=$E$16,K$46/$E$16,0)</f>
        <v>3.4559479502999997</v>
      </c>
      <c r="X54" s="49">
        <f>IF(X$18-K$18&lt;=$E$16,K$46/$E$16,0)</f>
        <v>3.4559479502999997</v>
      </c>
      <c r="Y54" s="49">
        <f>IF(Y$18-K$18&lt;=$E$16,K$46/$E$16,0)</f>
        <v>3.4559479502999997</v>
      </c>
      <c r="Z54" s="49">
        <f>IF(Z$18-K$18&lt;=$E$16,K$46/$E$16,0)</f>
        <v>3.4559479502999997</v>
      </c>
      <c r="AA54" s="49">
        <f>IF(AA$18-K$18&lt;=$E$16,K$46/$E$16,0)</f>
        <v>3.4559479502999997</v>
      </c>
    </row>
    <row r="55" spans="4:37" x14ac:dyDescent="0.3">
      <c r="D55" s="51" t="s">
        <v>22</v>
      </c>
      <c r="E55" s="52">
        <f t="shared" si="46"/>
        <v>35.695733723034643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3.5250669093059996</v>
      </c>
      <c r="N55" s="49">
        <f>IF(N$18-L$18&lt;=$E$16,L$46/$E$16,0)</f>
        <v>3.5250669093059996</v>
      </c>
      <c r="O55" s="49">
        <f>IF(O$18-L$18&lt;=$E$16,L$46/$E$16,0)</f>
        <v>3.5250669093059996</v>
      </c>
      <c r="P55" s="49">
        <f>IF(P$18-L$18&lt;=$E$16,L$46/$E$16,0)</f>
        <v>3.5250669093059996</v>
      </c>
      <c r="Q55" s="49">
        <f>IF(Q$18-L$18&lt;=$E$16,L$46/$E$16,0)</f>
        <v>3.5250669093059996</v>
      </c>
      <c r="R55" s="49">
        <f>IF(R$18-L$18&lt;=$E$16,L$46/$E$16,0)</f>
        <v>3.5250669093059996</v>
      </c>
      <c r="S55" s="49">
        <f>IF(S$18-L$18&lt;=$E$16,L$46/$E$16,0)</f>
        <v>3.5250669093059996</v>
      </c>
      <c r="T55" s="49">
        <f>IF(T$18-L$18&lt;=$E$16,L$46/$E$16,0)</f>
        <v>3.5250669093059996</v>
      </c>
      <c r="U55" s="49">
        <f>IF(U$18-L$18&lt;=$E$16,L$46/$E$16,0)</f>
        <v>3.5250669093059996</v>
      </c>
      <c r="V55" s="49">
        <f>IF(V$18-L$18&lt;=$E$16,L$46/$E$16,0)</f>
        <v>3.5250669093059996</v>
      </c>
      <c r="W55" s="49">
        <f>IF(W$18-L$18&lt;=$E$16,L$46/$E$16,0)</f>
        <v>3.5250669093059996</v>
      </c>
      <c r="X55" s="49">
        <f>IF(X$18-L$18&lt;=$E$16,L$46/$E$16,0)</f>
        <v>3.5250669093059996</v>
      </c>
      <c r="Y55" s="49">
        <f>IF(Y$18-L$18&lt;=$E$16,L$46/$E$16,0)</f>
        <v>3.5250669093059996</v>
      </c>
      <c r="Z55" s="49">
        <f>IF(Z$18-L$18&lt;=$E$16,L$46/$E$16,0)</f>
        <v>3.5250669093059996</v>
      </c>
      <c r="AA55" s="49">
        <f>IF(AA$18-L$18&lt;=$E$16,L$46/$E$16,0)</f>
        <v>3.5250669093059996</v>
      </c>
      <c r="AB55" s="49">
        <f>IF(AB$18-L$18&lt;=$E$16,L$46/$E$16,0)</f>
        <v>3.5250669093059996</v>
      </c>
    </row>
    <row r="56" spans="4:37" x14ac:dyDescent="0.3">
      <c r="D56" s="51" t="s">
        <v>23</v>
      </c>
      <c r="E56" s="52">
        <f t="shared" si="46"/>
        <v>36.409648397495332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3.5955682474921198</v>
      </c>
      <c r="O56" s="49">
        <f>IF(O$18-M$18&lt;=$E$16,M$46/$E$16,0)</f>
        <v>3.5955682474921198</v>
      </c>
      <c r="P56" s="49">
        <f>IF(P$18-M$18&lt;=$E$16,M$46/$E$16,0)</f>
        <v>3.5955682474921198</v>
      </c>
      <c r="Q56" s="49">
        <f>IF(Q$18-M$18&lt;=$E$16,M$46/$E$16,0)</f>
        <v>3.5955682474921198</v>
      </c>
      <c r="R56" s="49">
        <f>IF(R$18-M$18&lt;=$E$16,M$46/$E$16,0)</f>
        <v>3.5955682474921198</v>
      </c>
      <c r="S56" s="49">
        <f>IF(S$18-M$18&lt;=$E$16,M$46/$E$16,0)</f>
        <v>3.5955682474921198</v>
      </c>
      <c r="T56" s="49">
        <f>IF(T$18-M$18&lt;=$E$16,M$46/$E$16,0)</f>
        <v>3.5955682474921198</v>
      </c>
      <c r="U56" s="49">
        <f>IF(U$18-M$18&lt;=$E$16,M$46/$E$16,0)</f>
        <v>3.5955682474921198</v>
      </c>
      <c r="V56" s="49">
        <f>IF(V$18-M$18&lt;=$E$16,M$46/$E$16,0)</f>
        <v>3.5955682474921198</v>
      </c>
      <c r="W56" s="49">
        <f>IF(W$18-M$18&lt;=$E$16,M$46/$E$16,0)</f>
        <v>3.5955682474921198</v>
      </c>
      <c r="X56" s="49">
        <f>IF(X$18-M$18&lt;=$E$16,M$46/$E$16,0)</f>
        <v>3.5955682474921198</v>
      </c>
      <c r="Y56" s="49">
        <f>IF(Y$18-M$18&lt;=$E$16,M$46/$E$16,0)</f>
        <v>3.5955682474921198</v>
      </c>
      <c r="Z56" s="49">
        <f>IF(Z$18-M$18&lt;=$E$16,M$46/$E$16,0)</f>
        <v>3.5955682474921198</v>
      </c>
      <c r="AA56" s="49">
        <f>IF(AA$18-M$18&lt;=$E$16,M$46/$E$16,0)</f>
        <v>3.5955682474921198</v>
      </c>
      <c r="AB56" s="49">
        <f>IF(AB$18-M$18&lt;=$E$16,M$46/$E$16,0)</f>
        <v>3.5955682474921198</v>
      </c>
      <c r="AC56" s="49">
        <f>IF(AC$18-M$18&lt;=$E$16,M$46/$E$16,0)</f>
        <v>3.5955682474921198</v>
      </c>
    </row>
    <row r="57" spans="4:37" x14ac:dyDescent="0.3">
      <c r="D57" s="51" t="s">
        <v>24</v>
      </c>
      <c r="E57" s="52">
        <f t="shared" si="46"/>
        <v>37.137841365445247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3.6674796124419626</v>
      </c>
      <c r="P57" s="49">
        <f>IF(P$18-N$18&lt;=$E$16,N$46/$E$16,0)</f>
        <v>3.6674796124419626</v>
      </c>
      <c r="Q57" s="49">
        <f>IF(Q$18-N$18&lt;=$E$16,N$46/$E$16,0)</f>
        <v>3.6674796124419626</v>
      </c>
      <c r="R57" s="49">
        <f>IF(R$18-N$18&lt;=$E$16,N$46/$E$16,0)</f>
        <v>3.6674796124419626</v>
      </c>
      <c r="S57" s="49">
        <f>IF(S$18-N$18&lt;=$E$16,N$46/$E$16,0)</f>
        <v>3.6674796124419626</v>
      </c>
      <c r="T57" s="49">
        <f>IF(T$18-N$18&lt;=$E$16,N$46/$E$16,0)</f>
        <v>3.6674796124419626</v>
      </c>
      <c r="U57" s="49">
        <f>IF(U$18-N$18&lt;=$E$16,N$46/$E$16,0)</f>
        <v>3.6674796124419626</v>
      </c>
      <c r="V57" s="49">
        <f>IF(V$18-N$18&lt;=$E$16,N$46/$E$16,0)</f>
        <v>3.6674796124419626</v>
      </c>
      <c r="W57" s="49">
        <f>IF(W$18-N$18&lt;=$E$16,N$46/$E$16,0)</f>
        <v>3.6674796124419626</v>
      </c>
      <c r="X57" s="49">
        <f>IF(X$18-N$18&lt;=$E$16,N$46/$E$16,0)</f>
        <v>3.6674796124419626</v>
      </c>
      <c r="Y57" s="49">
        <f>IF(Y$18-N$18&lt;=$E$16,N$46/$E$16,0)</f>
        <v>3.6674796124419626</v>
      </c>
      <c r="Z57" s="49">
        <f>IF(Z$18-N$18&lt;=$E$16,N$46/$E$16,0)</f>
        <v>3.6674796124419626</v>
      </c>
      <c r="AA57" s="49">
        <f>IF(AA$18-N$18&lt;=$E$16,N$46/$E$16,0)</f>
        <v>3.6674796124419626</v>
      </c>
      <c r="AB57" s="49">
        <f>IF(AB$18-N$18&lt;=$E$16,N$46/$E$16,0)</f>
        <v>3.6674796124419626</v>
      </c>
      <c r="AC57" s="49">
        <f>IF(AC$18-N$18&lt;=$E$16,N$46/$E$16,0)</f>
        <v>3.6674796124419626</v>
      </c>
      <c r="AD57" s="49">
        <f>IF(AD$18-N$18&lt;=$E$16,N$46/$E$16,0)</f>
        <v>3.6674796124419626</v>
      </c>
    </row>
    <row r="58" spans="4:37" x14ac:dyDescent="0.3">
      <c r="D58" s="51" t="s">
        <v>25</v>
      </c>
      <c r="E58" s="52">
        <f t="shared" si="46"/>
        <v>37.880598192754164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3.7408292046908023</v>
      </c>
      <c r="Q58" s="49">
        <f>IF(Q$18-O$18&lt;=$E$16,O$46/$E$16,0)</f>
        <v>3.7408292046908023</v>
      </c>
      <c r="R58" s="49">
        <f>IF(R$18-O$18&lt;=$E$16,O$46/$E$16,0)</f>
        <v>3.7408292046908023</v>
      </c>
      <c r="S58" s="49">
        <f>IF(S$18-O$18&lt;=$E$16,O$46/$E$16,0)</f>
        <v>3.7408292046908023</v>
      </c>
      <c r="T58" s="49">
        <f>IF(T$18-O$18&lt;=$E$16,O$46/$E$16,0)</f>
        <v>3.7408292046908023</v>
      </c>
      <c r="U58" s="49">
        <f>IF(U$18-O$18&lt;=$E$16,O$46/$E$16,0)</f>
        <v>3.7408292046908023</v>
      </c>
      <c r="V58" s="49">
        <f>IF(V$18-O$18&lt;=$E$16,O$46/$E$16,0)</f>
        <v>3.7408292046908023</v>
      </c>
      <c r="W58" s="49">
        <f>IF(W$18-O$18&lt;=$E$16,O$46/$E$16,0)</f>
        <v>3.7408292046908023</v>
      </c>
      <c r="X58" s="49">
        <f>IF(X$18-O$18&lt;=$E$16,O$46/$E$16,0)</f>
        <v>3.7408292046908023</v>
      </c>
      <c r="Y58" s="49">
        <f>IF(Y$18-O$18&lt;=$E$16,O$46/$E$16,0)</f>
        <v>3.7408292046908023</v>
      </c>
      <c r="Z58" s="49">
        <f>IF(Z$18-O$18&lt;=$E$16,O$46/$E$16,0)</f>
        <v>3.7408292046908023</v>
      </c>
      <c r="AA58" s="49">
        <f>IF(AA$18-O$18&lt;=$E$16,O$46/$E$16,0)</f>
        <v>3.7408292046908023</v>
      </c>
      <c r="AB58" s="49">
        <f>IF(AB$18-O$18&lt;=$E$16,O$46/$E$16,0)</f>
        <v>3.7408292046908023</v>
      </c>
      <c r="AC58" s="49">
        <f>IF(AC$18-O$18&lt;=$E$16,O$46/$E$16,0)</f>
        <v>3.7408292046908023</v>
      </c>
      <c r="AD58" s="49">
        <f>IF(AD$18-O$18&lt;=$E$16,O$46/$E$16,0)</f>
        <v>3.7408292046908023</v>
      </c>
      <c r="AE58" s="49">
        <f>IF(AE$18-O$18&lt;=$E$16,O$46/$E$16,0)</f>
        <v>3.7408292046908023</v>
      </c>
    </row>
    <row r="59" spans="4:37" x14ac:dyDescent="0.3">
      <c r="D59" s="51" t="s">
        <v>26</v>
      </c>
      <c r="E59" s="52">
        <f t="shared" si="46"/>
        <v>38.638210156609233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3.815645788784618</v>
      </c>
      <c r="R59" s="49">
        <f>IF(R$18-P$18&lt;=$E$16,P$46/$E$16,0)</f>
        <v>3.815645788784618</v>
      </c>
      <c r="S59" s="49">
        <f>IF(S$18-P$18&lt;=$E$16,P$46/$E$16,0)</f>
        <v>3.815645788784618</v>
      </c>
      <c r="T59" s="49">
        <f>IF(T$18-P$18&lt;=$E$16,P$46/$E$16,0)</f>
        <v>3.815645788784618</v>
      </c>
      <c r="U59" s="49">
        <f>IF(U$18-P$18&lt;=$E$16,P$46/$E$16,0)</f>
        <v>3.815645788784618</v>
      </c>
      <c r="V59" s="49">
        <f>IF(V$18-P$18&lt;=$E$16,P$46/$E$16,0)</f>
        <v>3.815645788784618</v>
      </c>
      <c r="W59" s="49">
        <f>IF(W$18-P$18&lt;=$E$16,P$46/$E$16,0)</f>
        <v>3.815645788784618</v>
      </c>
      <c r="X59" s="49">
        <f>IF(X$18-P$18&lt;=$E$16,P$46/$E$16,0)</f>
        <v>3.815645788784618</v>
      </c>
      <c r="Y59" s="49">
        <f>IF(Y$18-P$18&lt;=$E$16,P$46/$E$16,0)</f>
        <v>3.815645788784618</v>
      </c>
      <c r="Z59" s="49">
        <f>IF(Z$18-P$18&lt;=$E$16,P$46/$E$16,0)</f>
        <v>3.815645788784618</v>
      </c>
      <c r="AA59" s="49">
        <f>IF(AA$18-P$18&lt;=$E$16,P$46/$E$16,0)</f>
        <v>3.815645788784618</v>
      </c>
      <c r="AB59" s="49">
        <f>IF(AB$18-P$18&lt;=$E$16,P$46/$E$16,0)</f>
        <v>3.815645788784618</v>
      </c>
      <c r="AC59" s="49">
        <f>IF(AC$18-P$18&lt;=$E$16,P$46/$E$16,0)</f>
        <v>3.815645788784618</v>
      </c>
      <c r="AD59" s="49">
        <f>IF(AD$18-P$18&lt;=$E$16,P$46/$E$16,0)</f>
        <v>3.815645788784618</v>
      </c>
      <c r="AE59" s="49">
        <f>IF(AE$18-P$18&lt;=$E$16,P$46/$E$16,0)</f>
        <v>3.815645788784618</v>
      </c>
      <c r="AF59" s="49">
        <f>IF(AF$18-P$18&lt;=$E$16,P$46/$E$16,0)</f>
        <v>3.815645788784618</v>
      </c>
    </row>
    <row r="60" spans="4:37" x14ac:dyDescent="0.3">
      <c r="D60" s="51" t="s">
        <v>27</v>
      </c>
      <c r="E60" s="52">
        <f t="shared" si="46"/>
        <v>39.410974359741424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3.8919587045603108</v>
      </c>
      <c r="S60" s="49">
        <f>IF(S$18-Q$18&lt;=$E$16,Q$46/$E$16,0)</f>
        <v>3.8919587045603108</v>
      </c>
      <c r="T60" s="49">
        <f>IF(T$18-Q$18&lt;=$E$16,Q$46/$E$16,0)</f>
        <v>3.8919587045603108</v>
      </c>
      <c r="U60" s="49">
        <f>IF(U$18-Q$18&lt;=$E$16,Q$46/$E$16,0)</f>
        <v>3.8919587045603108</v>
      </c>
      <c r="V60" s="49">
        <f>IF(V$18-Q$18&lt;=$E$16,Q$46/$E$16,0)</f>
        <v>3.8919587045603108</v>
      </c>
      <c r="W60" s="49">
        <f>IF(W$18-Q$18&lt;=$E$16,Q$46/$E$16,0)</f>
        <v>3.8919587045603108</v>
      </c>
      <c r="X60" s="49">
        <f>IF(X$18-Q$18&lt;=$E$16,Q$46/$E$16,0)</f>
        <v>3.8919587045603108</v>
      </c>
      <c r="Y60" s="49">
        <f>IF(Y$18-Q$18&lt;=$E$16,Q$46/$E$16,0)</f>
        <v>3.8919587045603108</v>
      </c>
      <c r="Z60" s="49">
        <f>IF(Z$18-Q$18&lt;=$E$16,Q$46/$E$16,0)</f>
        <v>3.8919587045603108</v>
      </c>
      <c r="AA60" s="49">
        <f>IF(AA$18-Q$18&lt;=$E$16,Q$46/$E$16,0)</f>
        <v>3.8919587045603108</v>
      </c>
      <c r="AB60" s="49">
        <f>IF(AB$18-Q$18&lt;=$E$16,Q$46/$E$16,0)</f>
        <v>3.8919587045603108</v>
      </c>
      <c r="AC60" s="49">
        <f>IF(AC$18-Q$18&lt;=$E$16,Q$46/$E$16,0)</f>
        <v>3.8919587045603108</v>
      </c>
      <c r="AD60" s="49">
        <f>IF(AD$18-Q$18&lt;=$E$16,Q$46/$E$16,0)</f>
        <v>3.8919587045603108</v>
      </c>
      <c r="AE60" s="49">
        <f>IF(AE$18-Q$18&lt;=$E$16,Q$46/$E$16,0)</f>
        <v>3.8919587045603108</v>
      </c>
      <c r="AF60" s="49">
        <f>IF(AF$18-Q$18&lt;=$E$16,Q$46/$E$16,0)</f>
        <v>3.8919587045603108</v>
      </c>
      <c r="AG60" s="49">
        <f>IF(AG$18-Q$18&lt;=$E$16,Q$46/$E$16,0)</f>
        <v>3.8919587045603108</v>
      </c>
    </row>
    <row r="61" spans="4:37" x14ac:dyDescent="0.3">
      <c r="D61" s="51" t="s">
        <v>28</v>
      </c>
      <c r="E61" s="52">
        <f t="shared" si="46"/>
        <v>40.199193846936254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3.9697978786515171</v>
      </c>
      <c r="T61" s="49">
        <f>IF(T$18-R$18&lt;=$E$16,R$46/$E$16,0)</f>
        <v>3.9697978786515171</v>
      </c>
      <c r="U61" s="49">
        <f>IF(U$18-R$18&lt;=$E$16,R$46/$E$16,0)</f>
        <v>3.9697978786515171</v>
      </c>
      <c r="V61" s="49">
        <f>IF(V$18-R$18&lt;=$E$16,R$46/$E$16,0)</f>
        <v>3.9697978786515171</v>
      </c>
      <c r="W61" s="49">
        <f>IF(W$18-R$18&lt;=$E$16,R$46/$E$16,0)</f>
        <v>3.9697978786515171</v>
      </c>
      <c r="X61" s="49">
        <f>IF(X$18-R$18&lt;=$E$16,R$46/$E$16,0)</f>
        <v>3.9697978786515171</v>
      </c>
      <c r="Y61" s="49">
        <f>IF(Y$18-R$18&lt;=$E$16,R$46/$E$16,0)</f>
        <v>3.9697978786515171</v>
      </c>
      <c r="Z61" s="49">
        <f>IF(Z$18-R$18&lt;=$E$16,R$46/$E$16,0)</f>
        <v>3.9697978786515171</v>
      </c>
      <c r="AA61" s="49">
        <f>IF(AA$18-R$18&lt;=$E$16,R$46/$E$16,0)</f>
        <v>3.9697978786515171</v>
      </c>
      <c r="AB61" s="49">
        <f>IF(AB$18-R$18&lt;=$E$16,R$46/$E$16,0)</f>
        <v>3.9697978786515171</v>
      </c>
      <c r="AC61" s="49">
        <f>IF(AC$18-R$18&lt;=$E$16,R$46/$E$16,0)</f>
        <v>3.9697978786515171</v>
      </c>
      <c r="AD61" s="49">
        <f>IF(AD$18-R$18&lt;=$E$16,R$46/$E$16,0)</f>
        <v>3.9697978786515171</v>
      </c>
      <c r="AE61" s="49">
        <f>IF(AE$18-R$18&lt;=$E$16,R$46/$E$16,0)</f>
        <v>3.9697978786515171</v>
      </c>
      <c r="AF61" s="49">
        <f>IF(AF$18-R$18&lt;=$E$16,R$46/$E$16,0)</f>
        <v>3.9697978786515171</v>
      </c>
      <c r="AG61" s="49">
        <f>IF(AG$18-R$18&lt;=$E$16,R$46/$E$16,0)</f>
        <v>3.9697978786515171</v>
      </c>
      <c r="AH61" s="49">
        <f>IF(AH$18-R$18&lt;=$E$16,R$46/$E$16,0)</f>
        <v>3.9697978786515171</v>
      </c>
    </row>
    <row r="62" spans="4:37" x14ac:dyDescent="0.3">
      <c r="D62" s="51" t="s">
        <v>29</v>
      </c>
      <c r="E62" s="52">
        <f t="shared" si="46"/>
        <v>41.003177723874984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4.0491938362245472</v>
      </c>
      <c r="U62" s="49">
        <f>IF(U$18-S$18&lt;=$E$16,S$46/$E$16,0)</f>
        <v>4.0491938362245472</v>
      </c>
      <c r="V62" s="49">
        <f>IF(V$18-S$18&lt;=$E$16,S$46/$E$16,0)</f>
        <v>4.0491938362245472</v>
      </c>
      <c r="W62" s="49">
        <f>IF(W$18-S$18&lt;=$E$16,S$46/$E$16,0)</f>
        <v>4.0491938362245472</v>
      </c>
      <c r="X62" s="49">
        <f>IF(X$18-S$18&lt;=$E$16,S$46/$E$16,0)</f>
        <v>4.0491938362245472</v>
      </c>
      <c r="Y62" s="49">
        <f>IF(Y$18-S$18&lt;=$E$16,S$46/$E$16,0)</f>
        <v>4.0491938362245472</v>
      </c>
      <c r="Z62" s="49">
        <f>IF(Z$18-S$18&lt;=$E$16,S$46/$E$16,0)</f>
        <v>4.0491938362245472</v>
      </c>
      <c r="AA62" s="49">
        <f>IF(AA$18-S$18&lt;=$E$16,S$46/$E$16,0)</f>
        <v>4.0491938362245472</v>
      </c>
      <c r="AB62" s="49">
        <f>IF(AB$18-S$18&lt;=$E$16,S$46/$E$16,0)</f>
        <v>4.0491938362245472</v>
      </c>
      <c r="AC62" s="49">
        <f>IF(AC$18-S$18&lt;=$E$16,S$46/$E$16,0)</f>
        <v>4.0491938362245472</v>
      </c>
      <c r="AD62" s="49">
        <f>IF(AD$18-S$18&lt;=$E$16,S$46/$E$16,0)</f>
        <v>4.0491938362245472</v>
      </c>
      <c r="AE62" s="49">
        <f>IF(AE$18-S$18&lt;=$E$16,S$46/$E$16,0)</f>
        <v>4.0491938362245472</v>
      </c>
      <c r="AF62" s="49">
        <f>IF(AF$18-S$18&lt;=$E$16,S$46/$E$16,0)</f>
        <v>4.0491938362245472</v>
      </c>
      <c r="AG62" s="49">
        <f>IF(AG$18-S$18&lt;=$E$16,S$46/$E$16,0)</f>
        <v>4.0491938362245472</v>
      </c>
      <c r="AH62" s="49">
        <f>IF(AH$18-S$18&lt;=$E$16,S$46/$E$16,0)</f>
        <v>4.0491938362245472</v>
      </c>
      <c r="AI62" s="49">
        <f>IF(AI$18-S$18&lt;=$E$16,S$46/$E$16,0)</f>
        <v>4.0491938362245472</v>
      </c>
    </row>
    <row r="63" spans="4:37" x14ac:dyDescent="0.3">
      <c r="D63" s="51" t="s">
        <v>30</v>
      </c>
      <c r="E63" s="52">
        <f t="shared" si="46"/>
        <v>41.823241278352477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4.1301777129490382</v>
      </c>
      <c r="V63" s="49">
        <f>IF(V$18-T$18&lt;=$E$16,T$46/$E$16,0)</f>
        <v>4.1301777129490382</v>
      </c>
      <c r="W63" s="49">
        <f>IF(W$18-T$18&lt;=$E$16,T$46/$E$16,0)</f>
        <v>4.1301777129490382</v>
      </c>
      <c r="X63" s="49">
        <f>IF(X$18-T$18&lt;=$E$16,T$46/$E$16,0)</f>
        <v>4.1301777129490382</v>
      </c>
      <c r="Y63" s="49">
        <f>IF(Y$18-T$18&lt;=$E$16,T$46/$E$16,0)</f>
        <v>4.1301777129490382</v>
      </c>
      <c r="Z63" s="49">
        <f>IF(Z$18-T$18&lt;=$E$16,T$46/$E$16,0)</f>
        <v>4.1301777129490382</v>
      </c>
      <c r="AA63" s="49">
        <f>IF(AA$18-T$18&lt;=$E$16,T$46/$E$16,0)</f>
        <v>4.1301777129490382</v>
      </c>
      <c r="AB63" s="49">
        <f>IF(AB$18-T$18&lt;=$E$16,T$46/$E$16,0)</f>
        <v>4.1301777129490382</v>
      </c>
      <c r="AC63" s="49">
        <f>IF(AC$18-T$18&lt;=$E$16,T$46/$E$16,0)</f>
        <v>4.1301777129490382</v>
      </c>
      <c r="AD63" s="49">
        <f>IF(AD$18-T$18&lt;=$E$16,T$46/$E$16,0)</f>
        <v>4.1301777129490382</v>
      </c>
      <c r="AE63" s="49">
        <f>IF(AE$18-T$18&lt;=$E$16,T$46/$E$16,0)</f>
        <v>4.1301777129490382</v>
      </c>
      <c r="AF63" s="49">
        <f>IF(AF$18-T$18&lt;=$E$16,T$46/$E$16,0)</f>
        <v>4.1301777129490382</v>
      </c>
      <c r="AG63" s="49">
        <f>IF(AG$18-T$18&lt;=$E$16,T$46/$E$16,0)</f>
        <v>4.1301777129490382</v>
      </c>
      <c r="AH63" s="49">
        <f>IF(AH$18-T$18&lt;=$E$16,T$46/$E$16,0)</f>
        <v>4.1301777129490382</v>
      </c>
      <c r="AI63" s="49">
        <f>IF(AI$18-T$18&lt;=$E$16,T$46/$E$16,0)</f>
        <v>4.1301777129490382</v>
      </c>
      <c r="AJ63" s="49">
        <f>IF(AJ$18-T$18&lt;=$E$16,T$46/$E$16,0)</f>
        <v>4.1301777129490382</v>
      </c>
    </row>
    <row r="64" spans="4:37" x14ac:dyDescent="0.3">
      <c r="D64" s="51" t="s">
        <v>31</v>
      </c>
      <c r="E64" s="52">
        <f t="shared" si="46"/>
        <v>42.659706103919525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4.2127812672080189</v>
      </c>
      <c r="W64" s="49">
        <f>IF(W$18-U$18&lt;=$E$16,U$46/$E$16,0)</f>
        <v>4.2127812672080189</v>
      </c>
      <c r="X64" s="49">
        <f>IF(X$18-U$18&lt;=$E$16,U$46/$E$16,0)</f>
        <v>4.2127812672080189</v>
      </c>
      <c r="Y64" s="49">
        <f>IF(Y$18-U$18&lt;=$E$16,U$46/$E$16,0)</f>
        <v>4.2127812672080189</v>
      </c>
      <c r="Z64" s="49">
        <f>IF(Z$18-U$18&lt;=$E$16,U$46/$E$16,0)</f>
        <v>4.2127812672080189</v>
      </c>
      <c r="AA64" s="49">
        <f>IF(AA$18-U$18&lt;=$E$16,U$46/$E$16,0)</f>
        <v>4.2127812672080189</v>
      </c>
      <c r="AB64" s="49">
        <f>IF(AB$18-U$18&lt;=$E$16,U$46/$E$16,0)</f>
        <v>4.2127812672080189</v>
      </c>
      <c r="AC64" s="49">
        <f>IF(AC$18-U$18&lt;=$E$16,U$46/$E$16,0)</f>
        <v>4.2127812672080189</v>
      </c>
      <c r="AD64" s="49">
        <f>IF(AD$18-U$18&lt;=$E$16,U$46/$E$16,0)</f>
        <v>4.2127812672080189</v>
      </c>
      <c r="AE64" s="49">
        <f>IF(AE$18-U$18&lt;=$E$16,U$46/$E$16,0)</f>
        <v>4.2127812672080189</v>
      </c>
      <c r="AF64" s="49">
        <f>IF(AF$18-U$18&lt;=$E$16,U$46/$E$16,0)</f>
        <v>4.2127812672080189</v>
      </c>
      <c r="AG64" s="49">
        <f>IF(AG$18-U$18&lt;=$E$16,U$46/$E$16,0)</f>
        <v>4.2127812672080189</v>
      </c>
      <c r="AH64" s="49">
        <f>IF(AH$18-U$18&lt;=$E$16,U$46/$E$16,0)</f>
        <v>4.2127812672080189</v>
      </c>
      <c r="AI64" s="49">
        <f>IF(AI$18-U$18&lt;=$E$16,U$46/$E$16,0)</f>
        <v>4.2127812672080189</v>
      </c>
      <c r="AJ64" s="49">
        <f>IF(AJ$18-U$18&lt;=$E$16,U$46/$E$16,0)</f>
        <v>4.2127812672080189</v>
      </c>
      <c r="AK64" s="49">
        <f>IF(AK$18-U$18&lt;=$E$16,U$46/$E$16,0)</f>
        <v>4.2127812672080189</v>
      </c>
    </row>
    <row r="65" spans="2:41" x14ac:dyDescent="0.3">
      <c r="D65" s="51" t="s">
        <v>32</v>
      </c>
      <c r="E65" s="52">
        <f t="shared" si="46"/>
        <v>43.512900225997917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4.2970368925521791</v>
      </c>
      <c r="X65" s="49">
        <f>IF(X$18-V$18&lt;=$E$16,V$46/$E$16,0)</f>
        <v>4.2970368925521791</v>
      </c>
      <c r="Y65" s="49">
        <f>IF(Y$18-V$18&lt;=$E$16,V$46/$E$16,0)</f>
        <v>4.2970368925521791</v>
      </c>
      <c r="Z65" s="49">
        <f>IF(Z$18-V$18&lt;=$E$16,V$46/$E$16,0)</f>
        <v>4.2970368925521791</v>
      </c>
      <c r="AA65" s="49">
        <f>IF(AA$18-V$18&lt;=$E$16,V$46/$E$16,0)</f>
        <v>4.2970368925521791</v>
      </c>
      <c r="AB65" s="49">
        <f>IF(AB$18-V$18&lt;=$E$16,V$46/$E$16,0)</f>
        <v>4.2970368925521791</v>
      </c>
      <c r="AC65" s="49">
        <f>IF(AC$18-V$18&lt;=$E$16,V$46/$E$16,0)</f>
        <v>4.2970368925521791</v>
      </c>
      <c r="AD65" s="49">
        <f>IF(AD$18-V$18&lt;=$E$16,V$46/$E$16,0)</f>
        <v>4.2970368925521791</v>
      </c>
      <c r="AE65" s="49">
        <f>IF(AE$18-V$18&lt;=$E$16,V$46/$E$16,0)</f>
        <v>4.2970368925521791</v>
      </c>
      <c r="AF65" s="49">
        <f>IF(AF$18-V$18&lt;=$E$16,V$46/$E$16,0)</f>
        <v>4.2970368925521791</v>
      </c>
      <c r="AG65" s="49">
        <f>IF(AG$18-V$18&lt;=$E$16,V$46/$E$16,0)</f>
        <v>4.2970368925521791</v>
      </c>
      <c r="AH65" s="49">
        <f>IF(AH$18-V$18&lt;=$E$16,V$46/$E$16,0)</f>
        <v>4.2970368925521791</v>
      </c>
      <c r="AI65" s="49">
        <f>IF(AI$18-V$18&lt;=$E$16,V$46/$E$16,0)</f>
        <v>4.2970368925521791</v>
      </c>
      <c r="AJ65" s="49">
        <f>IF(AJ$18-V$18&lt;=$E$16,V$46/$E$16,0)</f>
        <v>4.2970368925521791</v>
      </c>
      <c r="AK65" s="49">
        <f>IF(AK$18-V$18&lt;=$E$16,V$46/$E$16,0)</f>
        <v>4.2970368925521791</v>
      </c>
      <c r="AL65" s="49">
        <f>IF(AL$18-V$18&lt;=$E$16,V$46/$E$16,0)</f>
        <v>4.2970368925521791</v>
      </c>
    </row>
    <row r="66" spans="2:41" x14ac:dyDescent="0.3">
      <c r="D66" s="51" t="s">
        <v>33</v>
      </c>
      <c r="E66" s="52">
        <f t="shared" si="46"/>
        <v>44.383158230517878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4.3829776304032224</v>
      </c>
      <c r="Y66" s="49">
        <f>IF(Y$18-W$18&lt;=$E$16,W$46/$E$16,0)</f>
        <v>4.3829776304032224</v>
      </c>
      <c r="Z66" s="49">
        <f>IF(Z$18-W$18&lt;=$E$16,W$46/$E$16,0)</f>
        <v>4.3829776304032224</v>
      </c>
      <c r="AA66" s="49">
        <f>IF(AA$18-W$18&lt;=$E$16,W$46/$E$16,0)</f>
        <v>4.3829776304032224</v>
      </c>
      <c r="AB66" s="49">
        <f>IF(AB$18-W$18&lt;=$E$16,W$46/$E$16,0)</f>
        <v>4.3829776304032224</v>
      </c>
      <c r="AC66" s="49">
        <f>IF(AC$18-W$18&lt;=$E$16,W$46/$E$16,0)</f>
        <v>4.3829776304032224</v>
      </c>
      <c r="AD66" s="49">
        <f>IF(AD$18-W$18&lt;=$E$16,W$46/$E$16,0)</f>
        <v>4.3829776304032224</v>
      </c>
      <c r="AE66" s="49">
        <f>IF(AE$18-W$18&lt;=$E$16,W$46/$E$16,0)</f>
        <v>4.3829776304032224</v>
      </c>
      <c r="AF66" s="49">
        <f>IF(AF$18-W$18&lt;=$E$16,W$46/$E$16,0)</f>
        <v>4.3829776304032224</v>
      </c>
      <c r="AG66" s="49">
        <f>IF(AG$18-W$18&lt;=$E$16,W$46/$E$16,0)</f>
        <v>4.3829776304032224</v>
      </c>
      <c r="AH66" s="49">
        <f>IF(AH$18-W$18&lt;=$E$16,W$46/$E$16,0)</f>
        <v>4.3829776304032224</v>
      </c>
      <c r="AI66" s="49">
        <f>IF(AI$18-W$18&lt;=$E$16,W$46/$E$16,0)</f>
        <v>4.3829776304032224</v>
      </c>
      <c r="AJ66" s="49">
        <f>IF(AJ$18-W$18&lt;=$E$16,W$46/$E$16,0)</f>
        <v>4.3829776304032224</v>
      </c>
      <c r="AK66" s="49">
        <f>IF(AK$18-W$18&lt;=$E$16,W$46/$E$16,0)</f>
        <v>4.3829776304032224</v>
      </c>
      <c r="AL66" s="49">
        <f>IF(AL$18-W$18&lt;=$E$16,W$46/$E$16,0)</f>
        <v>4.3829776304032224</v>
      </c>
      <c r="AM66" s="49">
        <f>IF(AM$18-W$18&lt;=$E$16,W$46/$E$16,0)</f>
        <v>4.3829776304032224</v>
      </c>
    </row>
    <row r="67" spans="2:41" x14ac:dyDescent="0.3">
      <c r="D67" s="51" t="s">
        <v>34</v>
      </c>
      <c r="E67" s="52">
        <f t="shared" si="46"/>
        <v>45.27082139512823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4.470637183011287</v>
      </c>
      <c r="Z67" s="49">
        <f>IF(Z$18-X$18&lt;=$E$16,X$46/$E$16,0)</f>
        <v>4.470637183011287</v>
      </c>
      <c r="AA67" s="49">
        <f>IF(AA$18-X$18&lt;=$E$16,X$46/$E$16,0)</f>
        <v>4.470637183011287</v>
      </c>
      <c r="AB67" s="49">
        <f>IF(AB$18-X$18&lt;=$E$16,X$46/$E$16,0)</f>
        <v>4.470637183011287</v>
      </c>
      <c r="AC67" s="49">
        <f>IF(AC$18-X$18&lt;=$E$16,X$46/$E$16,0)</f>
        <v>4.470637183011287</v>
      </c>
      <c r="AD67" s="49">
        <f>IF(AD$18-X$18&lt;=$E$16,X$46/$E$16,0)</f>
        <v>4.470637183011287</v>
      </c>
      <c r="AE67" s="49">
        <f>IF(AE$18-X$18&lt;=$E$16,X$46/$E$16,0)</f>
        <v>4.470637183011287</v>
      </c>
      <c r="AF67" s="49">
        <f>IF(AF$18-X$18&lt;=$E$16,X$46/$E$16,0)</f>
        <v>4.470637183011287</v>
      </c>
      <c r="AG67" s="49">
        <f>IF(AG$18-X$18&lt;=$E$16,X$46/$E$16,0)</f>
        <v>4.470637183011287</v>
      </c>
      <c r="AH67" s="49">
        <f>IF(AH$18-X$18&lt;=$E$16,X$46/$E$16,0)</f>
        <v>4.470637183011287</v>
      </c>
      <c r="AI67" s="49">
        <f>IF(AI$18-X$18&lt;=$E$16,X$46/$E$16,0)</f>
        <v>4.470637183011287</v>
      </c>
      <c r="AJ67" s="49">
        <f>IF(AJ$18-X$18&lt;=$E$16,X$46/$E$16,0)</f>
        <v>4.470637183011287</v>
      </c>
      <c r="AK67" s="49">
        <f>IF(AK$18-X$18&lt;=$E$16,X$46/$E$16,0)</f>
        <v>4.470637183011287</v>
      </c>
      <c r="AL67" s="49">
        <f>IF(AL$18-X$18&lt;=$E$16,X$46/$E$16,0)</f>
        <v>4.470637183011287</v>
      </c>
      <c r="AM67" s="49">
        <f>IF(AM$18-X$18&lt;=$E$16,X$46/$E$16,0)</f>
        <v>4.470637183011287</v>
      </c>
      <c r="AN67" s="49">
        <f>IF(AN$18-X$18&lt;=$E$16,X$46/$E$16,0)</f>
        <v>4.470637183011287</v>
      </c>
    </row>
    <row r="68" spans="2:41" x14ac:dyDescent="0.3">
      <c r="D68" s="45" t="s">
        <v>35</v>
      </c>
      <c r="E68" s="50">
        <f t="shared" si="46"/>
        <v>46.176237823030803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4.560049926671514</v>
      </c>
      <c r="AA68" s="54">
        <f>IF(AA$18-Y$18&lt;=$E$16,Y$46/$E$16,0)</f>
        <v>4.560049926671514</v>
      </c>
      <c r="AB68" s="54">
        <f>IF(AB$18-Y$18&lt;=$E$16,Y$46/$E$16,0)</f>
        <v>4.560049926671514</v>
      </c>
      <c r="AC68" s="54">
        <f>IF(AC$18-Y$18&lt;=$E$16,Y$46/$E$16,0)</f>
        <v>4.560049926671514</v>
      </c>
      <c r="AD68" s="54">
        <f>IF(AD$18-Y$18&lt;=$E$16,Y$46/$E$16,0)</f>
        <v>4.560049926671514</v>
      </c>
      <c r="AE68" s="54">
        <f>IF(AE$18-Y$18&lt;=$E$16,Y$46/$E$16,0)</f>
        <v>4.560049926671514</v>
      </c>
      <c r="AF68" s="54">
        <f>IF(AF$18-Y$18&lt;=$E$16,Y$46/$E$16,0)</f>
        <v>4.560049926671514</v>
      </c>
      <c r="AG68" s="54">
        <f>IF(AG$18-Y$18&lt;=$E$16,Y$46/$E$16,0)</f>
        <v>4.560049926671514</v>
      </c>
      <c r="AH68" s="54">
        <f>IF(AH$18-Y$18&lt;=$E$16,Y$46/$E$16,0)</f>
        <v>4.560049926671514</v>
      </c>
      <c r="AI68" s="54">
        <f>IF(AI$18-Y$18&lt;=$E$16,Y$46/$E$16,0)</f>
        <v>4.560049926671514</v>
      </c>
      <c r="AJ68" s="54">
        <f>IF(AJ$18-Y$18&lt;=$E$16,Y$46/$E$16,0)</f>
        <v>4.560049926671514</v>
      </c>
      <c r="AK68" s="54">
        <f>IF(AK$18-Y$18&lt;=$E$16,Y$46/$E$16,0)</f>
        <v>4.560049926671514</v>
      </c>
      <c r="AL68" s="54">
        <f>IF(AL$18-Y$18&lt;=$E$16,Y$46/$E$16,0)</f>
        <v>4.560049926671514</v>
      </c>
      <c r="AM68" s="54">
        <f>IF(AM$18-Y$18&lt;=$E$16,Y$46/$E$16,0)</f>
        <v>4.560049926671514</v>
      </c>
      <c r="AN68" s="54">
        <f>IF(AN$18-Y$18&lt;=$E$16,Y$46/$E$16,0)</f>
        <v>4.560049926671514</v>
      </c>
      <c r="AO68" s="54">
        <f>IF(AO$18-Y$18&lt;=$E$16,Y$46/$E$16,0)</f>
        <v>4.560049926671514</v>
      </c>
    </row>
    <row r="69" spans="2:41" x14ac:dyDescent="0.3">
      <c r="D69" s="34" t="s">
        <v>6</v>
      </c>
      <c r="E69" s="48">
        <f t="shared" si="46"/>
        <v>384.61215448716229</v>
      </c>
      <c r="F69" s="49">
        <f t="shared" ref="F69:S69" si="47">SUM(F49:F68)</f>
        <v>0</v>
      </c>
      <c r="G69" s="49">
        <f t="shared" si="47"/>
        <v>2.8274175000000001</v>
      </c>
      <c r="H69" s="49">
        <f t="shared" si="47"/>
        <v>5.7852587250000003</v>
      </c>
      <c r="I69" s="49">
        <f t="shared" si="47"/>
        <v>8.879825918249999</v>
      </c>
      <c r="J69" s="49">
        <f t="shared" si="47"/>
        <v>12.117732068624999</v>
      </c>
      <c r="K69" s="49">
        <f t="shared" si="47"/>
        <v>15.505916333624999</v>
      </c>
      <c r="L69" s="49">
        <f t="shared" si="47"/>
        <v>18.961864283924999</v>
      </c>
      <c r="M69" s="49">
        <f t="shared" si="47"/>
        <v>22.486931193230998</v>
      </c>
      <c r="N69" s="49">
        <f t="shared" si="47"/>
        <v>26.082499440723119</v>
      </c>
      <c r="O69" s="49">
        <f t="shared" si="47"/>
        <v>29.749979053165081</v>
      </c>
      <c r="P69" s="49">
        <f t="shared" si="47"/>
        <v>33.490808257855882</v>
      </c>
      <c r="Q69" s="49">
        <f t="shared" si="47"/>
        <v>37.306454046640496</v>
      </c>
      <c r="R69" s="49">
        <f t="shared" si="47"/>
        <v>41.198412751200806</v>
      </c>
      <c r="S69" s="49">
        <f t="shared" si="47"/>
        <v>45.168210629852325</v>
      </c>
      <c r="T69" s="49">
        <f>SUM(T49:T68)</f>
        <v>49.217404466076871</v>
      </c>
      <c r="U69" s="49">
        <f t="shared" ref="U69:AO69" si="48">SUM(U49:U68)</f>
        <v>53.347582179025906</v>
      </c>
      <c r="V69" s="49">
        <f t="shared" si="48"/>
        <v>57.560363446233922</v>
      </c>
      <c r="W69" s="49">
        <f t="shared" si="48"/>
        <v>59.029982838786104</v>
      </c>
      <c r="X69" s="49">
        <f t="shared" si="48"/>
        <v>60.455119244189333</v>
      </c>
      <c r="Y69" s="49">
        <f t="shared" si="48"/>
        <v>61.831189233950617</v>
      </c>
      <c r="Z69" s="49">
        <f t="shared" si="48"/>
        <v>63.153333010247138</v>
      </c>
      <c r="AA69" s="49">
        <f t="shared" si="48"/>
        <v>59.765148745247132</v>
      </c>
      <c r="AB69" s="49">
        <f t="shared" si="48"/>
        <v>56.309200794947131</v>
      </c>
      <c r="AC69" s="49">
        <f t="shared" si="48"/>
        <v>52.78413388564114</v>
      </c>
      <c r="AD69" s="49">
        <f t="shared" si="48"/>
        <v>49.188565638149015</v>
      </c>
      <c r="AE69" s="49">
        <f t="shared" si="48"/>
        <v>45.521086025707064</v>
      </c>
      <c r="AF69" s="49">
        <f t="shared" si="48"/>
        <v>41.780256821016252</v>
      </c>
      <c r="AG69" s="49">
        <f t="shared" si="48"/>
        <v>37.96461103223163</v>
      </c>
      <c r="AH69" s="49">
        <f t="shared" si="48"/>
        <v>34.072652327671321</v>
      </c>
      <c r="AI69" s="49">
        <f t="shared" si="48"/>
        <v>30.102854449019805</v>
      </c>
      <c r="AJ69" s="49">
        <f t="shared" si="48"/>
        <v>26.053660612795259</v>
      </c>
      <c r="AK69" s="49">
        <f t="shared" si="48"/>
        <v>21.923482899846221</v>
      </c>
      <c r="AL69" s="49">
        <f t="shared" si="48"/>
        <v>17.710701632638202</v>
      </c>
      <c r="AM69" s="49">
        <f t="shared" si="48"/>
        <v>13.413664740086023</v>
      </c>
      <c r="AN69" s="49">
        <f t="shared" si="48"/>
        <v>9.0306871096828019</v>
      </c>
      <c r="AO69" s="49">
        <f t="shared" si="48"/>
        <v>4.560049926671514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49">F19</f>
        <v>0</v>
      </c>
      <c r="G72" s="42">
        <f t="shared" si="49"/>
        <v>0</v>
      </c>
      <c r="H72" s="42">
        <f t="shared" si="49"/>
        <v>0</v>
      </c>
      <c r="I72" s="42">
        <f t="shared" si="49"/>
        <v>0</v>
      </c>
      <c r="J72" s="42">
        <f t="shared" si="49"/>
        <v>0</v>
      </c>
      <c r="K72" s="42">
        <f t="shared" si="49"/>
        <v>0</v>
      </c>
      <c r="L72" s="42">
        <f t="shared" si="49"/>
        <v>0</v>
      </c>
      <c r="M72" s="42">
        <f t="shared" si="49"/>
        <v>0</v>
      </c>
      <c r="N72" s="42">
        <f t="shared" si="49"/>
        <v>0</v>
      </c>
      <c r="O72" s="42">
        <f t="shared" si="49"/>
        <v>0</v>
      </c>
      <c r="P72" s="42">
        <f t="shared" si="49"/>
        <v>0</v>
      </c>
      <c r="Q72" s="42">
        <f t="shared" si="49"/>
        <v>0</v>
      </c>
      <c r="R72" s="42">
        <f t="shared" si="49"/>
        <v>0</v>
      </c>
      <c r="S72" s="42">
        <f t="shared" si="49"/>
        <v>0</v>
      </c>
      <c r="T72" s="42">
        <f t="shared" si="49"/>
        <v>0</v>
      </c>
      <c r="U72" s="42">
        <f t="shared" si="49"/>
        <v>0</v>
      </c>
      <c r="V72" s="42">
        <f t="shared" si="49"/>
        <v>0</v>
      </c>
      <c r="W72" s="42">
        <f t="shared" si="49"/>
        <v>0</v>
      </c>
      <c r="X72" s="42">
        <f t="shared" si="49"/>
        <v>0</v>
      </c>
      <c r="Y72" s="42">
        <f t="shared" si="49"/>
        <v>0</v>
      </c>
      <c r="Z72" s="42">
        <f t="shared" si="49"/>
        <v>0</v>
      </c>
      <c r="AA72" s="42">
        <f t="shared" si="49"/>
        <v>0</v>
      </c>
      <c r="AB72" s="42">
        <f t="shared" si="49"/>
        <v>0</v>
      </c>
      <c r="AC72" s="42">
        <f t="shared" si="49"/>
        <v>0</v>
      </c>
      <c r="AD72" s="42">
        <f t="shared" si="49"/>
        <v>0</v>
      </c>
      <c r="AE72" s="42">
        <f t="shared" si="49"/>
        <v>0</v>
      </c>
      <c r="AF72" s="42">
        <f t="shared" si="49"/>
        <v>0</v>
      </c>
      <c r="AG72" s="42">
        <f t="shared" si="49"/>
        <v>0</v>
      </c>
      <c r="AH72" s="42">
        <f t="shared" si="49"/>
        <v>0</v>
      </c>
      <c r="AI72" s="42">
        <f t="shared" si="49"/>
        <v>0</v>
      </c>
      <c r="AJ72" s="42">
        <f t="shared" si="49"/>
        <v>0</v>
      </c>
      <c r="AK72" s="42">
        <f t="shared" si="49"/>
        <v>0</v>
      </c>
      <c r="AL72" s="42">
        <f t="shared" si="49"/>
        <v>0</v>
      </c>
      <c r="AM72" s="42">
        <f t="shared" si="49"/>
        <v>0</v>
      </c>
      <c r="AN72" s="42">
        <f t="shared" si="49"/>
        <v>0</v>
      </c>
      <c r="AO72" s="42">
        <f t="shared" si="49"/>
        <v>0</v>
      </c>
    </row>
    <row r="73" spans="2:41" x14ac:dyDescent="0.3">
      <c r="D73" s="119" t="s">
        <v>133</v>
      </c>
      <c r="E73" s="120">
        <f t="shared" ref="E73:E83" si="50">NPV($E$15,F73:AO73)*(1+$E$15)</f>
        <v>1141.0876590652028</v>
      </c>
      <c r="F73" s="139"/>
      <c r="G73" s="136">
        <f>G44</f>
        <v>7.8420824999999992</v>
      </c>
      <c r="H73" s="136">
        <f t="shared" ref="H73:AO73" si="51">H44</f>
        <v>16.045906275</v>
      </c>
      <c r="I73" s="136">
        <f t="shared" si="51"/>
        <v>24.62895113175</v>
      </c>
      <c r="J73" s="136">
        <f t="shared" si="51"/>
        <v>33.609558756375002</v>
      </c>
      <c r="K73" s="136">
        <f t="shared" si="51"/>
        <v>43.006975491375002</v>
      </c>
      <c r="L73" s="136">
        <f t="shared" si="51"/>
        <v>52.592340561075005</v>
      </c>
      <c r="M73" s="136">
        <f t="shared" si="51"/>
        <v>62.369412932169006</v>
      </c>
      <c r="N73" s="136">
        <f t="shared" si="51"/>
        <v>72.34202675068488</v>
      </c>
      <c r="O73" s="136">
        <f t="shared" si="51"/>
        <v>82.514092845571071</v>
      </c>
      <c r="P73" s="136">
        <f t="shared" si="51"/>
        <v>92.889600262354989</v>
      </c>
      <c r="Q73" s="136">
        <f t="shared" si="51"/>
        <v>103.47261782747459</v>
      </c>
      <c r="R73" s="136">
        <f t="shared" si="51"/>
        <v>114.26729574389658</v>
      </c>
      <c r="S73" s="136">
        <f t="shared" si="51"/>
        <v>125.27786721864702</v>
      </c>
      <c r="T73" s="136">
        <f t="shared" si="51"/>
        <v>136.50865012289245</v>
      </c>
      <c r="U73" s="136">
        <f t="shared" si="51"/>
        <v>147.96404868522279</v>
      </c>
      <c r="V73" s="136">
        <f t="shared" si="51"/>
        <v>159.64855521879974</v>
      </c>
      <c r="W73" s="136">
        <f t="shared" si="51"/>
        <v>163.72466938304825</v>
      </c>
      <c r="X73" s="136">
        <f t="shared" si="51"/>
        <v>167.67740620558172</v>
      </c>
      <c r="Y73" s="136">
        <f t="shared" si="51"/>
        <v>171.49405315831584</v>
      </c>
      <c r="Z73" s="136">
        <f t="shared" si="51"/>
        <v>175.16113117936465</v>
      </c>
      <c r="AA73" s="136">
        <f t="shared" si="51"/>
        <v>165.76371444436467</v>
      </c>
      <c r="AB73" s="136">
        <f t="shared" si="51"/>
        <v>156.17834937466469</v>
      </c>
      <c r="AC73" s="136">
        <f t="shared" si="51"/>
        <v>146.4012770035707</v>
      </c>
      <c r="AD73" s="136">
        <f t="shared" si="51"/>
        <v>136.42866318505483</v>
      </c>
      <c r="AE73" s="136">
        <f t="shared" si="51"/>
        <v>126.25659709016863</v>
      </c>
      <c r="AF73" s="136">
        <f t="shared" si="51"/>
        <v>115.88108967338471</v>
      </c>
      <c r="AG73" s="136">
        <f t="shared" si="51"/>
        <v>105.2980721082651</v>
      </c>
      <c r="AH73" s="136">
        <f t="shared" si="51"/>
        <v>94.5033941918431</v>
      </c>
      <c r="AI73" s="136">
        <f t="shared" si="51"/>
        <v>83.492822717092679</v>
      </c>
      <c r="AJ73" s="136">
        <f t="shared" si="51"/>
        <v>72.262039812847235</v>
      </c>
      <c r="AK73" s="136">
        <f t="shared" si="51"/>
        <v>60.806641250516876</v>
      </c>
      <c r="AL73" s="136">
        <f t="shared" si="51"/>
        <v>49.122134716939925</v>
      </c>
      <c r="AM73" s="136">
        <f t="shared" si="51"/>
        <v>37.203938052691427</v>
      </c>
      <c r="AN73" s="136">
        <f t="shared" si="51"/>
        <v>25.047377455157957</v>
      </c>
      <c r="AO73" s="136">
        <f t="shared" si="51"/>
        <v>12.647685645673821</v>
      </c>
    </row>
    <row r="74" spans="2:41" x14ac:dyDescent="0.3">
      <c r="D74" s="121" t="s">
        <v>134</v>
      </c>
      <c r="E74" s="122">
        <f t="shared" si="50"/>
        <v>411.41255735003909</v>
      </c>
      <c r="F74" s="123"/>
      <c r="G74" s="140">
        <f>G69</f>
        <v>2.8274175000000001</v>
      </c>
      <c r="H74" s="140">
        <f t="shared" ref="H74:AO74" si="52">H69</f>
        <v>5.7852587250000003</v>
      </c>
      <c r="I74" s="140">
        <f t="shared" si="52"/>
        <v>8.879825918249999</v>
      </c>
      <c r="J74" s="140">
        <f t="shared" si="52"/>
        <v>12.117732068624999</v>
      </c>
      <c r="K74" s="140">
        <f t="shared" si="52"/>
        <v>15.505916333624999</v>
      </c>
      <c r="L74" s="140">
        <f t="shared" si="52"/>
        <v>18.961864283924999</v>
      </c>
      <c r="M74" s="140">
        <f t="shared" si="52"/>
        <v>22.486931193230998</v>
      </c>
      <c r="N74" s="140">
        <f t="shared" si="52"/>
        <v>26.082499440723119</v>
      </c>
      <c r="O74" s="140">
        <f t="shared" si="52"/>
        <v>29.749979053165081</v>
      </c>
      <c r="P74" s="140">
        <f t="shared" si="52"/>
        <v>33.490808257855882</v>
      </c>
      <c r="Q74" s="140">
        <f t="shared" si="52"/>
        <v>37.306454046640496</v>
      </c>
      <c r="R74" s="140">
        <f t="shared" si="52"/>
        <v>41.198412751200806</v>
      </c>
      <c r="S74" s="140">
        <f t="shared" si="52"/>
        <v>45.168210629852325</v>
      </c>
      <c r="T74" s="140">
        <f t="shared" si="52"/>
        <v>49.217404466076871</v>
      </c>
      <c r="U74" s="140">
        <f t="shared" si="52"/>
        <v>53.347582179025906</v>
      </c>
      <c r="V74" s="140">
        <f t="shared" si="52"/>
        <v>57.560363446233922</v>
      </c>
      <c r="W74" s="140">
        <f t="shared" si="52"/>
        <v>59.029982838786104</v>
      </c>
      <c r="X74" s="140">
        <f t="shared" si="52"/>
        <v>60.455119244189333</v>
      </c>
      <c r="Y74" s="140">
        <f t="shared" si="52"/>
        <v>61.831189233950617</v>
      </c>
      <c r="Z74" s="140">
        <f t="shared" si="52"/>
        <v>63.153333010247138</v>
      </c>
      <c r="AA74" s="140">
        <f t="shared" si="52"/>
        <v>59.765148745247132</v>
      </c>
      <c r="AB74" s="140">
        <f t="shared" si="52"/>
        <v>56.309200794947131</v>
      </c>
      <c r="AC74" s="140">
        <f t="shared" si="52"/>
        <v>52.78413388564114</v>
      </c>
      <c r="AD74" s="140">
        <f t="shared" si="52"/>
        <v>49.188565638149015</v>
      </c>
      <c r="AE74" s="140">
        <f t="shared" si="52"/>
        <v>45.521086025707064</v>
      </c>
      <c r="AF74" s="140">
        <f t="shared" si="52"/>
        <v>41.780256821016252</v>
      </c>
      <c r="AG74" s="140">
        <f t="shared" si="52"/>
        <v>37.96461103223163</v>
      </c>
      <c r="AH74" s="140">
        <f t="shared" si="52"/>
        <v>34.072652327671321</v>
      </c>
      <c r="AI74" s="140">
        <f t="shared" si="52"/>
        <v>30.102854449019805</v>
      </c>
      <c r="AJ74" s="140">
        <f t="shared" si="52"/>
        <v>26.053660612795259</v>
      </c>
      <c r="AK74" s="140">
        <f t="shared" si="52"/>
        <v>21.923482899846221</v>
      </c>
      <c r="AL74" s="140">
        <f t="shared" si="52"/>
        <v>17.710701632638202</v>
      </c>
      <c r="AM74" s="140">
        <f t="shared" si="52"/>
        <v>13.413664740086023</v>
      </c>
      <c r="AN74" s="140">
        <f t="shared" si="52"/>
        <v>9.0306871096828019</v>
      </c>
      <c r="AO74" s="140">
        <f t="shared" si="52"/>
        <v>4.560049926671514</v>
      </c>
    </row>
    <row r="75" spans="2:41" x14ac:dyDescent="0.3">
      <c r="D75" s="34" t="s">
        <v>135</v>
      </c>
      <c r="E75" s="48">
        <f t="shared" si="50"/>
        <v>1552.500216415242</v>
      </c>
      <c r="F75" s="53"/>
      <c r="G75" s="53">
        <f>SUM(G73:G74)</f>
        <v>10.669499999999999</v>
      </c>
      <c r="H75" s="53">
        <f t="shared" ref="H75:AO75" si="53">SUM(H73:H74)</f>
        <v>21.831164999999999</v>
      </c>
      <c r="I75" s="53">
        <f t="shared" si="53"/>
        <v>33.508777049999999</v>
      </c>
      <c r="J75" s="53">
        <f t="shared" si="53"/>
        <v>45.727290824999997</v>
      </c>
      <c r="K75" s="53">
        <f t="shared" si="53"/>
        <v>58.512891824999997</v>
      </c>
      <c r="L75" s="53">
        <f t="shared" si="53"/>
        <v>71.554204845000001</v>
      </c>
      <c r="M75" s="53">
        <f t="shared" si="53"/>
        <v>84.8563441254</v>
      </c>
      <c r="N75" s="53">
        <f t="shared" si="53"/>
        <v>98.424526191408006</v>
      </c>
      <c r="O75" s="53">
        <f t="shared" si="53"/>
        <v>112.26407189873615</v>
      </c>
      <c r="P75" s="53">
        <f t="shared" si="53"/>
        <v>126.38040852021086</v>
      </c>
      <c r="Q75" s="53">
        <f t="shared" si="53"/>
        <v>140.77907187411509</v>
      </c>
      <c r="R75" s="53">
        <f t="shared" si="53"/>
        <v>155.46570849509737</v>
      </c>
      <c r="S75" s="53">
        <f t="shared" si="53"/>
        <v>170.44607784849933</v>
      </c>
      <c r="T75" s="53">
        <f t="shared" si="53"/>
        <v>185.7260545889693</v>
      </c>
      <c r="U75" s="53">
        <f t="shared" si="53"/>
        <v>201.31163086424868</v>
      </c>
      <c r="V75" s="53">
        <f t="shared" si="53"/>
        <v>217.20891866503365</v>
      </c>
      <c r="W75" s="53">
        <f t="shared" si="53"/>
        <v>222.75465222183436</v>
      </c>
      <c r="X75" s="53">
        <f t="shared" si="53"/>
        <v>228.13252544977104</v>
      </c>
      <c r="Y75" s="53">
        <f t="shared" si="53"/>
        <v>233.32524239226646</v>
      </c>
      <c r="Z75" s="53">
        <f t="shared" si="53"/>
        <v>238.31446418961178</v>
      </c>
      <c r="AA75" s="53">
        <f t="shared" si="53"/>
        <v>225.5288631896118</v>
      </c>
      <c r="AB75" s="53">
        <f t="shared" si="53"/>
        <v>212.48755016961184</v>
      </c>
      <c r="AC75" s="53">
        <f t="shared" si="53"/>
        <v>199.18541088921182</v>
      </c>
      <c r="AD75" s="53">
        <f t="shared" si="53"/>
        <v>185.61722882320385</v>
      </c>
      <c r="AE75" s="53">
        <f t="shared" si="53"/>
        <v>171.77768311587567</v>
      </c>
      <c r="AF75" s="53">
        <f t="shared" si="53"/>
        <v>157.66134649440096</v>
      </c>
      <c r="AG75" s="53">
        <f t="shared" si="53"/>
        <v>143.26268314049673</v>
      </c>
      <c r="AH75" s="53">
        <f t="shared" si="53"/>
        <v>128.57604651951442</v>
      </c>
      <c r="AI75" s="53">
        <f t="shared" si="53"/>
        <v>113.59567716611248</v>
      </c>
      <c r="AJ75" s="53">
        <f t="shared" si="53"/>
        <v>98.31570042564249</v>
      </c>
      <c r="AK75" s="53">
        <f t="shared" si="53"/>
        <v>82.730124150363096</v>
      </c>
      <c r="AL75" s="53">
        <f t="shared" si="53"/>
        <v>66.83283634957813</v>
      </c>
      <c r="AM75" s="53">
        <f t="shared" si="53"/>
        <v>50.617602792777447</v>
      </c>
      <c r="AN75" s="53">
        <f t="shared" si="53"/>
        <v>34.078064564840759</v>
      </c>
      <c r="AO75" s="53">
        <f t="shared" si="53"/>
        <v>17.207735572345335</v>
      </c>
    </row>
    <row r="76" spans="2:41" x14ac:dyDescent="0.3">
      <c r="D76" s="110" t="s">
        <v>75</v>
      </c>
      <c r="E76" s="111">
        <f t="shared" si="50"/>
        <v>289.32431895511041</v>
      </c>
      <c r="F76" s="110"/>
      <c r="G76" s="137">
        <f t="shared" ref="G76:AO76" si="54">F$22*$H10</f>
        <v>3.2121169919999999</v>
      </c>
      <c r="H76" s="137">
        <f t="shared" si="54"/>
        <v>6.3716458982400006</v>
      </c>
      <c r="I76" s="137">
        <f t="shared" si="54"/>
        <v>9.476485870924801</v>
      </c>
      <c r="J76" s="137">
        <f t="shared" si="54"/>
        <v>12.524441604998399</v>
      </c>
      <c r="K76" s="137">
        <f t="shared" si="54"/>
        <v>15.5132187954912</v>
      </c>
      <c r="L76" s="137">
        <f t="shared" si="54"/>
        <v>18.338405755461118</v>
      </c>
      <c r="M76" s="137">
        <f t="shared" si="54"/>
        <v>20.996730680297702</v>
      </c>
      <c r="N76" s="137">
        <f t="shared" si="54"/>
        <v>23.484856329298278</v>
      </c>
      <c r="O76" s="137">
        <f t="shared" si="54"/>
        <v>25.799378716946133</v>
      </c>
      <c r="P76" s="137">
        <f t="shared" si="54"/>
        <v>27.936825778014207</v>
      </c>
      <c r="Q76" s="137">
        <f t="shared" si="54"/>
        <v>29.893656005970907</v>
      </c>
      <c r="R76" s="137">
        <f t="shared" si="54"/>
        <v>31.666257064154006</v>
      </c>
      <c r="S76" s="137">
        <f t="shared" si="54"/>
        <v>33.250944369168032</v>
      </c>
      <c r="T76" s="137">
        <f t="shared" si="54"/>
        <v>34.6439596459496</v>
      </c>
      <c r="U76" s="137">
        <f t="shared" si="54"/>
        <v>35.841469453934067</v>
      </c>
      <c r="V76" s="137">
        <f t="shared" si="54"/>
        <v>36.839563683745489</v>
      </c>
      <c r="W76" s="137">
        <f t="shared" si="54"/>
        <v>37.634254023820397</v>
      </c>
      <c r="X76" s="137">
        <f t="shared" si="54"/>
        <v>38.422229708364071</v>
      </c>
      <c r="Y76" s="137">
        <f t="shared" si="54"/>
        <v>39.208601874665881</v>
      </c>
      <c r="Z76" s="137">
        <f t="shared" si="54"/>
        <v>39.99884615428099</v>
      </c>
      <c r="AA76" s="137">
        <f t="shared" si="54"/>
        <v>35.514721196089255</v>
      </c>
      <c r="AB76" s="137">
        <f t="shared" si="54"/>
        <v>31.271170106313519</v>
      </c>
      <c r="AC76" s="137">
        <f t="shared" si="54"/>
        <v>27.273004362322101</v>
      </c>
      <c r="AD76" s="137">
        <f t="shared" si="54"/>
        <v>23.525131671030689</v>
      </c>
      <c r="AE76" s="137">
        <f t="shared" si="54"/>
        <v>20.032557893493287</v>
      </c>
      <c r="AF76" s="137">
        <f t="shared" si="54"/>
        <v>16.800389007984968</v>
      </c>
      <c r="AG76" s="137">
        <f t="shared" si="54"/>
        <v>13.833833112346321</v>
      </c>
      <c r="AH76" s="137">
        <f t="shared" si="54"/>
        <v>11.138202466374734</v>
      </c>
      <c r="AI76" s="137">
        <f t="shared" si="54"/>
        <v>8.7189155750635514</v>
      </c>
      <c r="AJ76" s="137">
        <f t="shared" si="54"/>
        <v>6.5814993135059776</v>
      </c>
      <c r="AK76" s="137">
        <f t="shared" si="54"/>
        <v>4.7315910942970882</v>
      </c>
      <c r="AL76" s="137">
        <f t="shared" si="54"/>
        <v>3.1749410782838567</v>
      </c>
      <c r="AM76" s="137">
        <f t="shared" si="54"/>
        <v>1.9174144295301945</v>
      </c>
      <c r="AN76" s="137">
        <f t="shared" si="54"/>
        <v>0.9649936153812938</v>
      </c>
      <c r="AO76" s="137">
        <f t="shared" si="54"/>
        <v>0.32378075252925009</v>
      </c>
    </row>
    <row r="77" spans="2:41" x14ac:dyDescent="0.3">
      <c r="D77" s="107" t="s">
        <v>123</v>
      </c>
      <c r="E77" s="108">
        <f t="shared" si="50"/>
        <v>366.17609117756166</v>
      </c>
      <c r="F77" s="109"/>
      <c r="G77" s="109">
        <f t="shared" ref="G77:AO77" si="55">F$22*$H11</f>
        <v>4.0653355679999992</v>
      </c>
      <c r="H77" s="109">
        <f t="shared" si="55"/>
        <v>8.0641143399599997</v>
      </c>
      <c r="I77" s="109">
        <f t="shared" si="55"/>
        <v>11.9936774303892</v>
      </c>
      <c r="J77" s="109">
        <f t="shared" si="55"/>
        <v>15.851246406326098</v>
      </c>
      <c r="K77" s="109">
        <f t="shared" si="55"/>
        <v>19.633917538043548</v>
      </c>
      <c r="L77" s="109">
        <f t="shared" si="55"/>
        <v>23.209544784255478</v>
      </c>
      <c r="M77" s="109">
        <f t="shared" si="55"/>
        <v>26.573987267251773</v>
      </c>
      <c r="N77" s="109">
        <f t="shared" si="55"/>
        <v>29.723021291768131</v>
      </c>
      <c r="O77" s="109">
        <f t="shared" si="55"/>
        <v>32.652338688634948</v>
      </c>
      <c r="P77" s="109">
        <f t="shared" si="55"/>
        <v>35.357545125299232</v>
      </c>
      <c r="Q77" s="109">
        <f t="shared" si="55"/>
        <v>37.834158382556929</v>
      </c>
      <c r="R77" s="109">
        <f t="shared" si="55"/>
        <v>40.077606596819912</v>
      </c>
      <c r="S77" s="109">
        <f t="shared" si="55"/>
        <v>42.083226467228286</v>
      </c>
      <c r="T77" s="109">
        <f t="shared" si="55"/>
        <v>43.84626142690496</v>
      </c>
      <c r="U77" s="109">
        <f t="shared" si="55"/>
        <v>45.361859777635303</v>
      </c>
      <c r="V77" s="109">
        <f t="shared" si="55"/>
        <v>46.625072787240377</v>
      </c>
      <c r="W77" s="109">
        <f t="shared" si="55"/>
        <v>47.630852748897688</v>
      </c>
      <c r="X77" s="109">
        <f t="shared" si="55"/>
        <v>48.628134474648277</v>
      </c>
      <c r="Y77" s="109">
        <f t="shared" si="55"/>
        <v>49.623386747624004</v>
      </c>
      <c r="Z77" s="109">
        <f t="shared" si="55"/>
        <v>50.623539664011879</v>
      </c>
      <c r="AA77" s="109">
        <f t="shared" si="55"/>
        <v>44.948319013800457</v>
      </c>
      <c r="AB77" s="109">
        <f t="shared" si="55"/>
        <v>39.577574665803041</v>
      </c>
      <c r="AC77" s="109">
        <f t="shared" si="55"/>
        <v>34.517396146063902</v>
      </c>
      <c r="AD77" s="109">
        <f t="shared" si="55"/>
        <v>29.773994771148214</v>
      </c>
      <c r="AE77" s="109">
        <f t="shared" si="55"/>
        <v>25.353706083952439</v>
      </c>
      <c r="AF77" s="109">
        <f t="shared" si="55"/>
        <v>21.262992338230976</v>
      </c>
      <c r="AG77" s="109">
        <f t="shared" si="55"/>
        <v>17.508445032813309</v>
      </c>
      <c r="AH77" s="109">
        <f t="shared" si="55"/>
        <v>14.09678749650552</v>
      </c>
      <c r="AI77" s="109">
        <f t="shared" si="55"/>
        <v>11.034877524689804</v>
      </c>
      <c r="AJ77" s="109">
        <f t="shared" si="55"/>
        <v>8.3297100686560022</v>
      </c>
      <c r="AK77" s="109">
        <f t="shared" si="55"/>
        <v>5.9884199787197518</v>
      </c>
      <c r="AL77" s="109">
        <f t="shared" si="55"/>
        <v>4.0182848022030058</v>
      </c>
      <c r="AM77" s="109">
        <f t="shared" si="55"/>
        <v>2.4267276373741522</v>
      </c>
      <c r="AN77" s="109">
        <f t="shared" si="55"/>
        <v>1.2213200444669499</v>
      </c>
      <c r="AO77" s="109">
        <f t="shared" si="55"/>
        <v>0.4097850149198321</v>
      </c>
    </row>
    <row r="78" spans="2:41" x14ac:dyDescent="0.3">
      <c r="D78" s="34" t="s">
        <v>76</v>
      </c>
      <c r="E78" s="48">
        <f t="shared" si="50"/>
        <v>612.79953784648751</v>
      </c>
      <c r="F78" s="42">
        <f>SUM(F76:F77)</f>
        <v>0</v>
      </c>
      <c r="G78" s="42">
        <f t="shared" ref="G78:AO78" si="56">SUM(G76:G77)</f>
        <v>7.2774525599999986</v>
      </c>
      <c r="H78" s="42">
        <f t="shared" si="56"/>
        <v>14.4357602382</v>
      </c>
      <c r="I78" s="42">
        <f t="shared" si="56"/>
        <v>21.470163301314003</v>
      </c>
      <c r="J78" s="42">
        <f t="shared" si="56"/>
        <v>28.375688011324499</v>
      </c>
      <c r="K78" s="42">
        <f t="shared" si="56"/>
        <v>35.147136333534746</v>
      </c>
      <c r="L78" s="42">
        <f t="shared" si="56"/>
        <v>41.547950539716595</v>
      </c>
      <c r="M78" s="42">
        <f t="shared" si="56"/>
        <v>47.570717947549475</v>
      </c>
      <c r="N78" s="42">
        <f t="shared" si="56"/>
        <v>53.207877621066409</v>
      </c>
      <c r="O78" s="42">
        <f t="shared" si="56"/>
        <v>58.451717405581078</v>
      </c>
      <c r="P78" s="42">
        <f t="shared" si="56"/>
        <v>63.294370903313435</v>
      </c>
      <c r="Q78" s="42">
        <f t="shared" si="56"/>
        <v>67.727814388527833</v>
      </c>
      <c r="R78" s="42">
        <f t="shared" si="56"/>
        <v>71.743863660973915</v>
      </c>
      <c r="S78" s="42">
        <f t="shared" si="56"/>
        <v>75.334170836396311</v>
      </c>
      <c r="T78" s="42">
        <f t="shared" si="56"/>
        <v>78.490221072854553</v>
      </c>
      <c r="U78" s="42">
        <f t="shared" si="56"/>
        <v>81.20332923156937</v>
      </c>
      <c r="V78" s="42">
        <f t="shared" si="56"/>
        <v>83.464636470985866</v>
      </c>
      <c r="W78" s="42">
        <f t="shared" si="56"/>
        <v>85.265106772718084</v>
      </c>
      <c r="X78" s="42">
        <f t="shared" si="56"/>
        <v>87.050364183012348</v>
      </c>
      <c r="Y78" s="42">
        <f t="shared" si="56"/>
        <v>88.831988622289884</v>
      </c>
      <c r="Z78" s="42">
        <f t="shared" si="56"/>
        <v>90.622385818292869</v>
      </c>
      <c r="AA78" s="42">
        <f t="shared" si="56"/>
        <v>80.463040209889712</v>
      </c>
      <c r="AB78" s="42">
        <f t="shared" si="56"/>
        <v>70.848744772116561</v>
      </c>
      <c r="AC78" s="42">
        <f t="shared" si="56"/>
        <v>61.790400508386</v>
      </c>
      <c r="AD78" s="42">
        <f t="shared" si="56"/>
        <v>53.299126442178903</v>
      </c>
      <c r="AE78" s="42">
        <f t="shared" si="56"/>
        <v>45.386263977445722</v>
      </c>
      <c r="AF78" s="42">
        <f t="shared" si="56"/>
        <v>38.063381346215948</v>
      </c>
      <c r="AG78" s="42">
        <f t="shared" si="56"/>
        <v>31.342278145159632</v>
      </c>
      <c r="AH78" s="42">
        <f t="shared" si="56"/>
        <v>25.234989962880256</v>
      </c>
      <c r="AI78" s="42">
        <f t="shared" si="56"/>
        <v>19.753793099753356</v>
      </c>
      <c r="AJ78" s="42">
        <f t="shared" si="56"/>
        <v>14.91120938216198</v>
      </c>
      <c r="AK78" s="42">
        <f t="shared" si="56"/>
        <v>10.72001107301684</v>
      </c>
      <c r="AL78" s="42">
        <f t="shared" si="56"/>
        <v>7.1932258804868621</v>
      </c>
      <c r="AM78" s="42">
        <f t="shared" si="56"/>
        <v>4.3441420669043467</v>
      </c>
      <c r="AN78" s="42">
        <f t="shared" si="56"/>
        <v>2.1863136598482438</v>
      </c>
      <c r="AO78" s="42">
        <f t="shared" si="56"/>
        <v>0.7335657674490822</v>
      </c>
    </row>
    <row r="79" spans="2:41" x14ac:dyDescent="0.3">
      <c r="D79" s="107" t="s">
        <v>126</v>
      </c>
      <c r="E79" s="108">
        <f t="shared" si="50"/>
        <v>123.42239812221305</v>
      </c>
      <c r="F79" s="109">
        <f t="shared" ref="F79:AO79" si="57">F77*($H$14-1)</f>
        <v>0</v>
      </c>
      <c r="G79" s="109">
        <f t="shared" si="57"/>
        <v>1.4657332319999996</v>
      </c>
      <c r="H79" s="109">
        <f t="shared" si="57"/>
        <v>2.9074697960399996</v>
      </c>
      <c r="I79" s="109">
        <f t="shared" si="57"/>
        <v>4.324251046330799</v>
      </c>
      <c r="J79" s="109">
        <f t="shared" si="57"/>
        <v>5.7150752349338987</v>
      </c>
      <c r="K79" s="109">
        <f t="shared" si="57"/>
        <v>7.0788954388864482</v>
      </c>
      <c r="L79" s="109">
        <f t="shared" si="57"/>
        <v>8.3680671671125175</v>
      </c>
      <c r="M79" s="109">
        <f t="shared" si="57"/>
        <v>9.5810974500975767</v>
      </c>
      <c r="N79" s="109">
        <f t="shared" si="57"/>
        <v>10.716463458936808</v>
      </c>
      <c r="O79" s="109">
        <f t="shared" si="57"/>
        <v>11.772611908147294</v>
      </c>
      <c r="P79" s="109">
        <f t="shared" si="57"/>
        <v>12.747958446536456</v>
      </c>
      <c r="Q79" s="109">
        <f t="shared" si="57"/>
        <v>13.64088703588787</v>
      </c>
      <c r="R79" s="109">
        <f t="shared" si="57"/>
        <v>14.449749317220784</v>
      </c>
      <c r="S79" s="109">
        <f t="shared" si="57"/>
        <v>15.172863964374823</v>
      </c>
      <c r="T79" s="109">
        <f t="shared" si="57"/>
        <v>15.808516024666412</v>
      </c>
      <c r="U79" s="109">
        <f t="shared" si="57"/>
        <v>16.354956246358306</v>
      </c>
      <c r="V79" s="109">
        <f t="shared" si="57"/>
        <v>16.810400392678503</v>
      </c>
      <c r="W79" s="109">
        <f t="shared" si="57"/>
        <v>17.173028542119571</v>
      </c>
      <c r="X79" s="109">
        <f t="shared" si="57"/>
        <v>17.532592701743933</v>
      </c>
      <c r="Y79" s="109">
        <f t="shared" si="57"/>
        <v>17.891425153905249</v>
      </c>
      <c r="Z79" s="109">
        <f t="shared" si="57"/>
        <v>18.252024504711763</v>
      </c>
      <c r="AA79" s="109">
        <f t="shared" si="57"/>
        <v>16.205856515179754</v>
      </c>
      <c r="AB79" s="109">
        <f t="shared" si="57"/>
        <v>14.269465695833748</v>
      </c>
      <c r="AC79" s="109">
        <f t="shared" si="57"/>
        <v>12.44504759007746</v>
      </c>
      <c r="AD79" s="109">
        <f t="shared" si="57"/>
        <v>10.734841652182688</v>
      </c>
      <c r="AE79" s="109">
        <f t="shared" si="57"/>
        <v>9.14113212550666</v>
      </c>
      <c r="AF79" s="109">
        <f t="shared" si="57"/>
        <v>7.6662489382737524</v>
      </c>
      <c r="AG79" s="109">
        <f t="shared" si="57"/>
        <v>6.3125686172728255</v>
      </c>
      <c r="AH79" s="109">
        <f t="shared" si="57"/>
        <v>5.0825152198285206</v>
      </c>
      <c r="AI79" s="109">
        <f t="shared" si="57"/>
        <v>3.97856128441197</v>
      </c>
      <c r="AJ79" s="109">
        <f t="shared" si="57"/>
        <v>3.0032288002637282</v>
      </c>
      <c r="AK79" s="109">
        <f t="shared" si="57"/>
        <v>2.1590901964091618</v>
      </c>
      <c r="AL79" s="109">
        <f t="shared" si="57"/>
        <v>1.4487693504541448</v>
      </c>
      <c r="AM79" s="109">
        <f t="shared" si="57"/>
        <v>0.87494261755666702</v>
      </c>
      <c r="AN79" s="109">
        <f t="shared" si="57"/>
        <v>0.44033987997787982</v>
      </c>
      <c r="AO79" s="109">
        <f t="shared" si="57"/>
        <v>0.14774561762415714</v>
      </c>
    </row>
    <row r="80" spans="2:41" x14ac:dyDescent="0.3">
      <c r="D80" s="45" t="s">
        <v>127</v>
      </c>
      <c r="E80" s="50">
        <f>NPV($E$15,F80:AO80)*(1+$E$15)</f>
        <v>123.42239812221305</v>
      </c>
      <c r="F80" s="55">
        <f>F79</f>
        <v>0</v>
      </c>
      <c r="G80" s="55">
        <f t="shared" ref="G80:AO80" si="58">G79</f>
        <v>1.4657332319999996</v>
      </c>
      <c r="H80" s="55">
        <f t="shared" si="58"/>
        <v>2.9074697960399996</v>
      </c>
      <c r="I80" s="55">
        <f t="shared" si="58"/>
        <v>4.324251046330799</v>
      </c>
      <c r="J80" s="55">
        <f t="shared" si="58"/>
        <v>5.7150752349338987</v>
      </c>
      <c r="K80" s="55">
        <f t="shared" si="58"/>
        <v>7.0788954388864482</v>
      </c>
      <c r="L80" s="55">
        <f t="shared" si="58"/>
        <v>8.3680671671125175</v>
      </c>
      <c r="M80" s="55">
        <f t="shared" si="58"/>
        <v>9.5810974500975767</v>
      </c>
      <c r="N80" s="55">
        <f t="shared" si="58"/>
        <v>10.716463458936808</v>
      </c>
      <c r="O80" s="55">
        <f t="shared" si="58"/>
        <v>11.772611908147294</v>
      </c>
      <c r="P80" s="55">
        <f t="shared" si="58"/>
        <v>12.747958446536456</v>
      </c>
      <c r="Q80" s="55">
        <f t="shared" si="58"/>
        <v>13.64088703588787</v>
      </c>
      <c r="R80" s="55">
        <f t="shared" si="58"/>
        <v>14.449749317220784</v>
      </c>
      <c r="S80" s="55">
        <f t="shared" si="58"/>
        <v>15.172863964374823</v>
      </c>
      <c r="T80" s="55">
        <f t="shared" si="58"/>
        <v>15.808516024666412</v>
      </c>
      <c r="U80" s="55">
        <f t="shared" si="58"/>
        <v>16.354956246358306</v>
      </c>
      <c r="V80" s="55">
        <f t="shared" si="58"/>
        <v>16.810400392678503</v>
      </c>
      <c r="W80" s="55">
        <f t="shared" si="58"/>
        <v>17.173028542119571</v>
      </c>
      <c r="X80" s="55">
        <f t="shared" si="58"/>
        <v>17.532592701743933</v>
      </c>
      <c r="Y80" s="55">
        <f t="shared" si="58"/>
        <v>17.891425153905249</v>
      </c>
      <c r="Z80" s="55">
        <f t="shared" si="58"/>
        <v>18.252024504711763</v>
      </c>
      <c r="AA80" s="55">
        <f t="shared" si="58"/>
        <v>16.205856515179754</v>
      </c>
      <c r="AB80" s="55">
        <f t="shared" si="58"/>
        <v>14.269465695833748</v>
      </c>
      <c r="AC80" s="55">
        <f t="shared" si="58"/>
        <v>12.44504759007746</v>
      </c>
      <c r="AD80" s="55">
        <f t="shared" si="58"/>
        <v>10.734841652182688</v>
      </c>
      <c r="AE80" s="55">
        <f t="shared" si="58"/>
        <v>9.14113212550666</v>
      </c>
      <c r="AF80" s="55">
        <f t="shared" si="58"/>
        <v>7.6662489382737524</v>
      </c>
      <c r="AG80" s="55">
        <f t="shared" si="58"/>
        <v>6.3125686172728255</v>
      </c>
      <c r="AH80" s="55">
        <f t="shared" si="58"/>
        <v>5.0825152198285206</v>
      </c>
      <c r="AI80" s="55">
        <f t="shared" si="58"/>
        <v>3.97856128441197</v>
      </c>
      <c r="AJ80" s="55">
        <f t="shared" si="58"/>
        <v>3.0032288002637282</v>
      </c>
      <c r="AK80" s="55">
        <f t="shared" si="58"/>
        <v>2.1590901964091618</v>
      </c>
      <c r="AL80" s="55">
        <f t="shared" si="58"/>
        <v>1.4487693504541448</v>
      </c>
      <c r="AM80" s="55">
        <f t="shared" si="58"/>
        <v>0.87494261755666702</v>
      </c>
      <c r="AN80" s="55">
        <f t="shared" si="58"/>
        <v>0.44033987997787982</v>
      </c>
      <c r="AO80" s="55">
        <f t="shared" si="58"/>
        <v>0.14774561762415714</v>
      </c>
    </row>
    <row r="81" spans="3:41" x14ac:dyDescent="0.3">
      <c r="D81" s="40" t="s">
        <v>49</v>
      </c>
      <c r="E81" s="116">
        <f t="shared" si="50"/>
        <v>2187.5885566749726</v>
      </c>
      <c r="F81" s="117">
        <f t="shared" ref="F81:AO81" si="59">SUM(F75,F78,F72,F80)</f>
        <v>0</v>
      </c>
      <c r="G81" s="117">
        <f t="shared" si="59"/>
        <v>19.412685791999998</v>
      </c>
      <c r="H81" s="117">
        <f t="shared" si="59"/>
        <v>39.17439503424</v>
      </c>
      <c r="I81" s="117">
        <f t="shared" si="59"/>
        <v>59.303191397644802</v>
      </c>
      <c r="J81" s="117">
        <f t="shared" si="59"/>
        <v>79.818054071258388</v>
      </c>
      <c r="K81" s="117">
        <f t="shared" si="59"/>
        <v>100.73892359742119</v>
      </c>
      <c r="L81" s="117">
        <f t="shared" si="59"/>
        <v>121.47022255182911</v>
      </c>
      <c r="M81" s="117">
        <f t="shared" si="59"/>
        <v>142.00815952304706</v>
      </c>
      <c r="N81" s="117">
        <f t="shared" si="59"/>
        <v>162.34886727141122</v>
      </c>
      <c r="O81" s="117">
        <f t="shared" si="59"/>
        <v>182.48840121246454</v>
      </c>
      <c r="P81" s="117">
        <f t="shared" si="59"/>
        <v>202.42273787006073</v>
      </c>
      <c r="Q81" s="117">
        <f t="shared" si="59"/>
        <v>222.14777329853078</v>
      </c>
      <c r="R81" s="117">
        <f t="shared" si="59"/>
        <v>241.65932147329207</v>
      </c>
      <c r="S81" s="117">
        <f t="shared" si="59"/>
        <v>260.95311264927045</v>
      </c>
      <c r="T81" s="117">
        <f t="shared" si="59"/>
        <v>280.02479168649023</v>
      </c>
      <c r="U81" s="117">
        <f t="shared" si="59"/>
        <v>298.8699163421764</v>
      </c>
      <c r="V81" s="117">
        <f t="shared" si="59"/>
        <v>317.483955528698</v>
      </c>
      <c r="W81" s="117">
        <f t="shared" si="59"/>
        <v>325.19278753667203</v>
      </c>
      <c r="X81" s="117">
        <f t="shared" si="59"/>
        <v>332.71548233452728</v>
      </c>
      <c r="Y81" s="117">
        <f t="shared" si="59"/>
        <v>340.0486561684616</v>
      </c>
      <c r="Z81" s="117">
        <f t="shared" si="59"/>
        <v>347.18887451261639</v>
      </c>
      <c r="AA81" s="117">
        <f t="shared" si="59"/>
        <v>322.19775991468123</v>
      </c>
      <c r="AB81" s="117">
        <f t="shared" si="59"/>
        <v>297.60576063756213</v>
      </c>
      <c r="AC81" s="117">
        <f t="shared" si="59"/>
        <v>273.42085898767527</v>
      </c>
      <c r="AD81" s="117">
        <f t="shared" si="59"/>
        <v>249.65119691756544</v>
      </c>
      <c r="AE81" s="117">
        <f t="shared" si="59"/>
        <v>226.30507921882804</v>
      </c>
      <c r="AF81" s="117">
        <f t="shared" si="59"/>
        <v>203.39097677889066</v>
      </c>
      <c r="AG81" s="117">
        <f t="shared" si="59"/>
        <v>180.9175299029292</v>
      </c>
      <c r="AH81" s="117">
        <f t="shared" si="59"/>
        <v>158.89355170222319</v>
      </c>
      <c r="AI81" s="117">
        <f t="shared" si="59"/>
        <v>137.32803155027781</v>
      </c>
      <c r="AJ81" s="117">
        <f t="shared" si="59"/>
        <v>116.2301386080682</v>
      </c>
      <c r="AK81" s="117">
        <f t="shared" si="59"/>
        <v>95.609225419789098</v>
      </c>
      <c r="AL81" s="117">
        <f t="shared" si="59"/>
        <v>75.474831580519137</v>
      </c>
      <c r="AM81" s="117">
        <f t="shared" si="59"/>
        <v>55.836687477238463</v>
      </c>
      <c r="AN81" s="117">
        <f t="shared" si="59"/>
        <v>36.704718104666881</v>
      </c>
      <c r="AO81" s="117">
        <f t="shared" si="59"/>
        <v>18.089046957418574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0"/>
        <v>-265.44056194789783</v>
      </c>
      <c r="F83" s="49">
        <f t="shared" ref="F83:AO83" si="60">-F8+F81</f>
        <v>-170.71199999999999</v>
      </c>
      <c r="G83" s="49">
        <f t="shared" si="60"/>
        <v>-159.17395420800003</v>
      </c>
      <c r="H83" s="49">
        <f t="shared" si="60"/>
        <v>-147.66739776575997</v>
      </c>
      <c r="I83" s="49">
        <f t="shared" si="60"/>
        <v>-136.19302900235519</v>
      </c>
      <c r="J83" s="49">
        <f t="shared" si="60"/>
        <v>-124.75156192874161</v>
      </c>
      <c r="K83" s="49">
        <f t="shared" si="60"/>
        <v>-107.92208472257879</v>
      </c>
      <c r="L83" s="49">
        <f t="shared" si="60"/>
        <v>-91.364005934570869</v>
      </c>
      <c r="M83" s="49">
        <f t="shared" si="60"/>
        <v>-75.082753533080933</v>
      </c>
      <c r="N83" s="49">
        <f t="shared" si="60"/>
        <v>-59.083864045839334</v>
      </c>
      <c r="O83" s="49">
        <f t="shared" si="60"/>
        <v>-43.372984731131055</v>
      </c>
      <c r="P83" s="49">
        <f t="shared" si="60"/>
        <v>-27.955875792406772</v>
      </c>
      <c r="Q83" s="49">
        <f t="shared" si="60"/>
        <v>-12.838412637186082</v>
      </c>
      <c r="R83" s="49">
        <f t="shared" si="60"/>
        <v>1.9734118188608534</v>
      </c>
      <c r="S83" s="49">
        <f t="shared" si="60"/>
        <v>16.473484801750629</v>
      </c>
      <c r="T83" s="49">
        <f t="shared" si="60"/>
        <v>30.655571282019991</v>
      </c>
      <c r="U83" s="49">
        <f t="shared" si="60"/>
        <v>44.513311529616772</v>
      </c>
      <c r="V83" s="49">
        <f t="shared" si="60"/>
        <v>58.040218619887185</v>
      </c>
      <c r="W83" s="49">
        <f t="shared" si="60"/>
        <v>60.560175889685013</v>
      </c>
      <c r="X83" s="49">
        <f t="shared" si="60"/>
        <v>62.790218454600506</v>
      </c>
      <c r="Y83" s="49">
        <f t="shared" si="60"/>
        <v>64.724887010936243</v>
      </c>
      <c r="Z83" s="49">
        <f t="shared" si="60"/>
        <v>347.18887451261639</v>
      </c>
      <c r="AA83" s="49">
        <f t="shared" si="60"/>
        <v>322.19775991468123</v>
      </c>
      <c r="AB83" s="49">
        <f t="shared" si="60"/>
        <v>297.60576063756213</v>
      </c>
      <c r="AC83" s="49">
        <f t="shared" si="60"/>
        <v>273.42085898767527</v>
      </c>
      <c r="AD83" s="49">
        <f t="shared" si="60"/>
        <v>249.65119691756544</v>
      </c>
      <c r="AE83" s="49">
        <f t="shared" si="60"/>
        <v>226.30507921882804</v>
      </c>
      <c r="AF83" s="49">
        <f t="shared" si="60"/>
        <v>203.39097677889066</v>
      </c>
      <c r="AG83" s="49">
        <f t="shared" si="60"/>
        <v>180.9175299029292</v>
      </c>
      <c r="AH83" s="49">
        <f t="shared" si="60"/>
        <v>158.89355170222319</v>
      </c>
      <c r="AI83" s="49">
        <f t="shared" si="60"/>
        <v>137.32803155027781</v>
      </c>
      <c r="AJ83" s="49">
        <f t="shared" si="60"/>
        <v>116.2301386080682</v>
      </c>
      <c r="AK83" s="49">
        <f t="shared" si="60"/>
        <v>95.609225419789098</v>
      </c>
      <c r="AL83" s="49">
        <f t="shared" si="60"/>
        <v>75.474831580519137</v>
      </c>
      <c r="AM83" s="49">
        <f t="shared" si="60"/>
        <v>55.836687477238463</v>
      </c>
      <c r="AN83" s="49">
        <f t="shared" si="60"/>
        <v>36.704718104666881</v>
      </c>
      <c r="AO83" s="49">
        <f t="shared" si="60"/>
        <v>18.089046957418574</v>
      </c>
    </row>
    <row r="84" spans="3:41" x14ac:dyDescent="0.3">
      <c r="C84" s="34"/>
      <c r="D84" s="34" t="s">
        <v>50</v>
      </c>
      <c r="F84" s="49">
        <f>F22</f>
        <v>125.47331999999999</v>
      </c>
      <c r="G84" s="49">
        <f t="shared" ref="G84:AO84" si="61">G22</f>
        <v>248.8924179</v>
      </c>
      <c r="H84" s="49">
        <f t="shared" si="61"/>
        <v>370.175229333</v>
      </c>
      <c r="I84" s="49">
        <f t="shared" si="61"/>
        <v>489.23600019524997</v>
      </c>
      <c r="J84" s="49">
        <f t="shared" si="61"/>
        <v>605.98510919887497</v>
      </c>
      <c r="K84" s="49">
        <f t="shared" si="61"/>
        <v>716.34397482269992</v>
      </c>
      <c r="L84" s="49">
        <f t="shared" si="61"/>
        <v>820.18479219912888</v>
      </c>
      <c r="M84" s="49">
        <f t="shared" si="61"/>
        <v>917.377200363214</v>
      </c>
      <c r="N84" s="49">
        <f t="shared" si="61"/>
        <v>1007.7882311307083</v>
      </c>
      <c r="O84" s="49">
        <f t="shared" si="61"/>
        <v>1091.28225695368</v>
      </c>
      <c r="P84" s="49">
        <f t="shared" si="61"/>
        <v>1167.7209377332385</v>
      </c>
      <c r="Q84" s="49">
        <f t="shared" si="61"/>
        <v>1236.9631665685158</v>
      </c>
      <c r="R84" s="49">
        <f t="shared" si="61"/>
        <v>1298.8650144206263</v>
      </c>
      <c r="S84" s="49">
        <f t="shared" si="61"/>
        <v>1353.2796736699063</v>
      </c>
      <c r="T84" s="49">
        <f t="shared" si="61"/>
        <v>1400.0574005442995</v>
      </c>
      <c r="U84" s="49">
        <f t="shared" si="61"/>
        <v>1439.0454563963081</v>
      </c>
      <c r="V84" s="49">
        <f t="shared" si="61"/>
        <v>1470.0880478054842</v>
      </c>
      <c r="W84" s="49">
        <f t="shared" si="61"/>
        <v>1500.8683479829715</v>
      </c>
      <c r="X84" s="49">
        <f t="shared" si="61"/>
        <v>1531.586010729136</v>
      </c>
      <c r="Y84" s="49">
        <f t="shared" si="61"/>
        <v>1562.4549279016012</v>
      </c>
      <c r="Z84" s="49">
        <f t="shared" si="61"/>
        <v>1387.2937967222365</v>
      </c>
      <c r="AA84" s="49">
        <f t="shared" si="61"/>
        <v>1221.5300822778718</v>
      </c>
      <c r="AB84" s="49">
        <f t="shared" si="61"/>
        <v>1065.351732903207</v>
      </c>
      <c r="AC84" s="49">
        <f t="shared" si="61"/>
        <v>918.95045589963627</v>
      </c>
      <c r="AD84" s="49">
        <f t="shared" si="61"/>
        <v>782.52179271458147</v>
      </c>
      <c r="AE84" s="49">
        <f t="shared" si="61"/>
        <v>656.26519562441285</v>
      </c>
      <c r="AF84" s="49">
        <f t="shared" si="61"/>
        <v>540.38410595102812</v>
      </c>
      <c r="AG84" s="49">
        <f t="shared" si="61"/>
        <v>435.08603384276302</v>
      </c>
      <c r="AH84" s="49">
        <f t="shared" si="61"/>
        <v>340.58263965091993</v>
      </c>
      <c r="AI84" s="49">
        <f t="shared" si="61"/>
        <v>257.08981693382725</v>
      </c>
      <c r="AJ84" s="49">
        <f t="shared" si="61"/>
        <v>184.82777712098002</v>
      </c>
      <c r="AK84" s="49">
        <f t="shared" si="61"/>
        <v>124.02113587046314</v>
      </c>
      <c r="AL84" s="49">
        <f t="shared" si="61"/>
        <v>74.899001153523216</v>
      </c>
      <c r="AM84" s="49">
        <f t="shared" si="61"/>
        <v>37.695063100831788</v>
      </c>
      <c r="AN84" s="49">
        <f t="shared" si="61"/>
        <v>12.647685645673832</v>
      </c>
      <c r="AO84" s="49">
        <f t="shared" si="61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FCF1-D5BC-4758-93E7-04B75B1B4654}">
  <dimension ref="A1:AK32"/>
  <sheetViews>
    <sheetView workbookViewId="0">
      <selection activeCell="Z35" sqref="Z35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12.88671875" style="1" bestFit="1" customWidth="1"/>
    <col min="4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16384" width="8.88671875" style="1"/>
  </cols>
  <sheetData>
    <row r="1" spans="1:37" x14ac:dyDescent="0.25">
      <c r="A1" s="64" t="s">
        <v>107</v>
      </c>
    </row>
    <row r="2" spans="1:37" x14ac:dyDescent="0.25">
      <c r="A2" s="64"/>
    </row>
    <row r="3" spans="1:37" x14ac:dyDescent="0.25">
      <c r="B3" s="65" t="s">
        <v>52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P3" s="65" t="str">
        <f>B3</f>
        <v>Expense</v>
      </c>
    </row>
    <row r="4" spans="1:37" x14ac:dyDescent="0.25">
      <c r="C4" s="73" t="s">
        <v>12</v>
      </c>
      <c r="D4" s="95">
        <f>-'Xp1'!F$8</f>
        <v>-142.26</v>
      </c>
      <c r="E4" s="95">
        <f>-'Xp1'!G$8</f>
        <v>0</v>
      </c>
      <c r="F4" s="95">
        <f>-'Xp1'!H$8</f>
        <v>0</v>
      </c>
      <c r="G4" s="95">
        <f>-'Xp1'!I$8</f>
        <v>0</v>
      </c>
      <c r="H4" s="95">
        <f>-'Xp1'!J$8</f>
        <v>0</v>
      </c>
      <c r="I4" s="95">
        <f>-'Xp1'!K$8</f>
        <v>0</v>
      </c>
      <c r="J4" s="95">
        <f>-'Xp1'!L$8</f>
        <v>0</v>
      </c>
      <c r="K4" s="95">
        <f>-'Xp1'!M$8</f>
        <v>0</v>
      </c>
      <c r="L4" s="95">
        <f>-'Xp1'!N$8</f>
        <v>0</v>
      </c>
      <c r="M4" s="95">
        <f>-'Xp1'!O$8</f>
        <v>0</v>
      </c>
      <c r="N4" s="96">
        <f>-'Xp1'!P$8</f>
        <v>0</v>
      </c>
      <c r="P4" s="65"/>
      <c r="Q4" s="71" t="s">
        <v>66</v>
      </c>
      <c r="R4" s="70">
        <f>'Xp1'!$E$81</f>
        <v>142.26</v>
      </c>
    </row>
    <row r="5" spans="1:37" x14ac:dyDescent="0.25">
      <c r="C5" s="76" t="s">
        <v>52</v>
      </c>
      <c r="D5" s="97">
        <f>'Xp1'!F$72</f>
        <v>142.26</v>
      </c>
      <c r="E5" s="97">
        <f>'Xp1'!G$72</f>
        <v>0</v>
      </c>
      <c r="F5" s="97">
        <f>'Xp1'!H$72</f>
        <v>0</v>
      </c>
      <c r="G5" s="97">
        <f>'Xp1'!I$72</f>
        <v>0</v>
      </c>
      <c r="H5" s="97">
        <f>'Xp1'!J$72</f>
        <v>0</v>
      </c>
      <c r="I5" s="97">
        <f>'Xp1'!K$72</f>
        <v>0</v>
      </c>
      <c r="J5" s="97">
        <f>'Xp1'!L$72</f>
        <v>0</v>
      </c>
      <c r="K5" s="97">
        <f>'Xp1'!M$72</f>
        <v>0</v>
      </c>
      <c r="L5" s="97">
        <f>'Xp1'!N$72</f>
        <v>0</v>
      </c>
      <c r="M5" s="97">
        <f>'Xp1'!O$72</f>
        <v>0</v>
      </c>
      <c r="N5" s="98">
        <f>'Xp1'!P$72</f>
        <v>0</v>
      </c>
      <c r="P5" s="65"/>
      <c r="Q5" s="1" t="s">
        <v>67</v>
      </c>
      <c r="R5" s="70">
        <f>'Xp1'!$E$83</f>
        <v>0</v>
      </c>
    </row>
    <row r="6" spans="1:37" x14ac:dyDescent="0.25">
      <c r="C6" s="76" t="s">
        <v>43</v>
      </c>
      <c r="D6" s="97">
        <f>'Xp1'!F$75</f>
        <v>0</v>
      </c>
      <c r="E6" s="97">
        <f>'Xp1'!G$75</f>
        <v>0</v>
      </c>
      <c r="F6" s="97">
        <f>'Xp1'!H$75</f>
        <v>0</v>
      </c>
      <c r="G6" s="97">
        <f>'Xp1'!I$75</f>
        <v>0</v>
      </c>
      <c r="H6" s="97">
        <f>'Xp1'!J$75</f>
        <v>0</v>
      </c>
      <c r="I6" s="97">
        <f>'Xp1'!K$75</f>
        <v>0</v>
      </c>
      <c r="J6" s="97">
        <f>'Xp1'!L$75</f>
        <v>0</v>
      </c>
      <c r="K6" s="97">
        <f>'Xp1'!M$75</f>
        <v>0</v>
      </c>
      <c r="L6" s="97">
        <f>'Xp1'!N$75</f>
        <v>0</v>
      </c>
      <c r="M6" s="97">
        <f>'Xp1'!O$75</f>
        <v>0</v>
      </c>
      <c r="N6" s="98">
        <f>'Xp1'!P$75</f>
        <v>0</v>
      </c>
      <c r="P6" s="65"/>
    </row>
    <row r="7" spans="1:37" x14ac:dyDescent="0.25">
      <c r="C7" s="76" t="s">
        <v>51</v>
      </c>
      <c r="D7" s="97">
        <f>'Xp1'!F$78</f>
        <v>0</v>
      </c>
      <c r="E7" s="97">
        <f>'Xp1'!G$78</f>
        <v>0</v>
      </c>
      <c r="F7" s="97">
        <f>'Xp1'!H$78</f>
        <v>0</v>
      </c>
      <c r="G7" s="97">
        <f>'Xp1'!I$78</f>
        <v>0</v>
      </c>
      <c r="H7" s="97">
        <f>'Xp1'!J$78</f>
        <v>0</v>
      </c>
      <c r="I7" s="97">
        <f>'Xp1'!K$78</f>
        <v>0</v>
      </c>
      <c r="J7" s="97">
        <f>'Xp1'!L$78</f>
        <v>0</v>
      </c>
      <c r="K7" s="97">
        <f>'Xp1'!M$78</f>
        <v>0</v>
      </c>
      <c r="L7" s="97">
        <f>'Xp1'!N$78</f>
        <v>0</v>
      </c>
      <c r="M7" s="97">
        <f>'Xp1'!O$78</f>
        <v>0</v>
      </c>
      <c r="N7" s="98">
        <f>'Xp1'!P$78</f>
        <v>0</v>
      </c>
      <c r="P7" s="65"/>
    </row>
    <row r="8" spans="1:37" x14ac:dyDescent="0.25">
      <c r="C8" s="79" t="s">
        <v>125</v>
      </c>
      <c r="D8" s="99">
        <f>'Xp1'!F$80</f>
        <v>0</v>
      </c>
      <c r="E8" s="99">
        <f>'Xp1'!G$80</f>
        <v>0</v>
      </c>
      <c r="F8" s="99">
        <f>'Xp1'!H$80</f>
        <v>0</v>
      </c>
      <c r="G8" s="99">
        <f>'Xp1'!I$80</f>
        <v>0</v>
      </c>
      <c r="H8" s="99">
        <f>'Xp1'!J$80</f>
        <v>0</v>
      </c>
      <c r="I8" s="99">
        <f>'Xp1'!K$80</f>
        <v>0</v>
      </c>
      <c r="J8" s="99">
        <f>'Xp1'!L$80</f>
        <v>0</v>
      </c>
      <c r="K8" s="99">
        <f>'Xp1'!M$80</f>
        <v>0</v>
      </c>
      <c r="L8" s="99">
        <f>'Xp1'!N$80</f>
        <v>0</v>
      </c>
      <c r="M8" s="99">
        <f>'Xp1'!O$80</f>
        <v>0</v>
      </c>
      <c r="N8" s="100">
        <f>'Xp1'!P$80</f>
        <v>0</v>
      </c>
      <c r="P8" s="65"/>
    </row>
    <row r="9" spans="1:37" x14ac:dyDescent="0.25">
      <c r="P9" s="65"/>
      <c r="R9" s="70"/>
    </row>
    <row r="10" spans="1:37" x14ac:dyDescent="0.25">
      <c r="B10" s="65" t="s">
        <v>43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P10" s="65" t="str">
        <f>B10</f>
        <v>Amortization</v>
      </c>
      <c r="R10" s="6"/>
    </row>
    <row r="11" spans="1:37" x14ac:dyDescent="0.25">
      <c r="C11" s="73" t="s">
        <v>12</v>
      </c>
      <c r="D11" s="95">
        <f>-'Am1-10yr'!F$8</f>
        <v>-142.26</v>
      </c>
      <c r="E11" s="95">
        <f>-'Am1-10yr'!G$8</f>
        <v>0</v>
      </c>
      <c r="F11" s="95">
        <f>-'Am1-10yr'!H$8</f>
        <v>0</v>
      </c>
      <c r="G11" s="95">
        <f>-'Am1-10yr'!I$8</f>
        <v>0</v>
      </c>
      <c r="H11" s="95">
        <f>-'Am1-10yr'!J$8</f>
        <v>0</v>
      </c>
      <c r="I11" s="95">
        <f>-'Am1-10yr'!K$8</f>
        <v>0</v>
      </c>
      <c r="J11" s="95">
        <f>-'Am1-10yr'!L$8</f>
        <v>0</v>
      </c>
      <c r="K11" s="95">
        <f>-'Am1-10yr'!M$8</f>
        <v>0</v>
      </c>
      <c r="L11" s="95">
        <f>-'Am1-10yr'!N$8</f>
        <v>0</v>
      </c>
      <c r="M11" s="95">
        <f>-'Am1-10yr'!O$8</f>
        <v>0</v>
      </c>
      <c r="N11" s="96">
        <f>-'Am1-10yr'!P$8</f>
        <v>0</v>
      </c>
      <c r="P11" s="65"/>
      <c r="Q11" s="71" t="s">
        <v>66</v>
      </c>
      <c r="R11" s="70">
        <f>'Am1-10yr'!$E$81</f>
        <v>131.07824036564031</v>
      </c>
    </row>
    <row r="12" spans="1:37" x14ac:dyDescent="0.25">
      <c r="C12" s="76" t="s">
        <v>52</v>
      </c>
      <c r="D12" s="97">
        <f>'Am1-10yr'!F$72</f>
        <v>0</v>
      </c>
      <c r="E12" s="97">
        <f>'Am1-10yr'!G$72</f>
        <v>0</v>
      </c>
      <c r="F12" s="97">
        <f>'Am1-10yr'!H$72</f>
        <v>0</v>
      </c>
      <c r="G12" s="97">
        <f>'Am1-10yr'!I$72</f>
        <v>0</v>
      </c>
      <c r="H12" s="97">
        <f>'Am1-10yr'!J$72</f>
        <v>0</v>
      </c>
      <c r="I12" s="97">
        <f>'Am1-10yr'!K$72</f>
        <v>0</v>
      </c>
      <c r="J12" s="97">
        <f>'Am1-10yr'!L$72</f>
        <v>0</v>
      </c>
      <c r="K12" s="97">
        <f>'Am1-10yr'!M$72</f>
        <v>0</v>
      </c>
      <c r="L12" s="97">
        <f>'Am1-10yr'!N$72</f>
        <v>0</v>
      </c>
      <c r="M12" s="97">
        <f>'Am1-10yr'!O$72</f>
        <v>0</v>
      </c>
      <c r="N12" s="98">
        <f>'Am1-10yr'!P$72</f>
        <v>0</v>
      </c>
      <c r="P12" s="65"/>
      <c r="Q12" s="1" t="s">
        <v>67</v>
      </c>
      <c r="R12" s="70">
        <f>'Am1-10yr'!$E$83</f>
        <v>-11.181759634359665</v>
      </c>
    </row>
    <row r="13" spans="1:37" x14ac:dyDescent="0.25">
      <c r="C13" s="76" t="s">
        <v>43</v>
      </c>
      <c r="D13" s="97">
        <f>'Am1-10yr'!F$75</f>
        <v>0</v>
      </c>
      <c r="E13" s="97">
        <f>'Am1-10yr'!G$75</f>
        <v>14.225999999999999</v>
      </c>
      <c r="F13" s="97">
        <f>'Am1-10yr'!H$75</f>
        <v>14.225999999999999</v>
      </c>
      <c r="G13" s="97">
        <f>'Am1-10yr'!I$75</f>
        <v>14.225999999999999</v>
      </c>
      <c r="H13" s="97">
        <f>'Am1-10yr'!J$75</f>
        <v>14.225999999999999</v>
      </c>
      <c r="I13" s="97">
        <f>'Am1-10yr'!K$75</f>
        <v>14.225999999999999</v>
      </c>
      <c r="J13" s="97">
        <f>'Am1-10yr'!L$75</f>
        <v>14.225999999999999</v>
      </c>
      <c r="K13" s="97">
        <f>'Am1-10yr'!M$75</f>
        <v>14.225999999999999</v>
      </c>
      <c r="L13" s="97">
        <f>'Am1-10yr'!N$75</f>
        <v>14.225999999999999</v>
      </c>
      <c r="M13" s="97">
        <f>'Am1-10yr'!O$75</f>
        <v>14.225999999999999</v>
      </c>
      <c r="N13" s="98">
        <f>'Am1-10yr'!P$75</f>
        <v>14.225999999999999</v>
      </c>
      <c r="AI13" s="65"/>
    </row>
    <row r="14" spans="1:37" x14ac:dyDescent="0.25">
      <c r="C14" s="76" t="s">
        <v>51</v>
      </c>
      <c r="D14" s="97">
        <f>'Am1-10yr'!F$78</f>
        <v>0</v>
      </c>
      <c r="E14" s="97">
        <f>'Am1-10yr'!G$78</f>
        <v>6.0645437999999992</v>
      </c>
      <c r="F14" s="97">
        <f>'Am1-10yr'!H$78</f>
        <v>5.4580894199999994</v>
      </c>
      <c r="G14" s="97">
        <f>'Am1-10yr'!I$78</f>
        <v>4.8516350399999997</v>
      </c>
      <c r="H14" s="97">
        <f>'Am1-10yr'!J$78</f>
        <v>4.2451806599999999</v>
      </c>
      <c r="I14" s="97">
        <f>'Am1-10yr'!K$78</f>
        <v>3.6387262800000002</v>
      </c>
      <c r="J14" s="97">
        <f>'Am1-10yr'!L$78</f>
        <v>3.0322719000000005</v>
      </c>
      <c r="K14" s="97">
        <f>'Am1-10yr'!M$78</f>
        <v>2.4258175200000007</v>
      </c>
      <c r="L14" s="97">
        <f>'Am1-10yr'!N$78</f>
        <v>1.8193631400000005</v>
      </c>
      <c r="M14" s="97">
        <f>'Am1-10yr'!O$78</f>
        <v>1.2129087600000006</v>
      </c>
      <c r="N14" s="98">
        <f>'Am1-10yr'!P$78</f>
        <v>0.60645438000000085</v>
      </c>
      <c r="AI14" s="65"/>
      <c r="AK14" s="70"/>
    </row>
    <row r="15" spans="1:37" x14ac:dyDescent="0.25">
      <c r="C15" s="79" t="s">
        <v>125</v>
      </c>
      <c r="D15" s="99">
        <f>'Am1-10yr'!F$80</f>
        <v>0</v>
      </c>
      <c r="E15" s="99">
        <f>'Am1-10yr'!G$80</f>
        <v>1.2214443599999996</v>
      </c>
      <c r="F15" s="99">
        <f>'Am1-10yr'!H$80</f>
        <v>1.0992999239999997</v>
      </c>
      <c r="G15" s="99">
        <f>'Am1-10yr'!I$80</f>
        <v>0.97715548799999974</v>
      </c>
      <c r="H15" s="99">
        <f>'Am1-10yr'!J$80</f>
        <v>0.85501105199999983</v>
      </c>
      <c r="I15" s="99">
        <f>'Am1-10yr'!K$80</f>
        <v>0.73286661599999992</v>
      </c>
      <c r="J15" s="99">
        <f>'Am1-10yr'!L$80</f>
        <v>0.61072218</v>
      </c>
      <c r="K15" s="99">
        <f>'Am1-10yr'!M$80</f>
        <v>0.48857774399999998</v>
      </c>
      <c r="L15" s="99">
        <f>'Am1-10yr'!N$80</f>
        <v>0.36643330800000007</v>
      </c>
      <c r="M15" s="99">
        <f>'Am1-10yr'!O$80</f>
        <v>0.24428887200000007</v>
      </c>
      <c r="N15" s="100">
        <f>'Am1-10yr'!P$80</f>
        <v>0.12214443600000013</v>
      </c>
      <c r="AI15" s="65"/>
      <c r="AK15" s="70"/>
    </row>
    <row r="16" spans="1:37" x14ac:dyDescent="0.25"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</row>
    <row r="17" spans="4:33" x14ac:dyDescent="0.25">
      <c r="D17" s="36" t="s">
        <v>93</v>
      </c>
      <c r="N17" s="68"/>
      <c r="O17" s="68"/>
      <c r="P17" s="36" t="s">
        <v>94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</row>
    <row r="18" spans="4:33" x14ac:dyDescent="0.25"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</row>
    <row r="19" spans="4:33" x14ac:dyDescent="0.25"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</row>
    <row r="20" spans="4:33" x14ac:dyDescent="0.25"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</row>
    <row r="21" spans="4:33" x14ac:dyDescent="0.25"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</row>
    <row r="22" spans="4:33" x14ac:dyDescent="0.25"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4:33" x14ac:dyDescent="0.25"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4:33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4:33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4:33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4:33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4:33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4:33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4:33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4:33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4:33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2BF3-1968-488A-807C-F7C8EF483908}">
  <dimension ref="A1:AG10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9.7773437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1.77734375" style="1" customWidth="1"/>
    <col min="36" max="36" width="17.21875" style="1" bestFit="1" customWidth="1"/>
    <col min="37" max="38" width="8.88671875" style="1"/>
    <col min="39" max="39" width="17.21875" style="1" bestFit="1" customWidth="1"/>
    <col min="40" max="16384" width="8.88671875" style="1"/>
  </cols>
  <sheetData>
    <row r="1" spans="1:33" x14ac:dyDescent="0.25">
      <c r="A1" s="64" t="s">
        <v>95</v>
      </c>
    </row>
    <row r="3" spans="1:33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</row>
    <row r="4" spans="1:33" x14ac:dyDescent="0.25">
      <c r="C4" s="73" t="s">
        <v>65</v>
      </c>
      <c r="D4" s="74">
        <f>'Am20-10yr'!F$81</f>
        <v>0</v>
      </c>
      <c r="E4" s="74">
        <f>'Am20-10yr'!G$81</f>
        <v>21.511988159999998</v>
      </c>
      <c r="F4" s="74">
        <f>'Am20-10yr'!H$81</f>
        <v>43.287687139200003</v>
      </c>
      <c r="G4" s="74">
        <f>'Am20-10yr'!I$81</f>
        <v>65.341437660384003</v>
      </c>
      <c r="H4" s="74">
        <f>'Am20-10yr'!J$81</f>
        <v>87.688320679865612</v>
      </c>
      <c r="I4" s="74">
        <f>'Am20-10yr'!K$81</f>
        <v>110.34419465488801</v>
      </c>
      <c r="J4" s="74">
        <f>'Am20-10yr'!L$81</f>
        <v>132.64253549304001</v>
      </c>
      <c r="K4" s="74">
        <f>'Am20-10yr'!M$81</f>
        <v>154.57619253158421</v>
      </c>
      <c r="L4" s="74">
        <f>'Am20-10yr'!N$81</f>
        <v>176.13787209452843</v>
      </c>
      <c r="M4" s="74">
        <f>'Am20-10yr'!O$81</f>
        <v>197.32013463236069</v>
      </c>
      <c r="N4" s="74">
        <f>'Am20-10yr'!P$81</f>
        <v>218.11539180457876</v>
      </c>
      <c r="O4" s="74">
        <f>'Am20-10yr'!Q$81</f>
        <v>224.28990350387031</v>
      </c>
      <c r="P4" s="74">
        <f>'Am20-10yr'!R$81</f>
        <v>230.13415363677689</v>
      </c>
      <c r="Q4" s="74">
        <f>'Am20-10yr'!S$81</f>
        <v>235.64198895917073</v>
      </c>
      <c r="R4" s="74">
        <f>'Am20-10yr'!T$81</f>
        <v>240.80715569940162</v>
      </c>
      <c r="S4" s="74">
        <f>'Am20-10yr'!U$81</f>
        <v>245.62329881338965</v>
      </c>
      <c r="T4" s="74">
        <f>'Am20-10yr'!V$81</f>
        <v>250.53576478965746</v>
      </c>
      <c r="U4" s="74">
        <f>'Am20-10yr'!W$81</f>
        <v>255.54648008545058</v>
      </c>
      <c r="V4" s="74">
        <f>'Am20-10yr'!X$81</f>
        <v>260.65740968715966</v>
      </c>
      <c r="W4" s="74">
        <f>'Am20-10yr'!Y$81</f>
        <v>265.87055788090282</v>
      </c>
      <c r="X4" s="74">
        <f>'Am20-10yr'!Z$81</f>
        <v>271.18796903852086</v>
      </c>
      <c r="Y4" s="74">
        <f>'Am20-10yr'!AA$81</f>
        <v>241.2233732039056</v>
      </c>
      <c r="Z4" s="74">
        <f>'Am20-10yr'!AB$81</f>
        <v>211.8580689362976</v>
      </c>
      <c r="AA4" s="74">
        <f>'Am20-10yr'!AC$81</f>
        <v>183.10404206703706</v>
      </c>
      <c r="AB4" s="74">
        <f>'Am20-10yr'!AD$81</f>
        <v>154.97351814409095</v>
      </c>
      <c r="AC4" s="74">
        <f>'Am20-10yr'!AE$81</f>
        <v>127.47896722638546</v>
      </c>
      <c r="AD4" s="74">
        <f>'Am20-10yr'!AF$81</f>
        <v>100.6331087740255</v>
      </c>
      <c r="AE4" s="74">
        <f>'Am20-10yr'!AG$81</f>
        <v>74.448916636317932</v>
      </c>
      <c r="AF4" s="74">
        <f>'Am20-10yr'!AH$81</f>
        <v>48.939624139555825</v>
      </c>
      <c r="AG4" s="75">
        <f>'Am20-10yr'!AI$81</f>
        <v>24.118729276558089</v>
      </c>
    </row>
    <row r="5" spans="1:33" x14ac:dyDescent="0.25">
      <c r="C5" s="79" t="s">
        <v>64</v>
      </c>
      <c r="D5" s="80">
        <f>'Xp20'!F$81</f>
        <v>142.26</v>
      </c>
      <c r="E5" s="80">
        <f>'Xp20'!G$81</f>
        <v>148.82220000000001</v>
      </c>
      <c r="F5" s="80">
        <f>'Xp20'!H$81</f>
        <v>155.701494</v>
      </c>
      <c r="G5" s="80">
        <f>'Xp20'!I$81</f>
        <v>162.91351700000001</v>
      </c>
      <c r="H5" s="80">
        <f>'Xp20'!J$81</f>
        <v>170.47468000000001</v>
      </c>
      <c r="I5" s="80">
        <f>'Xp20'!K$81</f>
        <v>173.8841736</v>
      </c>
      <c r="J5" s="80">
        <f>'Xp20'!L$81</f>
        <v>177.36185707199999</v>
      </c>
      <c r="K5" s="80">
        <f>'Xp20'!M$81</f>
        <v>180.90909421344</v>
      </c>
      <c r="L5" s="80">
        <f>'Xp20'!N$81</f>
        <v>184.52727609770881</v>
      </c>
      <c r="M5" s="80">
        <f>'Xp20'!O$81</f>
        <v>188.217821619663</v>
      </c>
      <c r="N5" s="80">
        <f>'Xp20'!P$81</f>
        <v>191.98217805205627</v>
      </c>
      <c r="O5" s="80">
        <f>'Xp20'!Q$81</f>
        <v>195.8218216130974</v>
      </c>
      <c r="P5" s="80">
        <f>'Xp20'!R$81</f>
        <v>199.73825804535934</v>
      </c>
      <c r="Q5" s="80">
        <f>'Xp20'!S$81</f>
        <v>203.73302320626652</v>
      </c>
      <c r="R5" s="80">
        <f>'Xp20'!T$81</f>
        <v>207.80768367039187</v>
      </c>
      <c r="S5" s="80">
        <f>'Xp20'!U$81</f>
        <v>211.9638373437997</v>
      </c>
      <c r="T5" s="80">
        <f>'Xp20'!V$81</f>
        <v>216.20311409067568</v>
      </c>
      <c r="U5" s="80">
        <f>'Xp20'!W$81</f>
        <v>220.52717637248921</v>
      </c>
      <c r="V5" s="80">
        <f>'Xp20'!X$81</f>
        <v>224.937719899939</v>
      </c>
      <c r="W5" s="80">
        <f>'Xp20'!Y$81</f>
        <v>229.43647429793779</v>
      </c>
      <c r="X5" s="80">
        <f>'Xp20'!Z$81</f>
        <v>0</v>
      </c>
      <c r="Y5" s="80">
        <f>'Xp20'!AA$81</f>
        <v>0</v>
      </c>
      <c r="Z5" s="80">
        <f>'Xp20'!AB$81</f>
        <v>0</v>
      </c>
      <c r="AA5" s="80">
        <f>'Xp20'!AC$81</f>
        <v>0</v>
      </c>
      <c r="AB5" s="80">
        <f>'Xp20'!AD$81</f>
        <v>0</v>
      </c>
      <c r="AC5" s="80">
        <f>'Xp20'!AE$81</f>
        <v>0</v>
      </c>
      <c r="AD5" s="80">
        <f>'Xp20'!AF$81</f>
        <v>0</v>
      </c>
      <c r="AE5" s="80">
        <f>'Xp20'!AG$81</f>
        <v>0</v>
      </c>
      <c r="AF5" s="80">
        <f>'Xp20'!AH$81</f>
        <v>0</v>
      </c>
      <c r="AG5" s="81">
        <f>'Xp20'!AI$81</f>
        <v>0</v>
      </c>
    </row>
    <row r="6" spans="1:33" x14ac:dyDescent="0.25">
      <c r="B6" s="65" t="s">
        <v>63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spans="1:33" x14ac:dyDescent="0.25">
      <c r="C7" s="73" t="s">
        <v>65</v>
      </c>
      <c r="D7" s="74">
        <f>'Am20-10yr'!F$22</f>
        <v>104.56109999999998</v>
      </c>
      <c r="E7" s="74">
        <f>'Am20-10yr'!G$22</f>
        <v>203.489307</v>
      </c>
      <c r="F7" s="74">
        <f>'Am20-10yr'!H$22</f>
        <v>296.53536338999999</v>
      </c>
      <c r="G7" s="74">
        <f>'Am20-10yr'!I$22</f>
        <v>383.43819687600001</v>
      </c>
      <c r="H7" s="74">
        <f>'Am20-10yr'!J$22</f>
        <v>463.92434166750002</v>
      </c>
      <c r="I7" s="74">
        <f>'Am20-10yr'!K$22</f>
        <v>534.38657527500004</v>
      </c>
      <c r="J7" s="74">
        <f>'Am20-10yr'!L$22</f>
        <v>594.62441947482012</v>
      </c>
      <c r="K7" s="74">
        <f>'Am20-10yr'!M$22</f>
        <v>644.43338647880648</v>
      </c>
      <c r="L7" s="74">
        <f>'Am20-10yr'!N$22</f>
        <v>683.60489874304255</v>
      </c>
      <c r="M7" s="74">
        <f>'Am20-10yr'!O$22</f>
        <v>711.92620717273337</v>
      </c>
      <c r="N7" s="74">
        <f>'Am20-10yr'!P$22</f>
        <v>729.18030769118809</v>
      </c>
      <c r="O7" s="74">
        <f>'Am20-10yr'!Q$22</f>
        <v>745.60196614018184</v>
      </c>
      <c r="P7" s="74">
        <f>'Am20-10yr'!R$22</f>
        <v>761.44773317832551</v>
      </c>
      <c r="Q7" s="74">
        <f>'Am20-10yr'!S$22</f>
        <v>776.99295045240194</v>
      </c>
      <c r="R7" s="74">
        <f>'Am20-10yr'!T$22</f>
        <v>792.53280946145003</v>
      </c>
      <c r="S7" s="74">
        <f>'Am20-10yr'!U$22</f>
        <v>808.383465650679</v>
      </c>
      <c r="T7" s="74">
        <f>'Am20-10yr'!V$22</f>
        <v>824.55113496369256</v>
      </c>
      <c r="U7" s="74">
        <f>'Am20-10yr'!W$22</f>
        <v>841.04215766296647</v>
      </c>
      <c r="V7" s="74">
        <f>'Am20-10yr'!X$22</f>
        <v>857.86300081622585</v>
      </c>
      <c r="W7" s="74">
        <f>'Am20-10yr'!Y$22</f>
        <v>875.02026083255032</v>
      </c>
      <c r="X7" s="74">
        <f>'Am20-10yr'!Z$22</f>
        <v>720.51214126803734</v>
      </c>
      <c r="Y7" s="74">
        <f>'Am20-10yr'!AA$22</f>
        <v>580.1147117903505</v>
      </c>
      <c r="Z7" s="74">
        <f>'Am20-10yr'!AB$22</f>
        <v>454.11018620122638</v>
      </c>
      <c r="AA7" s="74">
        <f>'Am20-10yr'!AC$22</f>
        <v>342.78642257843615</v>
      </c>
      <c r="AB7" s="74">
        <f>'Am20-10yr'!AD$22</f>
        <v>246.43703616130651</v>
      </c>
      <c r="AC7" s="74">
        <f>'Am20-10yr'!AE$22</f>
        <v>165.36151449395066</v>
      </c>
      <c r="AD7" s="74">
        <f>'Am20-10yr'!AF$22</f>
        <v>99.865334871364098</v>
      </c>
      <c r="AE7" s="74">
        <f>'Am20-10yr'!AG$22</f>
        <v>50.260084134442202</v>
      </c>
      <c r="AF7" s="74">
        <f>'Am20-10yr'!AH$22</f>
        <v>16.86358086089826</v>
      </c>
      <c r="AG7" s="75">
        <f>'Am20-10yr'!AI$22</f>
        <v>-1.7053025658242404E-13</v>
      </c>
    </row>
    <row r="8" spans="1:33" x14ac:dyDescent="0.25">
      <c r="C8" s="79" t="s">
        <v>64</v>
      </c>
      <c r="D8" s="80">
        <f>'Xp20'!F$22</f>
        <v>0</v>
      </c>
      <c r="E8" s="80">
        <f>'Xp20'!G$22</f>
        <v>0</v>
      </c>
      <c r="F8" s="80">
        <f>'Xp20'!H$22</f>
        <v>0</v>
      </c>
      <c r="G8" s="80">
        <f>'Xp20'!I$22</f>
        <v>0</v>
      </c>
      <c r="H8" s="80">
        <f>'Xp20'!J$22</f>
        <v>0</v>
      </c>
      <c r="I8" s="80">
        <f>'Xp20'!K$22</f>
        <v>0</v>
      </c>
      <c r="J8" s="80">
        <f>'Xp20'!L$22</f>
        <v>0</v>
      </c>
      <c r="K8" s="80">
        <f>'Xp20'!M$22</f>
        <v>0</v>
      </c>
      <c r="L8" s="80">
        <f>'Xp20'!N$22</f>
        <v>0</v>
      </c>
      <c r="M8" s="80">
        <f>'Xp20'!O$22</f>
        <v>0</v>
      </c>
      <c r="N8" s="80">
        <f>'Xp20'!P$22</f>
        <v>0</v>
      </c>
      <c r="O8" s="80">
        <f>'Xp20'!Q$22</f>
        <v>0</v>
      </c>
      <c r="P8" s="80">
        <f>'Xp20'!R$22</f>
        <v>0</v>
      </c>
      <c r="Q8" s="80">
        <f>'Xp20'!S$22</f>
        <v>0</v>
      </c>
      <c r="R8" s="80">
        <f>'Xp20'!T$22</f>
        <v>0</v>
      </c>
      <c r="S8" s="80">
        <f>'Xp20'!U$22</f>
        <v>0</v>
      </c>
      <c r="T8" s="80">
        <f>'Xp20'!V$22</f>
        <v>0</v>
      </c>
      <c r="U8" s="80">
        <f>'Xp20'!W$22</f>
        <v>0</v>
      </c>
      <c r="V8" s="80">
        <f>'Xp20'!X$22</f>
        <v>0</v>
      </c>
      <c r="W8" s="80">
        <f>'Xp20'!Y$22</f>
        <v>0</v>
      </c>
      <c r="X8" s="80">
        <f>'Xp20'!Z$22</f>
        <v>0</v>
      </c>
      <c r="Y8" s="80">
        <f>'Xp20'!AA$22</f>
        <v>0</v>
      </c>
      <c r="Z8" s="80">
        <f>'Xp20'!AB$22</f>
        <v>0</v>
      </c>
      <c r="AA8" s="80">
        <f>'Xp20'!AC$22</f>
        <v>0</v>
      </c>
      <c r="AB8" s="80">
        <f>'Xp20'!AD$22</f>
        <v>0</v>
      </c>
      <c r="AC8" s="80">
        <f>'Xp20'!AE$22</f>
        <v>0</v>
      </c>
      <c r="AD8" s="80">
        <f>'Xp20'!AF$22</f>
        <v>0</v>
      </c>
      <c r="AE8" s="80">
        <f>'Xp20'!AG$22</f>
        <v>0</v>
      </c>
      <c r="AF8" s="80">
        <f>'Xp20'!AH$22</f>
        <v>0</v>
      </c>
      <c r="AG8" s="81">
        <f>'Xp20'!AI$22</f>
        <v>0</v>
      </c>
    </row>
    <row r="9" spans="1:33" x14ac:dyDescent="0.25">
      <c r="A9" s="1" t="s">
        <v>90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3" x14ac:dyDescent="0.25">
      <c r="D10" s="36" t="s">
        <v>91</v>
      </c>
      <c r="L10" s="36" t="s">
        <v>92</v>
      </c>
      <c r="T10" s="3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9CF9A-8445-49C8-82AE-87A60DEE3CFF}">
  <dimension ref="A1:AM65"/>
  <sheetViews>
    <sheetView workbookViewId="0">
      <selection activeCell="A39" sqref="A39:XFD39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1" width="7.77734375" style="1" customWidth="1"/>
    <col min="32" max="35" width="6.33203125" style="1" bestFit="1" customWidth="1"/>
    <col min="36" max="39" width="6.77734375" style="1" customWidth="1"/>
    <col min="40" max="16384" width="8.88671875" style="1"/>
  </cols>
  <sheetData>
    <row r="1" spans="1:39" x14ac:dyDescent="0.25">
      <c r="A1" s="64" t="s">
        <v>103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47</v>
      </c>
      <c r="D4" s="74">
        <f>'Am20-5yr'!F$81</f>
        <v>0</v>
      </c>
      <c r="E4" s="74">
        <f>'Am20-5yr'!G$81</f>
        <v>35.737988159999993</v>
      </c>
      <c r="F4" s="74">
        <f>'Am20-5yr'!H$81</f>
        <v>71.66730832319999</v>
      </c>
      <c r="G4" s="74">
        <f>'Am20-5yr'!I$81</f>
        <v>107.800401648864</v>
      </c>
      <c r="H4" s="74">
        <f>'Am20-5yr'!J$81</f>
        <v>144.15038900115519</v>
      </c>
      <c r="I4" s="74">
        <f>'Am20-5yr'!K$81</f>
        <v>180.73110574032</v>
      </c>
      <c r="J4" s="74">
        <f>'Am20-5yr'!L$81</f>
        <v>187.97013558152639</v>
      </c>
      <c r="K4" s="74">
        <f>'Am20-5yr'!M$81</f>
        <v>194.44644241881522</v>
      </c>
      <c r="L4" s="74">
        <f>'Am20-5yr'!N$81</f>
        <v>200.14567576650819</v>
      </c>
      <c r="M4" s="74">
        <f>'Am20-5yr'!O$81</f>
        <v>205.05324320393322</v>
      </c>
      <c r="N4" s="74">
        <f>'Am20-5yr'!P$81</f>
        <v>209.15430806801191</v>
      </c>
      <c r="O4" s="74">
        <f>'Am20-5yr'!Q$81</f>
        <v>213.33739422937217</v>
      </c>
      <c r="P4" s="74">
        <f>'Am20-5yr'!R$81</f>
        <v>217.60414211395957</v>
      </c>
      <c r="Q4" s="74">
        <f>'Am20-5yr'!S$81</f>
        <v>221.95622495623883</v>
      </c>
      <c r="R4" s="74">
        <f>'Am20-5yr'!T$81</f>
        <v>226.39534945536357</v>
      </c>
      <c r="S4" s="74">
        <f>'Am20-5yr'!U$81</f>
        <v>230.92325644447089</v>
      </c>
      <c r="T4" s="74">
        <f>'Am20-5yr'!V$81</f>
        <v>235.54172157336029</v>
      </c>
      <c r="U4" s="74">
        <f>'Am20-5yr'!W$81</f>
        <v>240.25255600482748</v>
      </c>
      <c r="V4" s="74">
        <f>'Am20-5yr'!X$81</f>
        <v>245.05760712492406</v>
      </c>
      <c r="W4" s="74">
        <f>'Am20-5yr'!Y$81</f>
        <v>249.95875926742249</v>
      </c>
      <c r="X4" s="74">
        <f>'Am20-5yr'!Z$81</f>
        <v>254.95793445277096</v>
      </c>
      <c r="Y4" s="74">
        <f>'Am20-5yr'!AA$81</f>
        <v>201.26621754805106</v>
      </c>
      <c r="Z4" s="74">
        <f>'Am20-5yr'!AB$81</f>
        <v>148.89783327263586</v>
      </c>
      <c r="AA4" s="74">
        <f>'Am20-5yr'!AC$81</f>
        <v>97.879248279111678</v>
      </c>
      <c r="AB4" s="74">
        <f>'Am20-5yr'!AD$81</f>
        <v>48.237458553116213</v>
      </c>
      <c r="AC4" s="74">
        <f>'Am20-5yr'!AE$81</f>
        <v>7.921884463605832E-15</v>
      </c>
      <c r="AD4" s="74">
        <f>'Am20-5yr'!AF$81</f>
        <v>7.921884463605832E-15</v>
      </c>
      <c r="AE4" s="74">
        <f>'Am20-5yr'!AG$81</f>
        <v>7.921884463605832E-15</v>
      </c>
      <c r="AF4" s="74">
        <f>'Am20-5yr'!AH$81</f>
        <v>7.921884463605832E-15</v>
      </c>
      <c r="AG4" s="74">
        <f>'Am20-5yr'!AI$81</f>
        <v>7.921884463605832E-15</v>
      </c>
      <c r="AH4" s="74">
        <f>'Am20-5yr'!AJ$81</f>
        <v>7.921884463605832E-15</v>
      </c>
      <c r="AI4" s="74">
        <f>'Am20-5yr'!AK$81</f>
        <v>7.921884463605832E-15</v>
      </c>
      <c r="AJ4" s="74">
        <f>'Am20-5yr'!AL$81</f>
        <v>7.921884463605832E-15</v>
      </c>
      <c r="AK4" s="74">
        <f>'Am20-5yr'!AM$81</f>
        <v>7.921884463605832E-15</v>
      </c>
      <c r="AL4" s="74">
        <f>'Am20-5yr'!AN$81</f>
        <v>7.921884463605832E-15</v>
      </c>
      <c r="AM4" s="75">
        <f>'Am20-5yr'!AO$81</f>
        <v>7.921884463605832E-15</v>
      </c>
    </row>
    <row r="5" spans="1:39" x14ac:dyDescent="0.25">
      <c r="C5" s="76" t="s">
        <v>48</v>
      </c>
      <c r="D5" s="77">
        <f>'Am20-10yr'!F$81</f>
        <v>0</v>
      </c>
      <c r="E5" s="77">
        <f>'Am20-10yr'!G$81</f>
        <v>21.511988159999998</v>
      </c>
      <c r="F5" s="77">
        <f>'Am20-10yr'!H$81</f>
        <v>43.287687139200003</v>
      </c>
      <c r="G5" s="77">
        <f>'Am20-10yr'!I$81</f>
        <v>65.341437660384003</v>
      </c>
      <c r="H5" s="77">
        <f>'Am20-10yr'!J$81</f>
        <v>87.688320679865612</v>
      </c>
      <c r="I5" s="77">
        <f>'Am20-10yr'!K$81</f>
        <v>110.34419465488801</v>
      </c>
      <c r="J5" s="77">
        <f>'Am20-10yr'!L$81</f>
        <v>132.64253549304001</v>
      </c>
      <c r="K5" s="77">
        <f>'Am20-10yr'!M$81</f>
        <v>154.57619253158421</v>
      </c>
      <c r="L5" s="77">
        <f>'Am20-10yr'!N$81</f>
        <v>176.13787209452843</v>
      </c>
      <c r="M5" s="77">
        <f>'Am20-10yr'!O$81</f>
        <v>197.32013463236069</v>
      </c>
      <c r="N5" s="77">
        <f>'Am20-10yr'!P$81</f>
        <v>218.11539180457876</v>
      </c>
      <c r="O5" s="77">
        <f>'Am20-10yr'!Q$81</f>
        <v>224.28990350387031</v>
      </c>
      <c r="P5" s="77">
        <f>'Am20-10yr'!R$81</f>
        <v>230.13415363677689</v>
      </c>
      <c r="Q5" s="77">
        <f>'Am20-10yr'!S$81</f>
        <v>235.64198895917073</v>
      </c>
      <c r="R5" s="77">
        <f>'Am20-10yr'!T$81</f>
        <v>240.80715569940162</v>
      </c>
      <c r="S5" s="77">
        <f>'Am20-10yr'!U$81</f>
        <v>245.62329881338965</v>
      </c>
      <c r="T5" s="77">
        <f>'Am20-10yr'!V$81</f>
        <v>250.53576478965746</v>
      </c>
      <c r="U5" s="77">
        <f>'Am20-10yr'!W$81</f>
        <v>255.54648008545058</v>
      </c>
      <c r="V5" s="77">
        <f>'Am20-10yr'!X$81</f>
        <v>260.65740968715966</v>
      </c>
      <c r="W5" s="77">
        <f>'Am20-10yr'!Y$81</f>
        <v>265.87055788090282</v>
      </c>
      <c r="X5" s="77">
        <f>'Am20-10yr'!Z$81</f>
        <v>271.18796903852086</v>
      </c>
      <c r="Y5" s="77">
        <f>'Am20-10yr'!AA$81</f>
        <v>241.2233732039056</v>
      </c>
      <c r="Z5" s="77">
        <f>'Am20-10yr'!AB$81</f>
        <v>211.8580689362976</v>
      </c>
      <c r="AA5" s="77">
        <f>'Am20-10yr'!AC$81</f>
        <v>183.10404206703706</v>
      </c>
      <c r="AB5" s="77">
        <f>'Am20-10yr'!AD$81</f>
        <v>154.97351814409095</v>
      </c>
      <c r="AC5" s="77">
        <f>'Am20-10yr'!AE$81</f>
        <v>127.47896722638546</v>
      </c>
      <c r="AD5" s="77">
        <f>'Am20-10yr'!AF$81</f>
        <v>100.6331087740255</v>
      </c>
      <c r="AE5" s="77">
        <f>'Am20-10yr'!AG$81</f>
        <v>74.448916636317932</v>
      </c>
      <c r="AF5" s="77">
        <f>'Am20-10yr'!AH$81</f>
        <v>48.939624139555825</v>
      </c>
      <c r="AG5" s="77">
        <f>'Am20-10yr'!AI$81</f>
        <v>24.118729276558089</v>
      </c>
      <c r="AH5" s="77">
        <f>'Am20-10yr'!AJ$81</f>
        <v>-1.1882826695408747E-14</v>
      </c>
      <c r="AI5" s="77">
        <f>'Am20-10yr'!AK$81</f>
        <v>-1.1882826695408747E-14</v>
      </c>
      <c r="AJ5" s="77">
        <f>'Am20-10yr'!AL$81</f>
        <v>-1.1882826695408747E-14</v>
      </c>
      <c r="AK5" s="77">
        <f>'Am20-10yr'!AM$81</f>
        <v>-1.1882826695408747E-14</v>
      </c>
      <c r="AL5" s="77">
        <f>'Am20-10yr'!AN$81</f>
        <v>-1.1882826695408747E-14</v>
      </c>
      <c r="AM5" s="78">
        <f>'Am20-10yr'!AO$81</f>
        <v>-1.1882826695408747E-14</v>
      </c>
    </row>
    <row r="6" spans="1:39" x14ac:dyDescent="0.25">
      <c r="C6" s="76" t="s">
        <v>62</v>
      </c>
      <c r="D6" s="77">
        <f>'Am20-16yr'!F$81</f>
        <v>0</v>
      </c>
      <c r="E6" s="77">
        <f>'Am20-16yr'!G$81</f>
        <v>16.177238159999998</v>
      </c>
      <c r="F6" s="77">
        <f>'Am20-16yr'!H$81</f>
        <v>32.645329195199999</v>
      </c>
      <c r="G6" s="77">
        <f>'Am20-16yr'!I$81</f>
        <v>49.419326164703996</v>
      </c>
      <c r="H6" s="77">
        <f>'Am20-16yr'!J$81</f>
        <v>66.515045059382004</v>
      </c>
      <c r="I6" s="77">
        <f>'Am20-16yr'!K$81</f>
        <v>83.949102997851014</v>
      </c>
      <c r="J6" s="77">
        <f>'Am20-16yr'!L$81</f>
        <v>101.22518545985761</v>
      </c>
      <c r="K6" s="77">
        <f>'Am20-16yr'!M$81</f>
        <v>118.34013293587257</v>
      </c>
      <c r="L6" s="77">
        <f>'Am20-16yr'!N$81</f>
        <v>135.29072272617606</v>
      </c>
      <c r="M6" s="77">
        <f>'Am20-16yr'!O$81</f>
        <v>152.07366767705378</v>
      </c>
      <c r="N6" s="77">
        <f>'Am20-16yr'!P$81</f>
        <v>168.68561489171734</v>
      </c>
      <c r="O6" s="77">
        <f>'Am20-16yr'!Q$81</f>
        <v>185.12314441544237</v>
      </c>
      <c r="P6" s="77">
        <f>'Am20-16yr'!R$81</f>
        <v>201.38276789441011</v>
      </c>
      <c r="Q6" s="77">
        <f>'Am20-16yr'!S$81</f>
        <v>217.46092720772546</v>
      </c>
      <c r="R6" s="77">
        <f>'Am20-16yr'!T$81</f>
        <v>233.3539930720753</v>
      </c>
      <c r="S6" s="77">
        <f>'Am20-16yr'!U$81</f>
        <v>249.05826361848037</v>
      </c>
      <c r="T6" s="77">
        <f>'Am20-16yr'!V$81</f>
        <v>264.56996294058177</v>
      </c>
      <c r="U6" s="77">
        <f>'Am20-16yr'!W$81</f>
        <v>270.9939896138934</v>
      </c>
      <c r="V6" s="77">
        <f>'Am20-16yr'!X$81</f>
        <v>277.26290194543952</v>
      </c>
      <c r="W6" s="77">
        <f>'Am20-16yr'!Y$81</f>
        <v>283.3738801403847</v>
      </c>
      <c r="X6" s="77">
        <f>'Am20-16yr'!Z$81</f>
        <v>289.32406209384709</v>
      </c>
      <c r="Y6" s="77">
        <f>'Am20-16yr'!AA$81</f>
        <v>268.49813326223443</v>
      </c>
      <c r="Z6" s="77">
        <f>'Am20-16yr'!AB$81</f>
        <v>248.00480053130175</v>
      </c>
      <c r="AA6" s="77">
        <f>'Am20-16yr'!AC$81</f>
        <v>227.85071582306273</v>
      </c>
      <c r="AB6" s="77">
        <f>'Am20-16yr'!AD$81</f>
        <v>208.04266409797117</v>
      </c>
      <c r="AC6" s="77">
        <f>'Am20-16yr'!AE$81</f>
        <v>188.58756601569007</v>
      </c>
      <c r="AD6" s="77">
        <f>'Am20-16yr'!AF$81</f>
        <v>169.49248064907553</v>
      </c>
      <c r="AE6" s="77">
        <f>'Am20-16yr'!AG$81</f>
        <v>150.76460825244098</v>
      </c>
      <c r="AF6" s="77">
        <f>'Am20-16yr'!AH$81</f>
        <v>132.411293085186</v>
      </c>
      <c r="AG6" s="77">
        <f>'Am20-16yr'!AI$81</f>
        <v>114.44002629189819</v>
      </c>
      <c r="AH6" s="77">
        <f>'Am20-16yr'!AJ$81</f>
        <v>96.858448840056838</v>
      </c>
      <c r="AI6" s="77">
        <f>'Am20-16yr'!AK$81</f>
        <v>79.674354516490936</v>
      </c>
      <c r="AJ6" s="77">
        <f>'Am20-16yr'!AL$81</f>
        <v>62.895692983765947</v>
      </c>
      <c r="AK6" s="77">
        <f>'Am20-16yr'!AM$81</f>
        <v>46.530572897698725</v>
      </c>
      <c r="AL6" s="77">
        <f>'Am20-16yr'!AN$81</f>
        <v>30.587265087222409</v>
      </c>
      <c r="AM6" s="78">
        <f>'Am20-16yr'!AO$81</f>
        <v>15.074205797848823</v>
      </c>
    </row>
    <row r="7" spans="1:39" x14ac:dyDescent="0.25">
      <c r="C7" s="79" t="s">
        <v>52</v>
      </c>
      <c r="D7" s="80">
        <f>'Xp20'!F$81</f>
        <v>142.26</v>
      </c>
      <c r="E7" s="80">
        <f>'Xp20'!G$81</f>
        <v>148.82220000000001</v>
      </c>
      <c r="F7" s="80">
        <f>'Xp20'!H$81</f>
        <v>155.701494</v>
      </c>
      <c r="G7" s="80">
        <f>'Xp20'!I$81</f>
        <v>162.91351700000001</v>
      </c>
      <c r="H7" s="80">
        <f>'Xp20'!J$81</f>
        <v>170.47468000000001</v>
      </c>
      <c r="I7" s="80">
        <f>'Xp20'!K$81</f>
        <v>173.8841736</v>
      </c>
      <c r="J7" s="80">
        <f>'Xp20'!L$81</f>
        <v>177.36185707199999</v>
      </c>
      <c r="K7" s="80">
        <f>'Xp20'!M$81</f>
        <v>180.90909421344</v>
      </c>
      <c r="L7" s="80">
        <f>'Xp20'!N$81</f>
        <v>184.52727609770881</v>
      </c>
      <c r="M7" s="80">
        <f>'Xp20'!O$81</f>
        <v>188.217821619663</v>
      </c>
      <c r="N7" s="80">
        <f>'Xp20'!P$81</f>
        <v>191.98217805205627</v>
      </c>
      <c r="O7" s="80">
        <f>'Xp20'!Q$81</f>
        <v>195.8218216130974</v>
      </c>
      <c r="P7" s="80">
        <f>'Xp20'!R$81</f>
        <v>199.73825804535934</v>
      </c>
      <c r="Q7" s="80">
        <f>'Xp20'!S$81</f>
        <v>203.73302320626652</v>
      </c>
      <c r="R7" s="80">
        <f>'Xp20'!T$81</f>
        <v>207.80768367039187</v>
      </c>
      <c r="S7" s="80">
        <f>'Xp20'!U$81</f>
        <v>211.9638373437997</v>
      </c>
      <c r="T7" s="80">
        <f>'Xp20'!V$81</f>
        <v>216.20311409067568</v>
      </c>
      <c r="U7" s="80">
        <f>'Xp20'!W$81</f>
        <v>220.52717637248921</v>
      </c>
      <c r="V7" s="80">
        <f>'Xp20'!X$81</f>
        <v>224.937719899939</v>
      </c>
      <c r="W7" s="80">
        <f>'Xp20'!Y$81</f>
        <v>229.43647429793779</v>
      </c>
      <c r="X7" s="80">
        <f>'Xp20'!Z$81</f>
        <v>0</v>
      </c>
      <c r="Y7" s="80">
        <f>'Xp20'!AA$81</f>
        <v>0</v>
      </c>
      <c r="Z7" s="80">
        <f>'Xp20'!AB$81</f>
        <v>0</v>
      </c>
      <c r="AA7" s="80">
        <f>'Xp20'!AC$81</f>
        <v>0</v>
      </c>
      <c r="AB7" s="80">
        <f>'Xp20'!AD$81</f>
        <v>0</v>
      </c>
      <c r="AC7" s="80">
        <f>'Xp20'!AE$81</f>
        <v>0</v>
      </c>
      <c r="AD7" s="80">
        <f>'Xp20'!AF$81</f>
        <v>0</v>
      </c>
      <c r="AE7" s="80">
        <f>'Xp20'!AG$81</f>
        <v>0</v>
      </c>
      <c r="AF7" s="80">
        <f>'Xp20'!AH$81</f>
        <v>0</v>
      </c>
      <c r="AG7" s="80">
        <f>'Xp20'!AI$81</f>
        <v>0</v>
      </c>
      <c r="AH7" s="80">
        <f>'Xp20'!AJ$81</f>
        <v>0</v>
      </c>
      <c r="AI7" s="80">
        <f>'Xp20'!AK$81</f>
        <v>0</v>
      </c>
      <c r="AJ7" s="80">
        <f>'Xp20'!AL$81</f>
        <v>0</v>
      </c>
      <c r="AK7" s="80">
        <f>'Xp20'!AM$81</f>
        <v>0</v>
      </c>
      <c r="AL7" s="80">
        <f>'Xp20'!AN$81</f>
        <v>0</v>
      </c>
      <c r="AM7" s="81">
        <f>'Xp20'!AO$81</f>
        <v>0</v>
      </c>
    </row>
    <row r="8" spans="1:39" x14ac:dyDescent="0.25">
      <c r="C8" s="1" t="s">
        <v>97</v>
      </c>
      <c r="D8" s="68"/>
      <c r="E8" s="67">
        <f t="shared" ref="E8:AG8" si="0">E4/E$6</f>
        <v>2.2091526258398111</v>
      </c>
      <c r="F8" s="67">
        <f t="shared" si="0"/>
        <v>2.1953311573202816</v>
      </c>
      <c r="G8" s="67">
        <f t="shared" si="0"/>
        <v>2.1813409857024033</v>
      </c>
      <c r="H8" s="67">
        <f t="shared" si="0"/>
        <v>2.1671847154649511</v>
      </c>
      <c r="I8" s="67">
        <f t="shared" si="0"/>
        <v>2.1528652396076997</v>
      </c>
      <c r="J8" s="67">
        <f t="shared" si="0"/>
        <v>1.856950271096997</v>
      </c>
      <c r="K8" s="67">
        <f t="shared" si="0"/>
        <v>1.6431149568184442</v>
      </c>
      <c r="L8" s="67">
        <f t="shared" si="0"/>
        <v>1.4793747252839828</v>
      </c>
      <c r="M8" s="67">
        <f t="shared" si="0"/>
        <v>1.3483809941336311</v>
      </c>
      <c r="N8" s="67">
        <f t="shared" si="0"/>
        <v>1.2399060121532726</v>
      </c>
      <c r="O8" s="67">
        <f t="shared" si="0"/>
        <v>1.1524080087501811</v>
      </c>
      <c r="P8" s="67">
        <f t="shared" si="0"/>
        <v>1.0805499615938079</v>
      </c>
      <c r="Q8" s="67">
        <f t="shared" si="0"/>
        <v>1.020671749202188</v>
      </c>
      <c r="R8" s="67">
        <f t="shared" si="0"/>
        <v>0.97017988196772609</v>
      </c>
      <c r="S8" s="67">
        <f t="shared" si="0"/>
        <v>0.92718568374109611</v>
      </c>
      <c r="T8" s="67">
        <f t="shared" si="0"/>
        <v>0.89028141726829069</v>
      </c>
      <c r="U8" s="67">
        <f t="shared" si="0"/>
        <v>0.88656045968818098</v>
      </c>
      <c r="V8" s="67">
        <f t="shared" si="0"/>
        <v>0.88384564038483271</v>
      </c>
      <c r="W8" s="67">
        <f t="shared" si="0"/>
        <v>0.88208115421079669</v>
      </c>
      <c r="X8" s="67">
        <f t="shared" si="0"/>
        <v>0.88121925500296305</v>
      </c>
      <c r="Y8" s="67">
        <f t="shared" si="0"/>
        <v>0.74960006277391922</v>
      </c>
      <c r="Z8" s="67">
        <f t="shared" si="0"/>
        <v>0.60038286740277358</v>
      </c>
      <c r="AA8" s="67">
        <f t="shared" si="0"/>
        <v>0.42957621583738942</v>
      </c>
      <c r="AB8" s="67">
        <f t="shared" si="0"/>
        <v>0.23186329958935872</v>
      </c>
      <c r="AC8" s="67">
        <f t="shared" si="0"/>
        <v>4.2006398571084737E-17</v>
      </c>
      <c r="AD8" s="67">
        <f t="shared" si="0"/>
        <v>4.6738854923054907E-17</v>
      </c>
      <c r="AE8" s="67">
        <f t="shared" si="0"/>
        <v>5.2544722235747737E-17</v>
      </c>
      <c r="AF8" s="67">
        <f t="shared" si="0"/>
        <v>5.9827861196924766E-17</v>
      </c>
      <c r="AG8" s="67">
        <f t="shared" si="0"/>
        <v>6.9223022051740506E-17</v>
      </c>
      <c r="AH8" s="67">
        <f t="shared" ref="AH8:AM8" si="1">AH4/AH$6</f>
        <v>8.1788264818150303E-17</v>
      </c>
      <c r="AI8" s="67">
        <f t="shared" si="1"/>
        <v>9.9428285446180377E-17</v>
      </c>
      <c r="AJ8" s="67">
        <f t="shared" si="1"/>
        <v>1.259527336100829E-16</v>
      </c>
      <c r="AK8" s="67">
        <f t="shared" si="1"/>
        <v>1.7025116972066395E-16</v>
      </c>
      <c r="AL8" s="67">
        <f t="shared" si="1"/>
        <v>2.5899289920219564E-16</v>
      </c>
      <c r="AM8" s="67">
        <f t="shared" si="1"/>
        <v>5.2552582668974385E-16</v>
      </c>
    </row>
    <row r="9" spans="1:39" x14ac:dyDescent="0.25">
      <c r="C9" s="1" t="s">
        <v>98</v>
      </c>
      <c r="D9" s="68"/>
      <c r="E9" s="67">
        <f t="shared" ref="E9:AG9" si="2">E5/E$6</f>
        <v>1.3297688979563123</v>
      </c>
      <c r="F9" s="67">
        <f t="shared" si="2"/>
        <v>1.3259994065418952</v>
      </c>
      <c r="G9" s="67">
        <f t="shared" si="2"/>
        <v>1.3221839051915647</v>
      </c>
      <c r="H9" s="67">
        <f t="shared" si="2"/>
        <v>1.3183231042177141</v>
      </c>
      <c r="I9" s="67">
        <f t="shared" si="2"/>
        <v>1.3144177926202818</v>
      </c>
      <c r="J9" s="67">
        <f t="shared" si="2"/>
        <v>1.3103708814210218</v>
      </c>
      <c r="K9" s="67">
        <f t="shared" si="2"/>
        <v>1.3062026270947966</v>
      </c>
      <c r="L9" s="67">
        <f t="shared" si="2"/>
        <v>1.3019212888013441</v>
      </c>
      <c r="M9" s="67">
        <f t="shared" si="2"/>
        <v>1.2975299251109869</v>
      </c>
      <c r="N9" s="67">
        <f t="shared" si="2"/>
        <v>1.2930289992101069</v>
      </c>
      <c r="O9" s="67">
        <f t="shared" si="2"/>
        <v>1.2115713797542906</v>
      </c>
      <c r="P9" s="67">
        <f t="shared" si="2"/>
        <v>1.1427698409500551</v>
      </c>
      <c r="Q9" s="67">
        <f t="shared" si="2"/>
        <v>1.0836061079334871</v>
      </c>
      <c r="R9" s="67">
        <f t="shared" si="2"/>
        <v>1.0319392975847828</v>
      </c>
      <c r="S9" s="67">
        <f t="shared" si="2"/>
        <v>0.98620818777427699</v>
      </c>
      <c r="T9" s="67">
        <f t="shared" si="2"/>
        <v>0.94695468073949052</v>
      </c>
      <c r="U9" s="67">
        <f t="shared" si="2"/>
        <v>0.94299685557435386</v>
      </c>
      <c r="V9" s="67">
        <f t="shared" si="2"/>
        <v>0.94010921713014628</v>
      </c>
      <c r="W9" s="67">
        <f t="shared" si="2"/>
        <v>0.93823240783232864</v>
      </c>
      <c r="X9" s="67">
        <f t="shared" si="2"/>
        <v>0.93731564210707274</v>
      </c>
      <c r="Y9" s="67">
        <f t="shared" si="2"/>
        <v>0.89841731960314841</v>
      </c>
      <c r="Z9" s="67">
        <f t="shared" si="2"/>
        <v>0.85424987130262453</v>
      </c>
      <c r="AA9" s="67">
        <f t="shared" si="2"/>
        <v>0.80361407426618026</v>
      </c>
      <c r="AB9" s="67">
        <f t="shared" si="2"/>
        <v>0.74491219777454409</v>
      </c>
      <c r="AC9" s="67">
        <f t="shared" si="2"/>
        <v>0.67596697873379141</v>
      </c>
      <c r="AD9" s="67">
        <f t="shared" si="2"/>
        <v>0.59373199559442746</v>
      </c>
      <c r="AE9" s="67">
        <f t="shared" si="2"/>
        <v>0.49380897479374147</v>
      </c>
      <c r="AF9" s="67">
        <f t="shared" si="2"/>
        <v>0.36960309803840385</v>
      </c>
      <c r="AG9" s="67">
        <f t="shared" si="2"/>
        <v>0.21075431436060041</v>
      </c>
      <c r="AH9" s="67">
        <f t="shared" ref="AH9:AM9" si="3">AH5/AH$6</f>
        <v>-1.2268239722722545E-16</v>
      </c>
      <c r="AI9" s="67">
        <f t="shared" si="3"/>
        <v>-1.4914242816927055E-16</v>
      </c>
      <c r="AJ9" s="67">
        <f t="shared" si="3"/>
        <v>-1.8892910041512433E-16</v>
      </c>
      <c r="AK9" s="67">
        <f t="shared" si="3"/>
        <v>-2.553767545809959E-16</v>
      </c>
      <c r="AL9" s="67">
        <f t="shared" si="3"/>
        <v>-3.8848934880329347E-16</v>
      </c>
      <c r="AM9" s="67">
        <f t="shared" si="3"/>
        <v>-7.8828874003461568E-16</v>
      </c>
    </row>
    <row r="10" spans="1:39" x14ac:dyDescent="0.25">
      <c r="B10" s="65" t="s">
        <v>63</v>
      </c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x14ac:dyDescent="0.25">
      <c r="C11" s="73" t="s">
        <v>47</v>
      </c>
      <c r="D11" s="74">
        <f>'Am20-5yr'!F$84</f>
        <v>104.56109999999998</v>
      </c>
      <c r="E11" s="74">
        <f>'Am20-5yr'!G$84</f>
        <v>193.033197</v>
      </c>
      <c r="F11" s="74">
        <f>'Am20-5yr'!H$84</f>
        <v>264.68471169000003</v>
      </c>
      <c r="G11" s="74">
        <f>'Am20-5yr'!I$84</f>
        <v>318.74894366700005</v>
      </c>
      <c r="H11" s="74">
        <f>'Am20-5yr'!J$84</f>
        <v>354.42234345000003</v>
      </c>
      <c r="I11" s="74">
        <f>'Am20-5yr'!K$84</f>
        <v>367.54194306900001</v>
      </c>
      <c r="J11" s="74">
        <f>'Am20-5yr'!L$84</f>
        <v>378.56888652072007</v>
      </c>
      <c r="K11" s="74">
        <f>'Am20-5yr'!M$84</f>
        <v>388.00771968181448</v>
      </c>
      <c r="L11" s="74">
        <f>'Am20-5yr'!N$84</f>
        <v>396.40039929647082</v>
      </c>
      <c r="M11" s="74">
        <f>'Am20-5yr'!O$84</f>
        <v>404.32840728240024</v>
      </c>
      <c r="N11" s="74">
        <f>'Am20-5yr'!P$84</f>
        <v>412.41497542804825</v>
      </c>
      <c r="O11" s="74">
        <f>'Am20-5yr'!Q$84</f>
        <v>420.66327493660924</v>
      </c>
      <c r="P11" s="74">
        <f>'Am20-5yr'!R$84</f>
        <v>429.07654043534143</v>
      </c>
      <c r="Q11" s="74">
        <f>'Am20-5yr'!S$84</f>
        <v>437.65807124404824</v>
      </c>
      <c r="R11" s="74">
        <f>'Am20-5yr'!T$84</f>
        <v>446.41123266892919</v>
      </c>
      <c r="S11" s="74">
        <f>'Am20-5yr'!U$84</f>
        <v>455.33945732230779</v>
      </c>
      <c r="T11" s="74">
        <f>'Am20-5yr'!V$84</f>
        <v>464.44624646875394</v>
      </c>
      <c r="U11" s="74">
        <f>'Am20-5yr'!W$84</f>
        <v>473.73517139812901</v>
      </c>
      <c r="V11" s="74">
        <f>'Am20-5yr'!X$84</f>
        <v>483.20987482609155</v>
      </c>
      <c r="W11" s="74">
        <f>'Am20-5yr'!Y$84</f>
        <v>492.87407232261347</v>
      </c>
      <c r="X11" s="74">
        <f>'Am20-5yr'!Z$84</f>
        <v>330.72302898790178</v>
      </c>
      <c r="Y11" s="74">
        <f>'Am20-5yr'!AA$84</f>
        <v>199.73066974272865</v>
      </c>
      <c r="Z11" s="74">
        <f>'Am20-5yr'!AB$84</f>
        <v>100.52016826888486</v>
      </c>
      <c r="AA11" s="74">
        <f>'Am20-5yr'!AC$84</f>
        <v>33.727161721796975</v>
      </c>
      <c r="AB11" s="74">
        <f>'Am20-5yr'!AD$84</f>
        <v>1.1368683772161603E-13</v>
      </c>
      <c r="AC11" s="74">
        <f>'Am20-5yr'!AE$84</f>
        <v>1.1368683772161603E-13</v>
      </c>
      <c r="AD11" s="74">
        <f>'Am20-5yr'!AF$84</f>
        <v>1.1368683772161603E-13</v>
      </c>
      <c r="AE11" s="74">
        <f>'Am20-5yr'!AG$84</f>
        <v>1.1368683772161603E-13</v>
      </c>
      <c r="AF11" s="74">
        <f>'Am20-5yr'!AH$84</f>
        <v>1.1368683772161603E-13</v>
      </c>
      <c r="AG11" s="74">
        <f>'Am20-5yr'!AI$84</f>
        <v>1.1368683772161603E-13</v>
      </c>
      <c r="AH11" s="74">
        <f>'Am20-5yr'!AJ$84</f>
        <v>1.1368683772161603E-13</v>
      </c>
      <c r="AI11" s="74">
        <f>'Am20-5yr'!AK$84</f>
        <v>1.1368683772161603E-13</v>
      </c>
      <c r="AJ11" s="74">
        <f>'Am20-5yr'!AL$84</f>
        <v>1.1368683772161603E-13</v>
      </c>
      <c r="AK11" s="74">
        <f>'Am20-5yr'!AM$84</f>
        <v>1.1368683772161603E-13</v>
      </c>
      <c r="AL11" s="74">
        <f>'Am20-5yr'!AN$84</f>
        <v>1.1368683772161603E-13</v>
      </c>
      <c r="AM11" s="75">
        <f>'Am20-5yr'!AO$84</f>
        <v>1.1368683772161603E-13</v>
      </c>
    </row>
    <row r="12" spans="1:39" x14ac:dyDescent="0.25">
      <c r="C12" s="76" t="s">
        <v>48</v>
      </c>
      <c r="D12" s="77">
        <f>'Am20-10yr'!F$84</f>
        <v>104.56109999999998</v>
      </c>
      <c r="E12" s="77">
        <f>'Am20-10yr'!G$84</f>
        <v>203.489307</v>
      </c>
      <c r="F12" s="77">
        <f>'Am20-10yr'!H$84</f>
        <v>296.53536338999999</v>
      </c>
      <c r="G12" s="77">
        <f>'Am20-10yr'!I$84</f>
        <v>383.43819687600001</v>
      </c>
      <c r="H12" s="77">
        <f>'Am20-10yr'!J$84</f>
        <v>463.92434166750002</v>
      </c>
      <c r="I12" s="77">
        <f>'Am20-10yr'!K$84</f>
        <v>534.38657527500004</v>
      </c>
      <c r="J12" s="77">
        <f>'Am20-10yr'!L$84</f>
        <v>594.62441947482012</v>
      </c>
      <c r="K12" s="77">
        <f>'Am20-10yr'!M$84</f>
        <v>644.43338647880648</v>
      </c>
      <c r="L12" s="77">
        <f>'Am20-10yr'!N$84</f>
        <v>683.60489874304255</v>
      </c>
      <c r="M12" s="77">
        <f>'Am20-10yr'!O$84</f>
        <v>711.92620717273337</v>
      </c>
      <c r="N12" s="77">
        <f>'Am20-10yr'!P$84</f>
        <v>729.18030769118809</v>
      </c>
      <c r="O12" s="77">
        <f>'Am20-10yr'!Q$84</f>
        <v>745.60196614018184</v>
      </c>
      <c r="P12" s="77">
        <f>'Am20-10yr'!R$84</f>
        <v>761.44773317832551</v>
      </c>
      <c r="Q12" s="77">
        <f>'Am20-10yr'!S$84</f>
        <v>776.99295045240194</v>
      </c>
      <c r="R12" s="77">
        <f>'Am20-10yr'!T$84</f>
        <v>792.53280946145003</v>
      </c>
      <c r="S12" s="77">
        <f>'Am20-10yr'!U$84</f>
        <v>808.383465650679</v>
      </c>
      <c r="T12" s="77">
        <f>'Am20-10yr'!V$84</f>
        <v>824.55113496369256</v>
      </c>
      <c r="U12" s="77">
        <f>'Am20-10yr'!W$84</f>
        <v>841.04215766296647</v>
      </c>
      <c r="V12" s="77">
        <f>'Am20-10yr'!X$84</f>
        <v>857.86300081622585</v>
      </c>
      <c r="W12" s="77">
        <f>'Am20-10yr'!Y$84</f>
        <v>875.02026083255032</v>
      </c>
      <c r="X12" s="77">
        <f>'Am20-10yr'!Z$84</f>
        <v>720.51214126803734</v>
      </c>
      <c r="Y12" s="77">
        <f>'Am20-10yr'!AA$84</f>
        <v>580.1147117903505</v>
      </c>
      <c r="Z12" s="77">
        <f>'Am20-10yr'!AB$84</f>
        <v>454.11018620122638</v>
      </c>
      <c r="AA12" s="77">
        <f>'Am20-10yr'!AC$84</f>
        <v>342.78642257843615</v>
      </c>
      <c r="AB12" s="77">
        <f>'Am20-10yr'!AD$84</f>
        <v>246.43703616130651</v>
      </c>
      <c r="AC12" s="77">
        <f>'Am20-10yr'!AE$84</f>
        <v>165.36151449395066</v>
      </c>
      <c r="AD12" s="77">
        <f>'Am20-10yr'!AF$84</f>
        <v>99.865334871364098</v>
      </c>
      <c r="AE12" s="77">
        <f>'Am20-10yr'!AG$84</f>
        <v>50.260084134442202</v>
      </c>
      <c r="AF12" s="77">
        <f>'Am20-10yr'!AH$84</f>
        <v>16.86358086089826</v>
      </c>
      <c r="AG12" s="77">
        <f>'Am20-10yr'!AI$84</f>
        <v>-1.7053025658242404E-13</v>
      </c>
      <c r="AH12" s="77">
        <f>'Am20-10yr'!AJ$84</f>
        <v>-1.7053025658242404E-13</v>
      </c>
      <c r="AI12" s="77">
        <f>'Am20-10yr'!AK$84</f>
        <v>-1.7053025658242404E-13</v>
      </c>
      <c r="AJ12" s="77">
        <f>'Am20-10yr'!AL$84</f>
        <v>-1.7053025658242404E-13</v>
      </c>
      <c r="AK12" s="77">
        <f>'Am20-10yr'!AM$84</f>
        <v>-1.7053025658242404E-13</v>
      </c>
      <c r="AL12" s="77">
        <f>'Am20-10yr'!AN$84</f>
        <v>-1.7053025658242404E-13</v>
      </c>
      <c r="AM12" s="78">
        <f>'Am20-10yr'!AO$84</f>
        <v>-1.7053025658242404E-13</v>
      </c>
    </row>
    <row r="13" spans="1:39" x14ac:dyDescent="0.25">
      <c r="C13" s="76" t="s">
        <v>62</v>
      </c>
      <c r="D13" s="77">
        <f>'Am20-16yr'!F$84</f>
        <v>104.56109999999998</v>
      </c>
      <c r="E13" s="77">
        <f>'Am20-16yr'!G$84</f>
        <v>207.41034825</v>
      </c>
      <c r="F13" s="77">
        <f>'Am20-16yr'!H$84</f>
        <v>308.47935777750001</v>
      </c>
      <c r="G13" s="77">
        <f>'Am20-16yr'!I$84</f>
        <v>407.69666682937503</v>
      </c>
      <c r="H13" s="77">
        <f>'Am20-16yr'!J$84</f>
        <v>504.98759099906255</v>
      </c>
      <c r="I13" s="77">
        <f>'Am20-16yr'!K$84</f>
        <v>596.95331235225001</v>
      </c>
      <c r="J13" s="77">
        <f>'Am20-16yr'!L$84</f>
        <v>683.48732683260755</v>
      </c>
      <c r="K13" s="77">
        <f>'Am20-16yr'!M$84</f>
        <v>764.48100030267847</v>
      </c>
      <c r="L13" s="77">
        <f>'Am20-16yr'!N$84</f>
        <v>839.82352594225711</v>
      </c>
      <c r="M13" s="77">
        <f>'Am20-16yr'!O$84</f>
        <v>909.40188079473353</v>
      </c>
      <c r="N13" s="77">
        <f>'Am20-16yr'!P$84</f>
        <v>973.10078144436568</v>
      </c>
      <c r="O13" s="77">
        <f>'Am20-16yr'!Q$84</f>
        <v>1030.8026388070966</v>
      </c>
      <c r="P13" s="77">
        <f>'Am20-16yr'!R$84</f>
        <v>1082.3875120171888</v>
      </c>
      <c r="Q13" s="77">
        <f>'Am20-16yr'!S$84</f>
        <v>1127.7330613915888</v>
      </c>
      <c r="R13" s="77">
        <f>'Am20-16yr'!T$84</f>
        <v>1166.714500453583</v>
      </c>
      <c r="S13" s="77">
        <f>'Am20-16yr'!U$84</f>
        <v>1199.2045469969235</v>
      </c>
      <c r="T13" s="77">
        <f>'Am20-16yr'!V$84</f>
        <v>1225.0733731712369</v>
      </c>
      <c r="U13" s="77">
        <f>'Am20-16yr'!W$84</f>
        <v>1250.7236233191429</v>
      </c>
      <c r="V13" s="77">
        <f>'Am20-16yr'!X$84</f>
        <v>1276.3216756076131</v>
      </c>
      <c r="W13" s="77">
        <f>'Am20-16yr'!Y$84</f>
        <v>1302.0457732513341</v>
      </c>
      <c r="X13" s="77">
        <f>'Am20-16yr'!Z$84</f>
        <v>1156.0781639351969</v>
      </c>
      <c r="Y13" s="77">
        <f>'Am20-16yr'!AA$84</f>
        <v>1017.9417352315597</v>
      </c>
      <c r="Z13" s="77">
        <f>'Am20-16yr'!AB$84</f>
        <v>887.79311075267253</v>
      </c>
      <c r="AA13" s="77">
        <f>'Am20-16yr'!AC$84</f>
        <v>765.79204658303024</v>
      </c>
      <c r="AB13" s="77">
        <f>'Am20-16yr'!AD$84</f>
        <v>652.10149392881794</v>
      </c>
      <c r="AC13" s="77">
        <f>'Am20-16yr'!AE$84</f>
        <v>546.88766302034412</v>
      </c>
      <c r="AD13" s="77">
        <f>'Am20-16yr'!AF$84</f>
        <v>450.32008829252356</v>
      </c>
      <c r="AE13" s="77">
        <f>'Am20-16yr'!AG$84</f>
        <v>362.5716948689693</v>
      </c>
      <c r="AF13" s="77">
        <f>'Am20-16yr'!AH$84</f>
        <v>283.81886637576673</v>
      </c>
      <c r="AG13" s="77">
        <f>'Am20-16yr'!AI$84</f>
        <v>214.24151411152283</v>
      </c>
      <c r="AH13" s="77">
        <f>'Am20-16yr'!AJ$84</f>
        <v>154.0231476008168</v>
      </c>
      <c r="AI13" s="77">
        <f>'Am20-16yr'!AK$84</f>
        <v>103.3509465587194</v>
      </c>
      <c r="AJ13" s="77">
        <f>'Am20-16yr'!AL$84</f>
        <v>62.415834294602803</v>
      </c>
      <c r="AK13" s="77">
        <f>'Am20-16yr'!AM$84</f>
        <v>31.412552584026617</v>
      </c>
      <c r="AL13" s="77">
        <f>'Am20-16yr'!AN$84</f>
        <v>10.539738038061653</v>
      </c>
      <c r="AM13" s="78">
        <f>'Am20-16yr'!AO$84</f>
        <v>1.3500311979441904E-13</v>
      </c>
    </row>
    <row r="14" spans="1:39" x14ac:dyDescent="0.25">
      <c r="C14" s="79" t="s">
        <v>52</v>
      </c>
      <c r="D14" s="80">
        <f>'Xp20'!F$84</f>
        <v>0</v>
      </c>
      <c r="E14" s="80">
        <f>'Xp20'!G$84</f>
        <v>0</v>
      </c>
      <c r="F14" s="80">
        <f>'Xp20'!H$84</f>
        <v>0</v>
      </c>
      <c r="G14" s="80">
        <f>'Xp20'!I$84</f>
        <v>0</v>
      </c>
      <c r="H14" s="80">
        <f>'Xp20'!J$84</f>
        <v>0</v>
      </c>
      <c r="I14" s="80">
        <f>'Xp20'!K$84</f>
        <v>0</v>
      </c>
      <c r="J14" s="80">
        <f>'Xp20'!L$84</f>
        <v>0</v>
      </c>
      <c r="K14" s="80">
        <f>'Xp20'!M$84</f>
        <v>0</v>
      </c>
      <c r="L14" s="80">
        <f>'Xp20'!N$84</f>
        <v>0</v>
      </c>
      <c r="M14" s="80">
        <f>'Xp20'!O$84</f>
        <v>0</v>
      </c>
      <c r="N14" s="80">
        <f>'Xp20'!P$84</f>
        <v>0</v>
      </c>
      <c r="O14" s="80">
        <f>'Xp20'!Q$84</f>
        <v>0</v>
      </c>
      <c r="P14" s="80">
        <f>'Xp20'!R$84</f>
        <v>0</v>
      </c>
      <c r="Q14" s="80">
        <f>'Xp20'!S$84</f>
        <v>0</v>
      </c>
      <c r="R14" s="80">
        <f>'Xp20'!T$84</f>
        <v>0</v>
      </c>
      <c r="S14" s="80">
        <f>'Xp20'!U$84</f>
        <v>0</v>
      </c>
      <c r="T14" s="80">
        <f>'Xp20'!V$84</f>
        <v>0</v>
      </c>
      <c r="U14" s="80">
        <f>'Xp20'!W$84</f>
        <v>0</v>
      </c>
      <c r="V14" s="80">
        <f>'Xp20'!X$84</f>
        <v>0</v>
      </c>
      <c r="W14" s="80">
        <f>'Xp20'!Y$84</f>
        <v>0</v>
      </c>
      <c r="X14" s="80">
        <f>'Xp20'!Z$84</f>
        <v>0</v>
      </c>
      <c r="Y14" s="80">
        <f>'Xp20'!AA$84</f>
        <v>0</v>
      </c>
      <c r="Z14" s="80">
        <f>'Xp20'!AB$84</f>
        <v>0</v>
      </c>
      <c r="AA14" s="80">
        <f>'Xp20'!AC$84</f>
        <v>0</v>
      </c>
      <c r="AB14" s="80">
        <f>'Xp20'!AD$84</f>
        <v>0</v>
      </c>
      <c r="AC14" s="80">
        <f>'Xp20'!AE$84</f>
        <v>0</v>
      </c>
      <c r="AD14" s="80">
        <f>'Xp20'!AF$84</f>
        <v>0</v>
      </c>
      <c r="AE14" s="80">
        <f>'Xp20'!AG$84</f>
        <v>0</v>
      </c>
      <c r="AF14" s="80">
        <f>'Xp20'!AH$84</f>
        <v>0</v>
      </c>
      <c r="AG14" s="80">
        <f>'Xp20'!AI$84</f>
        <v>0</v>
      </c>
      <c r="AH14" s="80">
        <f>'Xp20'!AJ$84</f>
        <v>0</v>
      </c>
      <c r="AI14" s="80">
        <f>'Xp20'!AK$84</f>
        <v>0</v>
      </c>
      <c r="AJ14" s="80">
        <f>'Xp20'!AL$84</f>
        <v>0</v>
      </c>
      <c r="AK14" s="80">
        <f>'Xp20'!AM$84</f>
        <v>0</v>
      </c>
      <c r="AL14" s="80">
        <f>'Xp20'!AN$84</f>
        <v>0</v>
      </c>
      <c r="AM14" s="81">
        <f>'Xp20'!AO$84</f>
        <v>0</v>
      </c>
    </row>
    <row r="15" spans="1:39" x14ac:dyDescent="0.25">
      <c r="C15" s="1" t="s">
        <v>99</v>
      </c>
      <c r="D15" s="67">
        <f t="shared" ref="D15:AA15" si="4">D12/D$11</f>
        <v>1</v>
      </c>
      <c r="E15" s="67">
        <f t="shared" si="4"/>
        <v>1.054167418674623</v>
      </c>
      <c r="F15" s="67">
        <f t="shared" si="4"/>
        <v>1.1203343083045294</v>
      </c>
      <c r="G15" s="67">
        <f t="shared" si="4"/>
        <v>1.2029473492987679</v>
      </c>
      <c r="H15" s="67">
        <f t="shared" si="4"/>
        <v>1.3089590716871606</v>
      </c>
      <c r="I15" s="67">
        <f t="shared" si="4"/>
        <v>1.4539471898440655</v>
      </c>
      <c r="J15" s="67">
        <f t="shared" si="4"/>
        <v>1.5707165608346283</v>
      </c>
      <c r="K15" s="67">
        <f t="shared" si="4"/>
        <v>1.6608777449254715</v>
      </c>
      <c r="L15" s="67">
        <f t="shared" si="4"/>
        <v>1.7245313071235564</v>
      </c>
      <c r="M15" s="67">
        <f t="shared" si="4"/>
        <v>1.7607622772730229</v>
      </c>
      <c r="N15" s="67">
        <f t="shared" si="4"/>
        <v>1.7680742726045944</v>
      </c>
      <c r="O15" s="67">
        <f t="shared" si="4"/>
        <v>1.7724436872996303</v>
      </c>
      <c r="P15" s="67">
        <f t="shared" si="4"/>
        <v>1.7746198205237695</v>
      </c>
      <c r="Q15" s="67">
        <f t="shared" si="4"/>
        <v>1.7753424454021614</v>
      </c>
      <c r="R15" s="67">
        <f t="shared" si="4"/>
        <v>1.7753424454021616</v>
      </c>
      <c r="S15" s="67">
        <f t="shared" si="4"/>
        <v>1.7753424454021614</v>
      </c>
      <c r="T15" s="67">
        <f t="shared" si="4"/>
        <v>1.7753424454021614</v>
      </c>
      <c r="U15" s="67">
        <f t="shared" si="4"/>
        <v>1.7753424454021616</v>
      </c>
      <c r="V15" s="67">
        <f t="shared" si="4"/>
        <v>1.7753424454021618</v>
      </c>
      <c r="W15" s="67">
        <f t="shared" si="4"/>
        <v>1.7753424454021614</v>
      </c>
      <c r="X15" s="67">
        <f t="shared" si="4"/>
        <v>2.1785968260903732</v>
      </c>
      <c r="Y15" s="67">
        <f t="shared" si="4"/>
        <v>2.9044848872613866</v>
      </c>
      <c r="Z15" s="67">
        <f t="shared" si="4"/>
        <v>4.5176027261167269</v>
      </c>
      <c r="AA15" s="67">
        <f t="shared" si="4"/>
        <v>10.16351228739483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</row>
    <row r="16" spans="1:39" x14ac:dyDescent="0.25">
      <c r="C16" s="1" t="s">
        <v>96</v>
      </c>
      <c r="D16" s="67">
        <f t="shared" ref="D16:AA16" si="5">D13/D$11</f>
        <v>1</v>
      </c>
      <c r="E16" s="67">
        <f t="shared" si="5"/>
        <v>1.0744802006776069</v>
      </c>
      <c r="F16" s="67">
        <f t="shared" si="5"/>
        <v>1.1654596739187282</v>
      </c>
      <c r="G16" s="67">
        <f t="shared" si="5"/>
        <v>1.279052605285806</v>
      </c>
      <c r="H16" s="67">
        <f t="shared" si="5"/>
        <v>1.4248187235698457</v>
      </c>
      <c r="I16" s="67">
        <f t="shared" si="5"/>
        <v>1.6241773860355899</v>
      </c>
      <c r="J16" s="67">
        <f t="shared" si="5"/>
        <v>1.8054503451519079</v>
      </c>
      <c r="K16" s="67">
        <f t="shared" si="5"/>
        <v>1.9702726557337331</v>
      </c>
      <c r="L16" s="67">
        <f t="shared" si="5"/>
        <v>2.1186243188270524</v>
      </c>
      <c r="M16" s="67">
        <f t="shared" si="5"/>
        <v>2.2491664310877084</v>
      </c>
      <c r="N16" s="67">
        <f t="shared" si="5"/>
        <v>2.3595185418142925</v>
      </c>
      <c r="O16" s="67">
        <f t="shared" si="5"/>
        <v>2.45042222657167</v>
      </c>
      <c r="P16" s="67">
        <f t="shared" si="5"/>
        <v>2.5225977419296739</v>
      </c>
      <c r="Q16" s="67">
        <f t="shared" si="5"/>
        <v>2.5767445763904093</v>
      </c>
      <c r="R16" s="67">
        <f t="shared" si="5"/>
        <v>2.613541987907035</v>
      </c>
      <c r="S16" s="67">
        <f t="shared" si="5"/>
        <v>2.6336495283080148</v>
      </c>
      <c r="T16" s="67">
        <f t="shared" si="5"/>
        <v>2.6377075549337117</v>
      </c>
      <c r="U16" s="67">
        <f t="shared" si="5"/>
        <v>2.6401325019375217</v>
      </c>
      <c r="V16" s="67">
        <f t="shared" si="5"/>
        <v>2.6413402169543088</v>
      </c>
      <c r="W16" s="67">
        <f t="shared" si="5"/>
        <v>2.6417412608368509</v>
      </c>
      <c r="X16" s="67">
        <f t="shared" si="5"/>
        <v>3.4956082963835202</v>
      </c>
      <c r="Y16" s="67">
        <f t="shared" si="5"/>
        <v>5.0965719813725237</v>
      </c>
      <c r="Z16" s="67">
        <f t="shared" si="5"/>
        <v>8.8319898985632825</v>
      </c>
      <c r="AA16" s="67">
        <f t="shared" si="5"/>
        <v>22.705499291632329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</row>
    <row r="17" spans="2:39" x14ac:dyDescent="0.25">
      <c r="B17" s="65" t="s">
        <v>51</v>
      </c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2:39" x14ac:dyDescent="0.25">
      <c r="C18" s="73" t="s">
        <v>47</v>
      </c>
      <c r="D18" s="74">
        <f>'Am20-5yr'!F$78</f>
        <v>0</v>
      </c>
      <c r="E18" s="74">
        <f>'Am20-5yr'!G$78</f>
        <v>6.0645437999999992</v>
      </c>
      <c r="F18" s="74">
        <f>'Am20-5yr'!H$78</f>
        <v>11.195925426000001</v>
      </c>
      <c r="G18" s="74">
        <f>'Am20-5yr'!I$78</f>
        <v>15.35171327802</v>
      </c>
      <c r="H18" s="74">
        <f>'Am20-5yr'!J$78</f>
        <v>18.487438732686002</v>
      </c>
      <c r="I18" s="74">
        <f>'Am20-5yr'!K$78</f>
        <v>20.556495920100001</v>
      </c>
      <c r="J18" s="74">
        <f>'Am20-5yr'!L$78</f>
        <v>21.317432698002001</v>
      </c>
      <c r="K18" s="74">
        <f>'Am20-5yr'!M$78</f>
        <v>21.956995418201764</v>
      </c>
      <c r="L18" s="74">
        <f>'Am20-5yr'!N$78</f>
        <v>22.504447741545242</v>
      </c>
      <c r="M18" s="74">
        <f>'Am20-5yr'!O$78</f>
        <v>22.991223159195307</v>
      </c>
      <c r="N18" s="74">
        <f>'Am20-5yr'!P$78</f>
        <v>23.451047622379214</v>
      </c>
      <c r="O18" s="74">
        <f>'Am20-5yr'!Q$78</f>
        <v>23.9200685748268</v>
      </c>
      <c r="P18" s="74">
        <f>'Am20-5yr'!R$78</f>
        <v>24.398469946323335</v>
      </c>
      <c r="Q18" s="74">
        <f>'Am20-5yr'!S$78</f>
        <v>24.886439345249805</v>
      </c>
      <c r="R18" s="74">
        <f>'Am20-5yr'!T$78</f>
        <v>25.384168132154798</v>
      </c>
      <c r="S18" s="74">
        <f>'Am20-5yr'!U$78</f>
        <v>25.891851494797891</v>
      </c>
      <c r="T18" s="74">
        <f>'Am20-5yr'!V$78</f>
        <v>26.409688524693852</v>
      </c>
      <c r="U18" s="74">
        <f>'Am20-5yr'!W$78</f>
        <v>26.937882295187727</v>
      </c>
      <c r="V18" s="74">
        <f>'Am20-5yr'!X$78</f>
        <v>27.476639941091484</v>
      </c>
      <c r="W18" s="74">
        <f>'Am20-5yr'!Y$78</f>
        <v>28.02617273991331</v>
      </c>
      <c r="X18" s="74">
        <f>'Am20-5yr'!Z$78</f>
        <v>28.586696194711578</v>
      </c>
      <c r="Y18" s="74">
        <f>'Am20-5yr'!AA$78</f>
        <v>19.181935681298302</v>
      </c>
      <c r="Z18" s="74">
        <f>'Am20-5yr'!AB$78</f>
        <v>11.584378845078263</v>
      </c>
      <c r="AA18" s="74">
        <f>'Am20-5yr'!AC$78</f>
        <v>5.8301697595953215</v>
      </c>
      <c r="AB18" s="74">
        <f>'Am20-5yr'!AD$78</f>
        <v>1.9561753798642245</v>
      </c>
      <c r="AC18" s="74">
        <f>'Am20-5yr'!AE$78</f>
        <v>6.5938365878537293E-15</v>
      </c>
      <c r="AD18" s="74">
        <f>'Am20-5yr'!AF$78</f>
        <v>6.5938365878537293E-15</v>
      </c>
      <c r="AE18" s="74">
        <f>'Am20-5yr'!AG$78</f>
        <v>6.5938365878537293E-15</v>
      </c>
      <c r="AF18" s="74">
        <f>'Am20-5yr'!AH$78</f>
        <v>6.5938365878537293E-15</v>
      </c>
      <c r="AG18" s="74">
        <f>'Am20-5yr'!AI$78</f>
        <v>6.5938365878537293E-15</v>
      </c>
      <c r="AH18" s="74">
        <f>'Am20-5yr'!AJ$78</f>
        <v>6.5938365878537293E-15</v>
      </c>
      <c r="AI18" s="74">
        <f>'Am20-5yr'!AK$78</f>
        <v>6.5938365878537293E-15</v>
      </c>
      <c r="AJ18" s="74">
        <f>'Am20-5yr'!AL$78</f>
        <v>6.5938365878537293E-15</v>
      </c>
      <c r="AK18" s="74">
        <f>'Am20-5yr'!AM$78</f>
        <v>6.5938365878537293E-15</v>
      </c>
      <c r="AL18" s="74">
        <f>'Am20-5yr'!AN$78</f>
        <v>6.5938365878537293E-15</v>
      </c>
      <c r="AM18" s="75">
        <f>'Am20-5yr'!AO$78</f>
        <v>6.5938365878537293E-15</v>
      </c>
    </row>
    <row r="19" spans="2:39" x14ac:dyDescent="0.25">
      <c r="C19" s="76" t="s">
        <v>48</v>
      </c>
      <c r="D19" s="77">
        <f>'Am20-10yr'!F$78</f>
        <v>0</v>
      </c>
      <c r="E19" s="77">
        <f>'Am20-10yr'!G$78</f>
        <v>6.0645437999999992</v>
      </c>
      <c r="F19" s="77">
        <f>'Am20-10yr'!H$78</f>
        <v>11.802379805999999</v>
      </c>
      <c r="G19" s="77">
        <f>'Am20-10yr'!I$78</f>
        <v>17.199051076619998</v>
      </c>
      <c r="H19" s="77">
        <f>'Am20-10yr'!J$78</f>
        <v>22.239415418808001</v>
      </c>
      <c r="I19" s="77">
        <f>'Am20-10yr'!K$78</f>
        <v>26.907611816715001</v>
      </c>
      <c r="J19" s="77">
        <f>'Am20-10yr'!L$78</f>
        <v>30.994421365950004</v>
      </c>
      <c r="K19" s="77">
        <f>'Am20-10yr'!M$78</f>
        <v>34.488216329539569</v>
      </c>
      <c r="L19" s="77">
        <f>'Am20-10yr'!N$78</f>
        <v>37.377136415770778</v>
      </c>
      <c r="M19" s="77">
        <f>'Am20-10yr'!O$78</f>
        <v>39.649084127096472</v>
      </c>
      <c r="N19" s="77">
        <f>'Am20-10yr'!P$78</f>
        <v>41.29172001601853</v>
      </c>
      <c r="O19" s="77">
        <f>'Am20-10yr'!Q$78</f>
        <v>42.292457846088908</v>
      </c>
      <c r="P19" s="77">
        <f>'Am20-10yr'!R$78</f>
        <v>43.244914036130552</v>
      </c>
      <c r="Q19" s="77">
        <f>'Am20-10yr'!S$78</f>
        <v>44.163968524342877</v>
      </c>
      <c r="R19" s="77">
        <f>'Am20-10yr'!T$78</f>
        <v>45.065591126239312</v>
      </c>
      <c r="S19" s="77">
        <f>'Am20-10yr'!U$78</f>
        <v>45.966902948764101</v>
      </c>
      <c r="T19" s="77">
        <f>'Am20-10yr'!V$78</f>
        <v>46.886241007739379</v>
      </c>
      <c r="U19" s="77">
        <f>'Am20-10yr'!W$78</f>
        <v>47.82396582789417</v>
      </c>
      <c r="V19" s="77">
        <f>'Am20-10yr'!X$78</f>
        <v>48.780445144452052</v>
      </c>
      <c r="W19" s="77">
        <f>'Am20-10yr'!Y$78</f>
        <v>49.756054047341095</v>
      </c>
      <c r="X19" s="77">
        <f>'Am20-10yr'!Z$78</f>
        <v>50.751175128287919</v>
      </c>
      <c r="Y19" s="77">
        <f>'Am20-10yr'!AA$78</f>
        <v>41.789704193546164</v>
      </c>
      <c r="Z19" s="77">
        <f>'Am20-10yr'!AB$78</f>
        <v>33.64665328384033</v>
      </c>
      <c r="AA19" s="77">
        <f>'Am20-10yr'!AC$78</f>
        <v>26.338390799671132</v>
      </c>
      <c r="AB19" s="77">
        <f>'Am20-10yr'!AD$78</f>
        <v>19.881612509549299</v>
      </c>
      <c r="AC19" s="77">
        <f>'Am20-10yr'!AE$78</f>
        <v>14.293348097355778</v>
      </c>
      <c r="AD19" s="77">
        <f>'Am20-10yr'!AF$78</f>
        <v>9.5909678406491388</v>
      </c>
      <c r="AE19" s="77">
        <f>'Am20-10yr'!AG$78</f>
        <v>5.7921894225391171</v>
      </c>
      <c r="AF19" s="77">
        <f>'Am20-10yr'!AH$78</f>
        <v>2.9150848797976474</v>
      </c>
      <c r="AG19" s="77">
        <f>'Am20-10yr'!AI$78</f>
        <v>0.97808768993209905</v>
      </c>
      <c r="AH19" s="77">
        <f>'Am20-10yr'!AJ$78</f>
        <v>-9.8907548817805939E-15</v>
      </c>
      <c r="AI19" s="77">
        <f>'Am20-10yr'!AK$78</f>
        <v>-9.8907548817805939E-15</v>
      </c>
      <c r="AJ19" s="77">
        <f>'Am20-10yr'!AL$78</f>
        <v>-9.8907548817805939E-15</v>
      </c>
      <c r="AK19" s="77">
        <f>'Am20-10yr'!AM$78</f>
        <v>-9.8907548817805939E-15</v>
      </c>
      <c r="AL19" s="77">
        <f>'Am20-10yr'!AN$78</f>
        <v>-9.8907548817805939E-15</v>
      </c>
      <c r="AM19" s="78">
        <f>'Am20-10yr'!AO$78</f>
        <v>-9.8907548817805939E-15</v>
      </c>
    </row>
    <row r="20" spans="2:39" x14ac:dyDescent="0.25">
      <c r="C20" s="76" t="s">
        <v>62</v>
      </c>
      <c r="D20" s="77">
        <f>'Am20-16yr'!F$78</f>
        <v>0</v>
      </c>
      <c r="E20" s="77">
        <f>'Am20-16yr'!G$78</f>
        <v>6.0645437999999992</v>
      </c>
      <c r="F20" s="77">
        <f>'Am20-16yr'!H$78</f>
        <v>12.029800198499998</v>
      </c>
      <c r="G20" s="77">
        <f>'Am20-16yr'!I$78</f>
        <v>17.891802751095</v>
      </c>
      <c r="H20" s="77">
        <f>'Am20-16yr'!J$78</f>
        <v>23.646406676103751</v>
      </c>
      <c r="I20" s="77">
        <f>'Am20-16yr'!K$78</f>
        <v>29.289280277945625</v>
      </c>
      <c r="J20" s="77">
        <f>'Am20-16yr'!L$78</f>
        <v>34.623292116430498</v>
      </c>
      <c r="K20" s="77">
        <f>'Am20-16yr'!M$78</f>
        <v>39.642264956291243</v>
      </c>
      <c r="L20" s="77">
        <f>'Am20-16yr'!N$78</f>
        <v>44.339898017555349</v>
      </c>
      <c r="M20" s="77">
        <f>'Am20-16yr'!O$78</f>
        <v>48.709764504650913</v>
      </c>
      <c r="N20" s="77">
        <f>'Am20-16yr'!P$78</f>
        <v>52.745309086094551</v>
      </c>
      <c r="O20" s="77">
        <f>'Am20-16yr'!Q$78</f>
        <v>56.439845323773213</v>
      </c>
      <c r="P20" s="77">
        <f>'Am20-16yr'!R$78</f>
        <v>59.786553050811605</v>
      </c>
      <c r="Q20" s="77">
        <f>'Am20-16yr'!S$78</f>
        <v>62.778475696996949</v>
      </c>
      <c r="R20" s="77">
        <f>'Am20-16yr'!T$78</f>
        <v>65.408517560712141</v>
      </c>
      <c r="S20" s="77">
        <f>'Am20-16yr'!U$78</f>
        <v>67.669441026307823</v>
      </c>
      <c r="T20" s="77">
        <f>'Am20-16yr'!V$78</f>
        <v>69.553863725821557</v>
      </c>
      <c r="U20" s="77">
        <f>'Am20-16yr'!W$78</f>
        <v>71.054255643931739</v>
      </c>
      <c r="V20" s="77">
        <f>'Am20-16yr'!X$78</f>
        <v>72.541970152510288</v>
      </c>
      <c r="W20" s="77">
        <f>'Am20-16yr'!Y$78</f>
        <v>74.026657185241561</v>
      </c>
      <c r="X20" s="77">
        <f>'Am20-16yr'!Z$78</f>
        <v>75.51865484857737</v>
      </c>
      <c r="Y20" s="77">
        <f>'Am20-16yr'!AA$78</f>
        <v>67.052533508241424</v>
      </c>
      <c r="Z20" s="77">
        <f>'Am20-16yr'!AB$78</f>
        <v>59.040620643430465</v>
      </c>
      <c r="AA20" s="77">
        <f>'Am20-16yr'!AC$78</f>
        <v>51.492000423655007</v>
      </c>
      <c r="AB20" s="77">
        <f>'Am20-16yr'!AD$78</f>
        <v>44.415938701815747</v>
      </c>
      <c r="AC20" s="77">
        <f>'Am20-16yr'!AE$78</f>
        <v>37.821886647871438</v>
      </c>
      <c r="AD20" s="77">
        <f>'Am20-16yr'!AF$78</f>
        <v>31.719484455179959</v>
      </c>
      <c r="AE20" s="77">
        <f>'Am20-16yr'!AG$78</f>
        <v>26.118565120966366</v>
      </c>
      <c r="AF20" s="77">
        <f>'Am20-16yr'!AH$78</f>
        <v>21.029158302400219</v>
      </c>
      <c r="AG20" s="77">
        <f>'Am20-16yr'!AI$78</f>
        <v>16.46149424979447</v>
      </c>
      <c r="AH20" s="77">
        <f>'Am20-16yr'!AJ$78</f>
        <v>12.426007818468324</v>
      </c>
      <c r="AI20" s="77">
        <f>'Am20-16yr'!AK$78</f>
        <v>8.9333425608473735</v>
      </c>
      <c r="AJ20" s="77">
        <f>'Am20-16yr'!AL$78</f>
        <v>5.9943549004057255</v>
      </c>
      <c r="AK20" s="77">
        <f>'Am20-16yr'!AM$78</f>
        <v>3.6201183890869624</v>
      </c>
      <c r="AL20" s="77">
        <f>'Am20-16yr'!AN$78</f>
        <v>1.8219280498735437</v>
      </c>
      <c r="AM20" s="78">
        <f>'Am20-16yr'!AO$78</f>
        <v>0.61130480620757588</v>
      </c>
    </row>
    <row r="21" spans="2:39" x14ac:dyDescent="0.25">
      <c r="C21" s="79" t="s">
        <v>52</v>
      </c>
      <c r="D21" s="80">
        <f>'Xp20'!F$78</f>
        <v>0</v>
      </c>
      <c r="E21" s="80">
        <f>'Xp20'!G$78</f>
        <v>0</v>
      </c>
      <c r="F21" s="80">
        <f>'Xp20'!H$78</f>
        <v>0</v>
      </c>
      <c r="G21" s="80">
        <f>'Xp20'!I$78</f>
        <v>0</v>
      </c>
      <c r="H21" s="80">
        <f>'Xp20'!J$78</f>
        <v>0</v>
      </c>
      <c r="I21" s="80">
        <f>'Xp20'!K$78</f>
        <v>0</v>
      </c>
      <c r="J21" s="80">
        <f>'Xp20'!L$78</f>
        <v>0</v>
      </c>
      <c r="K21" s="80">
        <f>'Xp20'!M$78</f>
        <v>0</v>
      </c>
      <c r="L21" s="80">
        <f>'Xp20'!N$78</f>
        <v>0</v>
      </c>
      <c r="M21" s="80">
        <f>'Xp20'!O$78</f>
        <v>0</v>
      </c>
      <c r="N21" s="80">
        <f>'Xp20'!P$78</f>
        <v>0</v>
      </c>
      <c r="O21" s="80">
        <f>'Xp20'!Q$78</f>
        <v>0</v>
      </c>
      <c r="P21" s="80">
        <f>'Xp20'!R$78</f>
        <v>0</v>
      </c>
      <c r="Q21" s="80">
        <f>'Xp20'!S$78</f>
        <v>0</v>
      </c>
      <c r="R21" s="80">
        <f>'Xp20'!T$78</f>
        <v>0</v>
      </c>
      <c r="S21" s="80">
        <f>'Xp20'!U$78</f>
        <v>0</v>
      </c>
      <c r="T21" s="80">
        <f>'Xp20'!V$78</f>
        <v>0</v>
      </c>
      <c r="U21" s="80">
        <f>'Xp20'!W$78</f>
        <v>0</v>
      </c>
      <c r="V21" s="80">
        <f>'Xp20'!X$78</f>
        <v>0</v>
      </c>
      <c r="W21" s="80">
        <f>'Xp20'!Y$78</f>
        <v>0</v>
      </c>
      <c r="X21" s="80">
        <f>'Xp20'!Z$78</f>
        <v>0</v>
      </c>
      <c r="Y21" s="80">
        <f>'Xp20'!AA$78</f>
        <v>0</v>
      </c>
      <c r="Z21" s="80">
        <f>'Xp20'!AB$78</f>
        <v>0</v>
      </c>
      <c r="AA21" s="80">
        <f>'Xp20'!AC$78</f>
        <v>0</v>
      </c>
      <c r="AB21" s="80">
        <f>'Xp20'!AD$78</f>
        <v>0</v>
      </c>
      <c r="AC21" s="80">
        <f>'Xp20'!AE$78</f>
        <v>0</v>
      </c>
      <c r="AD21" s="80">
        <f>'Xp20'!AF$78</f>
        <v>0</v>
      </c>
      <c r="AE21" s="80">
        <f>'Xp20'!AG$78</f>
        <v>0</v>
      </c>
      <c r="AF21" s="80">
        <f>'Xp20'!AH$78</f>
        <v>0</v>
      </c>
      <c r="AG21" s="80">
        <f>'Xp20'!AI$78</f>
        <v>0</v>
      </c>
      <c r="AH21" s="80">
        <f>'Xp20'!AJ$78</f>
        <v>0</v>
      </c>
      <c r="AI21" s="80">
        <f>'Xp20'!AK$78</f>
        <v>0</v>
      </c>
      <c r="AJ21" s="80">
        <f>'Xp20'!AL$78</f>
        <v>0</v>
      </c>
      <c r="AK21" s="80">
        <f>'Xp20'!AM$78</f>
        <v>0</v>
      </c>
      <c r="AL21" s="80">
        <f>'Xp20'!AN$78</f>
        <v>0</v>
      </c>
      <c r="AM21" s="81">
        <f>'Xp20'!AO$78</f>
        <v>0</v>
      </c>
    </row>
    <row r="22" spans="2:39" x14ac:dyDescent="0.25">
      <c r="C22" s="1" t="s">
        <v>99</v>
      </c>
      <c r="D22" s="67"/>
      <c r="E22" s="67">
        <f t="shared" ref="E22:AB22" si="6">E19/E$18</f>
        <v>1</v>
      </c>
      <c r="F22" s="67">
        <f t="shared" si="6"/>
        <v>1.054167418674623</v>
      </c>
      <c r="G22" s="67">
        <f t="shared" si="6"/>
        <v>1.1203343083045296</v>
      </c>
      <c r="H22" s="67">
        <f t="shared" si="6"/>
        <v>1.2029473492987681</v>
      </c>
      <c r="I22" s="67">
        <f t="shared" si="6"/>
        <v>1.3089590716871604</v>
      </c>
      <c r="J22" s="67">
        <f t="shared" si="6"/>
        <v>1.4539471898440655</v>
      </c>
      <c r="K22" s="67">
        <f t="shared" si="6"/>
        <v>1.5707165608346285</v>
      </c>
      <c r="L22" s="67">
        <f t="shared" si="6"/>
        <v>1.6608777449254712</v>
      </c>
      <c r="M22" s="67">
        <f t="shared" si="6"/>
        <v>1.7245313071235566</v>
      </c>
      <c r="N22" s="67">
        <f t="shared" si="6"/>
        <v>1.7607622772730227</v>
      </c>
      <c r="O22" s="67">
        <f t="shared" si="6"/>
        <v>1.7680742726045942</v>
      </c>
      <c r="P22" s="67">
        <f t="shared" si="6"/>
        <v>1.7724436872996305</v>
      </c>
      <c r="Q22" s="67">
        <f t="shared" si="6"/>
        <v>1.7746198205237691</v>
      </c>
      <c r="R22" s="67">
        <f t="shared" si="6"/>
        <v>1.7753424454021614</v>
      </c>
      <c r="S22" s="67">
        <f t="shared" si="6"/>
        <v>1.7753424454021616</v>
      </c>
      <c r="T22" s="67">
        <f t="shared" si="6"/>
        <v>1.7753424454021611</v>
      </c>
      <c r="U22" s="67">
        <f t="shared" si="6"/>
        <v>1.7753424454021616</v>
      </c>
      <c r="V22" s="67">
        <f t="shared" si="6"/>
        <v>1.7753424454021614</v>
      </c>
      <c r="W22" s="67">
        <f t="shared" si="6"/>
        <v>1.7753424454021616</v>
      </c>
      <c r="X22" s="67">
        <f t="shared" si="6"/>
        <v>1.7753424454021616</v>
      </c>
      <c r="Y22" s="67">
        <f t="shared" si="6"/>
        <v>2.1785968260903732</v>
      </c>
      <c r="Z22" s="67">
        <f t="shared" si="6"/>
        <v>2.9044848872613866</v>
      </c>
      <c r="AA22" s="67">
        <f t="shared" si="6"/>
        <v>4.5176027261167278</v>
      </c>
      <c r="AB22" s="67">
        <f t="shared" si="6"/>
        <v>10.163512287394832</v>
      </c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</row>
    <row r="23" spans="2:39" x14ac:dyDescent="0.25">
      <c r="C23" s="1" t="s">
        <v>96</v>
      </c>
      <c r="D23" s="67"/>
      <c r="E23" s="67">
        <f t="shared" ref="E23:AB23" si="7">E20/E$18</f>
        <v>1</v>
      </c>
      <c r="F23" s="67">
        <f t="shared" si="7"/>
        <v>1.0744802006776066</v>
      </c>
      <c r="G23" s="67">
        <f t="shared" si="7"/>
        <v>1.1654596739187282</v>
      </c>
      <c r="H23" s="67">
        <f t="shared" si="7"/>
        <v>1.279052605285806</v>
      </c>
      <c r="I23" s="67">
        <f t="shared" si="7"/>
        <v>1.4248187235698457</v>
      </c>
      <c r="J23" s="67">
        <f t="shared" si="7"/>
        <v>1.6241773860355897</v>
      </c>
      <c r="K23" s="67">
        <f t="shared" si="7"/>
        <v>1.8054503451519082</v>
      </c>
      <c r="L23" s="67">
        <f t="shared" si="7"/>
        <v>1.9702726557337329</v>
      </c>
      <c r="M23" s="67">
        <f t="shared" si="7"/>
        <v>2.1186243188270524</v>
      </c>
      <c r="N23" s="67">
        <f t="shared" si="7"/>
        <v>2.2491664310877084</v>
      </c>
      <c r="O23" s="67">
        <f t="shared" si="7"/>
        <v>2.3595185418142925</v>
      </c>
      <c r="P23" s="67">
        <f t="shared" si="7"/>
        <v>2.4504222265716704</v>
      </c>
      <c r="Q23" s="67">
        <f t="shared" si="7"/>
        <v>2.5225977419296739</v>
      </c>
      <c r="R23" s="67">
        <f t="shared" si="7"/>
        <v>2.5767445763904093</v>
      </c>
      <c r="S23" s="67">
        <f t="shared" si="7"/>
        <v>2.6135419879070354</v>
      </c>
      <c r="T23" s="67">
        <f t="shared" si="7"/>
        <v>2.6336495283080148</v>
      </c>
      <c r="U23" s="67">
        <f t="shared" si="7"/>
        <v>2.6377075549337117</v>
      </c>
      <c r="V23" s="67">
        <f t="shared" si="7"/>
        <v>2.6401325019375212</v>
      </c>
      <c r="W23" s="67">
        <f t="shared" si="7"/>
        <v>2.6413402169543088</v>
      </c>
      <c r="X23" s="67">
        <f t="shared" si="7"/>
        <v>2.6417412608368509</v>
      </c>
      <c r="Y23" s="67">
        <f t="shared" si="7"/>
        <v>3.4956082963835207</v>
      </c>
      <c r="Z23" s="67">
        <f t="shared" si="7"/>
        <v>5.0965719813725237</v>
      </c>
      <c r="AA23" s="67">
        <f t="shared" si="7"/>
        <v>8.8319898985632843</v>
      </c>
      <c r="AB23" s="67">
        <f t="shared" si="7"/>
        <v>22.705499291632325</v>
      </c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</row>
    <row r="24" spans="2:39" x14ac:dyDescent="0.25">
      <c r="B24" s="65" t="s">
        <v>102</v>
      </c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</row>
    <row r="25" spans="2:39" x14ac:dyDescent="0.25">
      <c r="C25" s="73" t="s">
        <v>54</v>
      </c>
      <c r="D25" s="90"/>
      <c r="E25" s="90">
        <f t="shared" ref="E25:AB25" si="8">E18/E4</f>
        <v>0.16969460543914403</v>
      </c>
      <c r="F25" s="90">
        <f t="shared" si="8"/>
        <v>0.15622081654733611</v>
      </c>
      <c r="G25" s="90">
        <f t="shared" si="8"/>
        <v>0.14240868348547361</v>
      </c>
      <c r="H25" s="90">
        <f t="shared" si="8"/>
        <v>0.12825104989857397</v>
      </c>
      <c r="I25" s="90">
        <f t="shared" si="8"/>
        <v>0.11374077437248796</v>
      </c>
      <c r="J25" s="90">
        <f t="shared" si="8"/>
        <v>0.11340861478900305</v>
      </c>
      <c r="K25" s="90">
        <f t="shared" si="8"/>
        <v>0.11292053043021959</v>
      </c>
      <c r="L25" s="90">
        <f t="shared" si="8"/>
        <v>0.1124403395444783</v>
      </c>
      <c r="M25" s="90">
        <f t="shared" si="8"/>
        <v>0.11212318712915779</v>
      </c>
      <c r="N25" s="90">
        <f t="shared" si="8"/>
        <v>0.11212318712915778</v>
      </c>
      <c r="O25" s="90">
        <f t="shared" si="8"/>
        <v>0.11212318712915778</v>
      </c>
      <c r="P25" s="90">
        <f t="shared" si="8"/>
        <v>0.11212318712915779</v>
      </c>
      <c r="Q25" s="90">
        <f t="shared" si="8"/>
        <v>0.11212318712915778</v>
      </c>
      <c r="R25" s="90">
        <f t="shared" si="8"/>
        <v>0.11212318712915778</v>
      </c>
      <c r="S25" s="90">
        <f t="shared" si="8"/>
        <v>0.11212318712915774</v>
      </c>
      <c r="T25" s="90">
        <f t="shared" si="8"/>
        <v>0.11212318712915777</v>
      </c>
      <c r="U25" s="90">
        <f t="shared" si="8"/>
        <v>0.11212318712915777</v>
      </c>
      <c r="V25" s="90">
        <f t="shared" si="8"/>
        <v>0.11212318712915775</v>
      </c>
      <c r="W25" s="90">
        <f t="shared" si="8"/>
        <v>0.11212318712915777</v>
      </c>
      <c r="X25" s="90">
        <f t="shared" si="8"/>
        <v>0.11212318712915777</v>
      </c>
      <c r="Y25" s="90">
        <f t="shared" si="8"/>
        <v>9.5306285947957134E-2</v>
      </c>
      <c r="Z25" s="90">
        <f t="shared" si="8"/>
        <v>7.7800855730834978E-2</v>
      </c>
      <c r="AA25" s="90">
        <f t="shared" si="8"/>
        <v>5.9564921697907364E-2</v>
      </c>
      <c r="AB25" s="90">
        <f t="shared" si="8"/>
        <v>4.0553035722439665E-2</v>
      </c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</row>
    <row r="26" spans="2:39" x14ac:dyDescent="0.25">
      <c r="C26" s="76" t="s">
        <v>55</v>
      </c>
      <c r="D26" s="83"/>
      <c r="E26" s="83">
        <f t="shared" ref="E26:AB26" si="9">E19/E5</f>
        <v>0.28191461221034808</v>
      </c>
      <c r="F26" s="83">
        <f t="shared" si="9"/>
        <v>0.27264981305300845</v>
      </c>
      <c r="G26" s="83">
        <f t="shared" si="9"/>
        <v>0.26321813067556127</v>
      </c>
      <c r="H26" s="83">
        <f t="shared" si="9"/>
        <v>0.25361889983045899</v>
      </c>
      <c r="I26" s="83">
        <f t="shared" si="9"/>
        <v>0.24385163080732178</v>
      </c>
      <c r="J26" s="83">
        <f t="shared" si="9"/>
        <v>0.23366879448392583</v>
      </c>
      <c r="K26" s="83">
        <f t="shared" si="9"/>
        <v>0.22311467092510165</v>
      </c>
      <c r="L26" s="83">
        <f t="shared" si="9"/>
        <v>0.21220386036974195</v>
      </c>
      <c r="M26" s="83">
        <f t="shared" si="9"/>
        <v>0.20093785259658942</v>
      </c>
      <c r="N26" s="83">
        <f t="shared" si="9"/>
        <v>0.18931135338222252</v>
      </c>
      <c r="O26" s="83">
        <f t="shared" si="9"/>
        <v>0.18856157671564167</v>
      </c>
      <c r="P26" s="83">
        <f t="shared" si="9"/>
        <v>0.1879117608261851</v>
      </c>
      <c r="Q26" s="83">
        <f t="shared" si="9"/>
        <v>0.18741977488568512</v>
      </c>
      <c r="R26" s="83">
        <f t="shared" si="9"/>
        <v>0.18714390357442062</v>
      </c>
      <c r="S26" s="83">
        <f t="shared" si="9"/>
        <v>0.18714390357442065</v>
      </c>
      <c r="T26" s="83">
        <f t="shared" si="9"/>
        <v>0.18714390357442062</v>
      </c>
      <c r="U26" s="83">
        <f t="shared" si="9"/>
        <v>0.18714390357442065</v>
      </c>
      <c r="V26" s="83">
        <f t="shared" si="9"/>
        <v>0.18714390357442059</v>
      </c>
      <c r="W26" s="83">
        <f t="shared" si="9"/>
        <v>0.18714390357442062</v>
      </c>
      <c r="X26" s="83">
        <f t="shared" si="9"/>
        <v>0.18714390357442065</v>
      </c>
      <c r="Y26" s="83">
        <f t="shared" si="9"/>
        <v>0.17324069238606252</v>
      </c>
      <c r="Z26" s="83">
        <f t="shared" si="9"/>
        <v>0.1588169544486755</v>
      </c>
      <c r="AA26" s="83">
        <f t="shared" si="9"/>
        <v>0.14384385239310152</v>
      </c>
      <c r="AB26" s="83">
        <f t="shared" si="9"/>
        <v>0.12829038630370265</v>
      </c>
      <c r="AC26" s="83">
        <f t="shared" ref="AC26:AG27" si="10">AC19/AC5</f>
        <v>0.1121231871291577</v>
      </c>
      <c r="AD26" s="83">
        <f t="shared" si="10"/>
        <v>9.5306285947957037E-2</v>
      </c>
      <c r="AE26" s="83">
        <f t="shared" si="10"/>
        <v>7.7800855730834784E-2</v>
      </c>
      <c r="AF26" s="83">
        <f t="shared" si="10"/>
        <v>5.9564921697907114E-2</v>
      </c>
      <c r="AG26" s="83">
        <f t="shared" si="10"/>
        <v>4.0553035722439144E-2</v>
      </c>
      <c r="AH26" s="83"/>
      <c r="AI26" s="83"/>
      <c r="AJ26" s="83"/>
      <c r="AK26" s="83"/>
      <c r="AL26" s="83"/>
      <c r="AM26" s="92"/>
    </row>
    <row r="27" spans="2:39" x14ac:dyDescent="0.25">
      <c r="C27" s="79" t="s">
        <v>56</v>
      </c>
      <c r="D27" s="93"/>
      <c r="E27" s="93">
        <f t="shared" ref="E27:AB27" si="11">E20/E6</f>
        <v>0.37488128319673569</v>
      </c>
      <c r="F27" s="93">
        <f t="shared" si="11"/>
        <v>0.36849988941967227</v>
      </c>
      <c r="G27" s="93">
        <f t="shared" si="11"/>
        <v>0.36204060515648201</v>
      </c>
      <c r="H27" s="93">
        <f t="shared" si="11"/>
        <v>0.35550463289911588</v>
      </c>
      <c r="I27" s="93">
        <f t="shared" si="11"/>
        <v>0.34889330835012489</v>
      </c>
      <c r="J27" s="93">
        <f t="shared" si="11"/>
        <v>0.34204226901773266</v>
      </c>
      <c r="K27" s="93">
        <f t="shared" si="11"/>
        <v>0.33498580720517712</v>
      </c>
      <c r="L27" s="93">
        <f t="shared" si="11"/>
        <v>0.32773790489165938</v>
      </c>
      <c r="M27" s="93">
        <f t="shared" si="11"/>
        <v>0.32030373994853467</v>
      </c>
      <c r="N27" s="93">
        <f t="shared" si="11"/>
        <v>0.31268409650670459</v>
      </c>
      <c r="O27" s="93">
        <f t="shared" si="11"/>
        <v>0.30487730479077357</v>
      </c>
      <c r="P27" s="93">
        <f t="shared" si="11"/>
        <v>0.29688018332412214</v>
      </c>
      <c r="Q27" s="93">
        <f t="shared" si="11"/>
        <v>0.28868853132879818</v>
      </c>
      <c r="R27" s="93">
        <f t="shared" si="11"/>
        <v>0.28029740009852594</v>
      </c>
      <c r="S27" s="93">
        <f t="shared" si="11"/>
        <v>0.27170124790545869</v>
      </c>
      <c r="T27" s="93">
        <f t="shared" si="11"/>
        <v>0.26289402981638643</v>
      </c>
      <c r="U27" s="93">
        <f t="shared" si="11"/>
        <v>0.26219864043910479</v>
      </c>
      <c r="V27" s="93">
        <f t="shared" si="11"/>
        <v>0.26163604883131925</v>
      </c>
      <c r="W27" s="93">
        <f t="shared" si="11"/>
        <v>0.26123317063862211</v>
      </c>
      <c r="X27" s="93">
        <f t="shared" si="11"/>
        <v>0.26101753964757218</v>
      </c>
      <c r="Y27" s="93">
        <f t="shared" si="11"/>
        <v>0.24973184242868882</v>
      </c>
      <c r="Z27" s="93">
        <f t="shared" si="11"/>
        <v>0.23806241055393884</v>
      </c>
      <c r="AA27" s="93">
        <f t="shared" si="11"/>
        <v>0.22599007528965182</v>
      </c>
      <c r="AB27" s="93">
        <f t="shared" si="11"/>
        <v>0.21349437575409749</v>
      </c>
      <c r="AC27" s="93">
        <f t="shared" si="10"/>
        <v>0.2005534481776213</v>
      </c>
      <c r="AD27" s="93">
        <f t="shared" si="10"/>
        <v>0.18714390357442071</v>
      </c>
      <c r="AE27" s="93">
        <f t="shared" si="10"/>
        <v>0.17324069238606263</v>
      </c>
      <c r="AF27" s="93">
        <f t="shared" si="10"/>
        <v>0.15881695444867561</v>
      </c>
      <c r="AG27" s="93">
        <f t="shared" si="10"/>
        <v>0.1438438523931016</v>
      </c>
      <c r="AH27" s="93">
        <f t="shared" ref="AH27:AM27" si="12">AH20/AH6</f>
        <v>0.12829038630370279</v>
      </c>
      <c r="AI27" s="93">
        <f t="shared" si="12"/>
        <v>0.11212318712915782</v>
      </c>
      <c r="AJ27" s="93">
        <f t="shared" si="12"/>
        <v>9.5306285947957245E-2</v>
      </c>
      <c r="AK27" s="93">
        <f t="shared" si="12"/>
        <v>7.7800855730835061E-2</v>
      </c>
      <c r="AL27" s="93">
        <f t="shared" si="12"/>
        <v>5.9564921697907537E-2</v>
      </c>
      <c r="AM27" s="94">
        <f t="shared" si="12"/>
        <v>4.0553035722440026E-2</v>
      </c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89" t="s">
        <v>100</v>
      </c>
      <c r="E29" s="66"/>
      <c r="F29" s="66"/>
      <c r="G29" s="66"/>
      <c r="H29" s="66"/>
      <c r="I29" s="66"/>
      <c r="J29" s="66"/>
      <c r="K29" s="66"/>
      <c r="L29" s="89" t="s">
        <v>101</v>
      </c>
      <c r="M29" s="66"/>
      <c r="N29" s="66"/>
      <c r="O29" s="66"/>
      <c r="P29" s="66"/>
      <c r="Q29" s="66"/>
      <c r="R29" s="66"/>
      <c r="S29" s="66"/>
      <c r="T29" s="89" t="s">
        <v>110</v>
      </c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  <row r="61" spans="4:33" x14ac:dyDescent="0.25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</row>
    <row r="62" spans="4:33" x14ac:dyDescent="0.25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</row>
    <row r="63" spans="4:33" x14ac:dyDescent="0.25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</row>
    <row r="64" spans="4:33" x14ac:dyDescent="0.25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</row>
    <row r="65" spans="4:33" x14ac:dyDescent="0.25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3B18-2D6E-4A8F-B1EE-6E4D566A8AE1}">
  <dimension ref="A1:AM60"/>
  <sheetViews>
    <sheetView workbookViewId="0">
      <selection activeCell="E47" sqref="E47"/>
    </sheetView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39" width="7.77734375" style="1" customWidth="1"/>
    <col min="40" max="16384" width="8.88671875" style="1"/>
  </cols>
  <sheetData>
    <row r="1" spans="1:39" x14ac:dyDescent="0.25">
      <c r="A1" s="64" t="s">
        <v>104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124</v>
      </c>
      <c r="D4" s="77">
        <f>'Am20-10yr'!F$81</f>
        <v>0</v>
      </c>
      <c r="E4" s="77">
        <f>'Am20-10yr'!G$81</f>
        <v>21.511988159999998</v>
      </c>
      <c r="F4" s="77">
        <f>'Am20-10yr'!H$81</f>
        <v>43.287687139200003</v>
      </c>
      <c r="G4" s="77">
        <f>'Am20-10yr'!I$81</f>
        <v>65.341437660384003</v>
      </c>
      <c r="H4" s="77">
        <f>'Am20-10yr'!J$81</f>
        <v>87.688320679865612</v>
      </c>
      <c r="I4" s="77">
        <f>'Am20-10yr'!K$81</f>
        <v>110.34419465488801</v>
      </c>
      <c r="J4" s="77">
        <f>'Am20-10yr'!L$81</f>
        <v>132.64253549304001</v>
      </c>
      <c r="K4" s="77">
        <f>'Am20-10yr'!M$81</f>
        <v>154.57619253158421</v>
      </c>
      <c r="L4" s="77">
        <f>'Am20-10yr'!N$81</f>
        <v>176.13787209452843</v>
      </c>
      <c r="M4" s="77">
        <f>'Am20-10yr'!O$81</f>
        <v>197.32013463236069</v>
      </c>
      <c r="N4" s="77">
        <f>'Am20-10yr'!P$81</f>
        <v>218.11539180457876</v>
      </c>
      <c r="O4" s="77">
        <f>'Am20-10yr'!Q$81</f>
        <v>224.28990350387031</v>
      </c>
      <c r="P4" s="77">
        <f>'Am20-10yr'!R$81</f>
        <v>230.13415363677689</v>
      </c>
      <c r="Q4" s="77">
        <f>'Am20-10yr'!S$81</f>
        <v>235.64198895917073</v>
      </c>
      <c r="R4" s="77">
        <f>'Am20-10yr'!T$81</f>
        <v>240.80715569940162</v>
      </c>
      <c r="S4" s="77">
        <f>'Am20-10yr'!U$81</f>
        <v>245.62329881338965</v>
      </c>
      <c r="T4" s="77">
        <f>'Am20-10yr'!V$81</f>
        <v>250.53576478965746</v>
      </c>
      <c r="U4" s="77">
        <f>'Am20-10yr'!W$81</f>
        <v>255.54648008545058</v>
      </c>
      <c r="V4" s="77">
        <f>'Am20-10yr'!X$81</f>
        <v>260.65740968715966</v>
      </c>
      <c r="W4" s="77">
        <f>'Am20-10yr'!Y$81</f>
        <v>265.87055788090282</v>
      </c>
      <c r="X4" s="77">
        <f>'Am20-10yr'!Z$81</f>
        <v>271.18796903852086</v>
      </c>
      <c r="Y4" s="77">
        <f>'Am20-10yr'!AA$81</f>
        <v>241.2233732039056</v>
      </c>
      <c r="Z4" s="77">
        <f>'Am20-10yr'!AB$81</f>
        <v>211.8580689362976</v>
      </c>
      <c r="AA4" s="77">
        <f>'Am20-10yr'!AC$81</f>
        <v>183.10404206703706</v>
      </c>
      <c r="AB4" s="77">
        <f>'Am20-10yr'!AD$81</f>
        <v>154.97351814409095</v>
      </c>
      <c r="AC4" s="77">
        <f>'Am20-10yr'!AE$81</f>
        <v>127.47896722638546</v>
      </c>
      <c r="AD4" s="77">
        <f>'Am20-10yr'!AF$81</f>
        <v>100.6331087740255</v>
      </c>
      <c r="AE4" s="77">
        <f>'Am20-10yr'!AG$81</f>
        <v>74.448916636317932</v>
      </c>
      <c r="AF4" s="77">
        <f>'Am20-10yr'!AH$81</f>
        <v>48.939624139555825</v>
      </c>
      <c r="AG4" s="77">
        <f>'Am20-10yr'!AI$81</f>
        <v>24.118729276558089</v>
      </c>
      <c r="AH4" s="77">
        <f>'Am20-10yr'!AJ$81</f>
        <v>-1.1882826695408747E-14</v>
      </c>
      <c r="AI4" s="77">
        <f>'Am20-10yr'!AK$81</f>
        <v>-1.1882826695408747E-14</v>
      </c>
      <c r="AJ4" s="77">
        <f>'Am20-10yr'!AL$81</f>
        <v>-1.1882826695408747E-14</v>
      </c>
      <c r="AK4" s="77">
        <f>'Am20-10yr'!AM$81</f>
        <v>-1.1882826695408747E-14</v>
      </c>
      <c r="AL4" s="77">
        <f>'Am20-10yr'!AN$81</f>
        <v>-1.1882826695408747E-14</v>
      </c>
      <c r="AM4" s="78">
        <f>'Am20-10yr'!AO$81</f>
        <v>-1.1882826695408747E-14</v>
      </c>
    </row>
    <row r="5" spans="1:39" x14ac:dyDescent="0.25">
      <c r="C5" s="76" t="s">
        <v>68</v>
      </c>
      <c r="D5" s="77">
        <f>'Am20-10yr-4%'!F$81</f>
        <v>0</v>
      </c>
      <c r="E5" s="77">
        <f>'Am20-10yr-4%'!G$81</f>
        <v>18.408443999999999</v>
      </c>
      <c r="F5" s="77">
        <f>'Am20-10yr-4%'!H$81</f>
        <v>37.247792279999999</v>
      </c>
      <c r="G5" s="77">
        <f>'Am20-10yr-4%'!I$81</f>
        <v>56.539783935599999</v>
      </c>
      <c r="H5" s="77">
        <f>'Am20-10yr-4%'!J$81</f>
        <v>76.307248975039997</v>
      </c>
      <c r="I5" s="77">
        <f>'Am20-10yr-4%'!K$81</f>
        <v>96.574162766700013</v>
      </c>
      <c r="J5" s="77">
        <f>'Am20-10yr-4%'!L$81</f>
        <v>116.781069471</v>
      </c>
      <c r="K5" s="77">
        <f>'Am20-10yr-4%'!M$81</f>
        <v>136.92676894619282</v>
      </c>
      <c r="L5" s="77">
        <f>'Am20-10yr-4%'!N$81</f>
        <v>157.01003704769627</v>
      </c>
      <c r="M5" s="77">
        <f>'Am20-10yr-4%'!O$81</f>
        <v>177.02962514803659</v>
      </c>
      <c r="N5" s="77">
        <f>'Am20-10yr-4%'!P$81</f>
        <v>196.98425964719053</v>
      </c>
      <c r="O5" s="77">
        <f>'Am20-10yr-4%'!Q$81</f>
        <v>202.64664147313434</v>
      </c>
      <c r="P5" s="77">
        <f>'Am20-10yr-4%'!R$81</f>
        <v>208.00346997240382</v>
      </c>
      <c r="Q5" s="77">
        <f>'Am20-10yr-4%'!S$81</f>
        <v>213.04097705846553</v>
      </c>
      <c r="R5" s="77">
        <f>'Am20-10yr-4%'!T$81</f>
        <v>217.74473637005525</v>
      </c>
      <c r="S5" s="77">
        <f>'Am20-10yr-4%'!U$81</f>
        <v>222.09963109745632</v>
      </c>
      <c r="T5" s="77">
        <f>'Am20-10yr-4%'!V$81</f>
        <v>226.54162371940546</v>
      </c>
      <c r="U5" s="77">
        <f>'Am20-10yr-4%'!W$81</f>
        <v>231.07245619379356</v>
      </c>
      <c r="V5" s="77">
        <f>'Am20-10yr-4%'!X$81</f>
        <v>235.69390531766948</v>
      </c>
      <c r="W5" s="77">
        <f>'Am20-10yr-4%'!Y$81</f>
        <v>240.40778342402285</v>
      </c>
      <c r="X5" s="77">
        <f>'Am20-10yr-4%'!Z$81</f>
        <v>245.21593909250331</v>
      </c>
      <c r="Y5" s="77">
        <f>'Am20-10yr-4%'!AA$81</f>
        <v>219.83739650471716</v>
      </c>
      <c r="Z5" s="77">
        <f>'Am20-10yr-4%'!AB$81</f>
        <v>194.63931716429994</v>
      </c>
      <c r="AA5" s="77">
        <f>'Am20-10yr-4%'!AC$81</f>
        <v>169.62531033619902</v>
      </c>
      <c r="AB5" s="77">
        <f>'Am20-10yr-4%'!AD$81</f>
        <v>144.79905747066078</v>
      </c>
      <c r="AC5" s="77">
        <f>'Am20-10yr-4%'!AE$81</f>
        <v>120.16431364693639</v>
      </c>
      <c r="AD5" s="77">
        <f>'Am20-10yr-4%'!AF$81</f>
        <v>95.724909045862205</v>
      </c>
      <c r="AE5" s="77">
        <f>'Am20-10yr-4%'!AG$81</f>
        <v>71.484750451891159</v>
      </c>
      <c r="AF5" s="77">
        <f>'Am20-10yr-4%'!AH$81</f>
        <v>47.447822785165364</v>
      </c>
      <c r="AG5" s="77">
        <f>'Am20-10yr-4%'!AI$81</f>
        <v>23.618190664229711</v>
      </c>
      <c r="AH5" s="77">
        <f>'Am20-10yr-4%'!AJ$81</f>
        <v>-6.8212102632969615E-15</v>
      </c>
      <c r="AI5" s="77">
        <f>'Am20-10yr-4%'!AK$81</f>
        <v>-6.8212102632969615E-15</v>
      </c>
      <c r="AJ5" s="77">
        <f>'Am20-10yr-4%'!AL$81</f>
        <v>-6.8212102632969615E-15</v>
      </c>
      <c r="AK5" s="77">
        <f>'Am20-10yr-4%'!AM$81</f>
        <v>-6.8212102632969615E-15</v>
      </c>
      <c r="AL5" s="77">
        <f>'Am20-10yr-4%'!AN$81</f>
        <v>-6.8212102632969615E-15</v>
      </c>
      <c r="AM5" s="78">
        <f>'Am20-10yr-4%'!AO$81</f>
        <v>-6.8212102632969615E-15</v>
      </c>
    </row>
    <row r="6" spans="1:39" x14ac:dyDescent="0.25">
      <c r="C6" s="79" t="s">
        <v>52</v>
      </c>
      <c r="D6" s="80">
        <f>'Xp20'!F$81</f>
        <v>142.26</v>
      </c>
      <c r="E6" s="80">
        <f>'Xp20'!G$81</f>
        <v>148.82220000000001</v>
      </c>
      <c r="F6" s="80">
        <f>'Xp20'!H$81</f>
        <v>155.701494</v>
      </c>
      <c r="G6" s="80">
        <f>'Xp20'!I$81</f>
        <v>162.91351700000001</v>
      </c>
      <c r="H6" s="80">
        <f>'Xp20'!J$81</f>
        <v>170.47468000000001</v>
      </c>
      <c r="I6" s="80">
        <f>'Xp20'!K$81</f>
        <v>173.8841736</v>
      </c>
      <c r="J6" s="80">
        <f>'Xp20'!L$81</f>
        <v>177.36185707199999</v>
      </c>
      <c r="K6" s="80">
        <f>'Xp20'!M$81</f>
        <v>180.90909421344</v>
      </c>
      <c r="L6" s="80">
        <f>'Xp20'!N$81</f>
        <v>184.52727609770881</v>
      </c>
      <c r="M6" s="80">
        <f>'Xp20'!O$81</f>
        <v>188.217821619663</v>
      </c>
      <c r="N6" s="80">
        <f>'Xp20'!P$81</f>
        <v>191.98217805205627</v>
      </c>
      <c r="O6" s="80">
        <f>'Xp20'!Q$81</f>
        <v>195.8218216130974</v>
      </c>
      <c r="P6" s="80">
        <f>'Xp20'!R$81</f>
        <v>199.73825804535934</v>
      </c>
      <c r="Q6" s="80">
        <f>'Xp20'!S$81</f>
        <v>203.73302320626652</v>
      </c>
      <c r="R6" s="80">
        <f>'Xp20'!T$81</f>
        <v>207.80768367039187</v>
      </c>
      <c r="S6" s="80">
        <f>'Xp20'!U$81</f>
        <v>211.9638373437997</v>
      </c>
      <c r="T6" s="80">
        <f>'Xp20'!V$81</f>
        <v>216.20311409067568</v>
      </c>
      <c r="U6" s="80">
        <f>'Xp20'!W$81</f>
        <v>220.52717637248921</v>
      </c>
      <c r="V6" s="80">
        <f>'Xp20'!X$81</f>
        <v>224.937719899939</v>
      </c>
      <c r="W6" s="80">
        <f>'Xp20'!Y$81</f>
        <v>229.43647429793779</v>
      </c>
      <c r="X6" s="80">
        <f>'Xp20'!Z$81</f>
        <v>0</v>
      </c>
      <c r="Y6" s="80">
        <f>'Xp20'!AA$81</f>
        <v>0</v>
      </c>
      <c r="Z6" s="80">
        <f>'Xp20'!AB$81</f>
        <v>0</v>
      </c>
      <c r="AA6" s="80">
        <f>'Xp20'!AC$81</f>
        <v>0</v>
      </c>
      <c r="AB6" s="80">
        <f>'Xp20'!AD$81</f>
        <v>0</v>
      </c>
      <c r="AC6" s="80">
        <f>'Xp20'!AE$81</f>
        <v>0</v>
      </c>
      <c r="AD6" s="80">
        <f>'Xp20'!AF$81</f>
        <v>0</v>
      </c>
      <c r="AE6" s="80">
        <f>'Xp20'!AG$81</f>
        <v>0</v>
      </c>
      <c r="AF6" s="80">
        <f>'Xp20'!AH$81</f>
        <v>0</v>
      </c>
      <c r="AG6" s="80">
        <f>'Xp20'!AI$81</f>
        <v>0</v>
      </c>
      <c r="AH6" s="80">
        <f>'Xp20'!AJ$81</f>
        <v>0</v>
      </c>
      <c r="AI6" s="80">
        <f>'Xp20'!AK$81</f>
        <v>0</v>
      </c>
      <c r="AJ6" s="80">
        <f>'Xp20'!AL$81</f>
        <v>0</v>
      </c>
      <c r="AK6" s="80">
        <f>'Xp20'!AM$81</f>
        <v>0</v>
      </c>
      <c r="AL6" s="80">
        <f>'Xp20'!AN$81</f>
        <v>0</v>
      </c>
      <c r="AM6" s="81">
        <f>'Xp20'!AO$81</f>
        <v>0</v>
      </c>
    </row>
    <row r="7" spans="1:39" x14ac:dyDescent="0.25">
      <c r="C7" s="1" t="s">
        <v>105</v>
      </c>
      <c r="D7" s="68"/>
      <c r="E7" s="67">
        <f t="shared" ref="E7:AM7" si="0">E5/E$4</f>
        <v>0.8557295524283145</v>
      </c>
      <c r="F7" s="67">
        <f t="shared" si="0"/>
        <v>0.86047083458680651</v>
      </c>
      <c r="G7" s="67">
        <f t="shared" si="0"/>
        <v>0.865297519614871</v>
      </c>
      <c r="H7" s="67">
        <f t="shared" si="0"/>
        <v>0.8702099479544616</v>
      </c>
      <c r="I7" s="67">
        <f t="shared" si="0"/>
        <v>0.87520837021598563</v>
      </c>
      <c r="J7" s="67">
        <f t="shared" si="0"/>
        <v>0.88041945999386972</v>
      </c>
      <c r="K7" s="67">
        <f t="shared" si="0"/>
        <v>0.88582055686366368</v>
      </c>
      <c r="L7" s="67">
        <f t="shared" si="0"/>
        <v>0.89140418911972108</v>
      </c>
      <c r="M7" s="67">
        <f t="shared" si="0"/>
        <v>0.89716959436436328</v>
      </c>
      <c r="N7" s="67">
        <f t="shared" si="0"/>
        <v>0.90311948192853464</v>
      </c>
      <c r="O7" s="67">
        <f t="shared" si="0"/>
        <v>0.90350318185248812</v>
      </c>
      <c r="P7" s="67">
        <f t="shared" si="0"/>
        <v>0.90383572662012546</v>
      </c>
      <c r="Q7" s="67">
        <f t="shared" si="0"/>
        <v>0.90408750155040818</v>
      </c>
      <c r="R7" s="67">
        <f t="shared" si="0"/>
        <v>0.90422867932489903</v>
      </c>
      <c r="S7" s="67">
        <f t="shared" si="0"/>
        <v>0.90422867932489892</v>
      </c>
      <c r="T7" s="67">
        <f t="shared" si="0"/>
        <v>0.90422867932489881</v>
      </c>
      <c r="U7" s="67">
        <f t="shared" si="0"/>
        <v>0.90422867932489892</v>
      </c>
      <c r="V7" s="67">
        <f t="shared" si="0"/>
        <v>0.90422867932489881</v>
      </c>
      <c r="W7" s="67">
        <f t="shared" si="0"/>
        <v>0.90422867932489892</v>
      </c>
      <c r="X7" s="67">
        <f t="shared" si="0"/>
        <v>0.90422867932489892</v>
      </c>
      <c r="Y7" s="67">
        <f t="shared" si="0"/>
        <v>0.91134367944887784</v>
      </c>
      <c r="Z7" s="67">
        <f t="shared" si="0"/>
        <v>0.91872506032718038</v>
      </c>
      <c r="AA7" s="67">
        <f t="shared" si="0"/>
        <v>0.92638757954942752</v>
      </c>
      <c r="AB7" s="67">
        <f t="shared" si="0"/>
        <v>0.93434710139334787</v>
      </c>
      <c r="AC7" s="67">
        <f t="shared" si="0"/>
        <v>0.94262070254727404</v>
      </c>
      <c r="AD7" s="67">
        <f t="shared" si="0"/>
        <v>0.95122679018905398</v>
      </c>
      <c r="AE7" s="67">
        <f t="shared" si="0"/>
        <v>0.96018523413971635</v>
      </c>
      <c r="AF7" s="67">
        <f t="shared" si="0"/>
        <v>0.96951751508886841</v>
      </c>
      <c r="AG7" s="67">
        <f t="shared" si="0"/>
        <v>0.97924689121931185</v>
      </c>
      <c r="AH7" s="67">
        <f t="shared" si="0"/>
        <v>0.57403936269915656</v>
      </c>
      <c r="AI7" s="67">
        <f t="shared" si="0"/>
        <v>0.57403936269915656</v>
      </c>
      <c r="AJ7" s="67">
        <f t="shared" si="0"/>
        <v>0.57403936269915656</v>
      </c>
      <c r="AK7" s="67">
        <f t="shared" si="0"/>
        <v>0.57403936269915656</v>
      </c>
      <c r="AL7" s="67">
        <f t="shared" si="0"/>
        <v>0.57403936269915656</v>
      </c>
      <c r="AM7" s="67">
        <f t="shared" si="0"/>
        <v>0.57403936269915656</v>
      </c>
    </row>
    <row r="8" spans="1:39" x14ac:dyDescent="0.25">
      <c r="B8" s="65" t="s">
        <v>44</v>
      </c>
      <c r="AH8" s="68"/>
      <c r="AI8" s="68"/>
      <c r="AJ8" s="68"/>
      <c r="AK8" s="68"/>
      <c r="AL8" s="68"/>
      <c r="AM8" s="68"/>
    </row>
    <row r="9" spans="1:39" x14ac:dyDescent="0.25">
      <c r="C9" s="73" t="s">
        <v>124</v>
      </c>
      <c r="D9" s="74">
        <f>'Am20-10yr'!F$84</f>
        <v>104.56109999999998</v>
      </c>
      <c r="E9" s="74">
        <f>'Am20-10yr'!G$84</f>
        <v>203.489307</v>
      </c>
      <c r="F9" s="74">
        <f>'Am20-10yr'!H$84</f>
        <v>296.53536338999999</v>
      </c>
      <c r="G9" s="74">
        <f>'Am20-10yr'!I$84</f>
        <v>383.43819687600001</v>
      </c>
      <c r="H9" s="74">
        <f>'Am20-10yr'!J$84</f>
        <v>463.92434166750002</v>
      </c>
      <c r="I9" s="74">
        <f>'Am20-10yr'!K$84</f>
        <v>534.38657527500004</v>
      </c>
      <c r="J9" s="74">
        <f>'Am20-10yr'!L$84</f>
        <v>594.62441947482012</v>
      </c>
      <c r="K9" s="74">
        <f>'Am20-10yr'!M$84</f>
        <v>644.43338647880648</v>
      </c>
      <c r="L9" s="74">
        <f>'Am20-10yr'!N$84</f>
        <v>683.60489874304255</v>
      </c>
      <c r="M9" s="74">
        <f>'Am20-10yr'!O$84</f>
        <v>711.92620717273337</v>
      </c>
      <c r="N9" s="74">
        <f>'Am20-10yr'!P$84</f>
        <v>729.18030769118809</v>
      </c>
      <c r="O9" s="74">
        <f>'Am20-10yr'!Q$84</f>
        <v>745.60196614018184</v>
      </c>
      <c r="P9" s="74">
        <f>'Am20-10yr'!R$84</f>
        <v>761.44773317832551</v>
      </c>
      <c r="Q9" s="74">
        <f>'Am20-10yr'!S$84</f>
        <v>776.99295045240194</v>
      </c>
      <c r="R9" s="74">
        <f>'Am20-10yr'!T$84</f>
        <v>792.53280946145003</v>
      </c>
      <c r="S9" s="74">
        <f>'Am20-10yr'!U$84</f>
        <v>808.383465650679</v>
      </c>
      <c r="T9" s="74">
        <f>'Am20-10yr'!V$84</f>
        <v>824.55113496369256</v>
      </c>
      <c r="U9" s="74">
        <f>'Am20-10yr'!W$84</f>
        <v>841.04215766296647</v>
      </c>
      <c r="V9" s="74">
        <f>'Am20-10yr'!X$84</f>
        <v>857.86300081622585</v>
      </c>
      <c r="W9" s="74">
        <f>'Am20-10yr'!Y$84</f>
        <v>875.02026083255032</v>
      </c>
      <c r="X9" s="74">
        <f>'Am20-10yr'!Z$84</f>
        <v>720.51214126803734</v>
      </c>
      <c r="Y9" s="74">
        <f>'Am20-10yr'!AA$84</f>
        <v>580.1147117903505</v>
      </c>
      <c r="Z9" s="74">
        <f>'Am20-10yr'!AB$84</f>
        <v>454.11018620122638</v>
      </c>
      <c r="AA9" s="74">
        <f>'Am20-10yr'!AC$84</f>
        <v>342.78642257843615</v>
      </c>
      <c r="AB9" s="74">
        <f>'Am20-10yr'!AD$84</f>
        <v>246.43703616130651</v>
      </c>
      <c r="AC9" s="74">
        <f>'Am20-10yr'!AE$84</f>
        <v>165.36151449395066</v>
      </c>
      <c r="AD9" s="74">
        <f>'Am20-10yr'!AF$84</f>
        <v>99.865334871364098</v>
      </c>
      <c r="AE9" s="74">
        <f>'Am20-10yr'!AG$84</f>
        <v>50.260084134442202</v>
      </c>
      <c r="AF9" s="74">
        <f>'Am20-10yr'!AH$84</f>
        <v>16.86358086089826</v>
      </c>
      <c r="AG9" s="74">
        <f>'Am20-10yr'!AI$84</f>
        <v>-1.7053025658242404E-13</v>
      </c>
      <c r="AH9" s="74">
        <f>'Am20-10yr'!AJ$84</f>
        <v>-1.7053025658242404E-13</v>
      </c>
      <c r="AI9" s="74">
        <f>'Am20-10yr'!AK$84</f>
        <v>-1.7053025658242404E-13</v>
      </c>
      <c r="AJ9" s="74">
        <f>'Am20-10yr'!AL$84</f>
        <v>-1.7053025658242404E-13</v>
      </c>
      <c r="AK9" s="74">
        <f>'Am20-10yr'!AM$84</f>
        <v>-1.7053025658242404E-13</v>
      </c>
      <c r="AL9" s="74">
        <f>'Am20-10yr'!AN$84</f>
        <v>-1.7053025658242404E-13</v>
      </c>
      <c r="AM9" s="75">
        <f>'Am20-10yr'!AO$84</f>
        <v>-1.7053025658242404E-13</v>
      </c>
    </row>
    <row r="10" spans="1:39" x14ac:dyDescent="0.25">
      <c r="C10" s="76" t="s">
        <v>68</v>
      </c>
      <c r="D10" s="77">
        <f>'Am20-10yr-4%'!F$84</f>
        <v>104.56109999999998</v>
      </c>
      <c r="E10" s="77">
        <f>'Am20-10yr-4%'!G$84</f>
        <v>203.489307</v>
      </c>
      <c r="F10" s="77">
        <f>'Am20-10yr-4%'!H$84</f>
        <v>296.53536338999999</v>
      </c>
      <c r="G10" s="77">
        <f>'Am20-10yr-4%'!I$84</f>
        <v>383.43819687600001</v>
      </c>
      <c r="H10" s="77">
        <f>'Am20-10yr-4%'!J$84</f>
        <v>463.92434166750002</v>
      </c>
      <c r="I10" s="77">
        <f>'Am20-10yr-4%'!K$84</f>
        <v>534.38657527500004</v>
      </c>
      <c r="J10" s="77">
        <f>'Am20-10yr-4%'!L$84</f>
        <v>594.62441947482012</v>
      </c>
      <c r="K10" s="77">
        <f>'Am20-10yr-4%'!M$84</f>
        <v>644.43338647880648</v>
      </c>
      <c r="L10" s="77">
        <f>'Am20-10yr-4%'!N$84</f>
        <v>683.60489874304255</v>
      </c>
      <c r="M10" s="77">
        <f>'Am20-10yr-4%'!O$84</f>
        <v>711.92620717273337</v>
      </c>
      <c r="N10" s="77">
        <f>'Am20-10yr-4%'!P$84</f>
        <v>729.18030769118809</v>
      </c>
      <c r="O10" s="77">
        <f>'Am20-10yr-4%'!Q$84</f>
        <v>745.60196614018184</v>
      </c>
      <c r="P10" s="77">
        <f>'Am20-10yr-4%'!R$84</f>
        <v>761.44773317832551</v>
      </c>
      <c r="Q10" s="77">
        <f>'Am20-10yr-4%'!S$84</f>
        <v>776.99295045240194</v>
      </c>
      <c r="R10" s="77">
        <f>'Am20-10yr-4%'!T$84</f>
        <v>792.53280946145003</v>
      </c>
      <c r="S10" s="77">
        <f>'Am20-10yr-4%'!U$84</f>
        <v>808.383465650679</v>
      </c>
      <c r="T10" s="77">
        <f>'Am20-10yr-4%'!V$84</f>
        <v>824.55113496369256</v>
      </c>
      <c r="U10" s="77">
        <f>'Am20-10yr-4%'!W$84</f>
        <v>841.04215766296647</v>
      </c>
      <c r="V10" s="77">
        <f>'Am20-10yr-4%'!X$84</f>
        <v>857.86300081622585</v>
      </c>
      <c r="W10" s="77">
        <f>'Am20-10yr-4%'!Y$84</f>
        <v>875.02026083255032</v>
      </c>
      <c r="X10" s="77">
        <f>'Am20-10yr-4%'!Z$84</f>
        <v>720.51214126803734</v>
      </c>
      <c r="Y10" s="77">
        <f>'Am20-10yr-4%'!AA$84</f>
        <v>580.1147117903505</v>
      </c>
      <c r="Z10" s="77">
        <f>'Am20-10yr-4%'!AB$84</f>
        <v>454.11018620122638</v>
      </c>
      <c r="AA10" s="77">
        <f>'Am20-10yr-4%'!AC$84</f>
        <v>342.78642257843615</v>
      </c>
      <c r="AB10" s="77">
        <f>'Am20-10yr-4%'!AD$84</f>
        <v>246.43703616130651</v>
      </c>
      <c r="AC10" s="77">
        <f>'Am20-10yr-4%'!AE$84</f>
        <v>165.36151449395066</v>
      </c>
      <c r="AD10" s="77">
        <f>'Am20-10yr-4%'!AF$84</f>
        <v>99.865334871364098</v>
      </c>
      <c r="AE10" s="77">
        <f>'Am20-10yr-4%'!AG$84</f>
        <v>50.260084134442202</v>
      </c>
      <c r="AF10" s="77">
        <f>'Am20-10yr-4%'!AH$84</f>
        <v>16.86358086089826</v>
      </c>
      <c r="AG10" s="77">
        <f>'Am20-10yr-4%'!AI$84</f>
        <v>-1.7053025658242404E-13</v>
      </c>
      <c r="AH10" s="77">
        <f>'Am20-10yr-4%'!AJ$84</f>
        <v>-1.7053025658242404E-13</v>
      </c>
      <c r="AI10" s="77">
        <f>'Am20-10yr-4%'!AK$84</f>
        <v>-1.7053025658242404E-13</v>
      </c>
      <c r="AJ10" s="77">
        <f>'Am20-10yr-4%'!AL$84</f>
        <v>-1.7053025658242404E-13</v>
      </c>
      <c r="AK10" s="77">
        <f>'Am20-10yr-4%'!AM$84</f>
        <v>-1.7053025658242404E-13</v>
      </c>
      <c r="AL10" s="77">
        <f>'Am20-10yr-4%'!AN$84</f>
        <v>-1.7053025658242404E-13</v>
      </c>
      <c r="AM10" s="78">
        <f>'Am20-10yr-4%'!AO$84</f>
        <v>-1.7053025658242404E-13</v>
      </c>
    </row>
    <row r="11" spans="1:39" x14ac:dyDescent="0.25">
      <c r="C11" s="79" t="s">
        <v>52</v>
      </c>
      <c r="D11" s="80">
        <f>'Xp20'!F$84</f>
        <v>0</v>
      </c>
      <c r="E11" s="80">
        <f>'Xp20'!G$84</f>
        <v>0</v>
      </c>
      <c r="F11" s="80">
        <f>'Xp20'!H$84</f>
        <v>0</v>
      </c>
      <c r="G11" s="80">
        <f>'Xp20'!I$84</f>
        <v>0</v>
      </c>
      <c r="H11" s="80">
        <f>'Xp20'!J$84</f>
        <v>0</v>
      </c>
      <c r="I11" s="80">
        <f>'Xp20'!K$84</f>
        <v>0</v>
      </c>
      <c r="J11" s="80">
        <f>'Xp20'!L$84</f>
        <v>0</v>
      </c>
      <c r="K11" s="80">
        <f>'Xp20'!M$84</f>
        <v>0</v>
      </c>
      <c r="L11" s="80">
        <f>'Xp20'!N$84</f>
        <v>0</v>
      </c>
      <c r="M11" s="80">
        <f>'Xp20'!O$84</f>
        <v>0</v>
      </c>
      <c r="N11" s="80">
        <f>'Xp20'!P$84</f>
        <v>0</v>
      </c>
      <c r="O11" s="80">
        <f>'Xp20'!Q$84</f>
        <v>0</v>
      </c>
      <c r="P11" s="80">
        <f>'Xp20'!R$84</f>
        <v>0</v>
      </c>
      <c r="Q11" s="80">
        <f>'Xp20'!S$84</f>
        <v>0</v>
      </c>
      <c r="R11" s="80">
        <f>'Xp20'!T$84</f>
        <v>0</v>
      </c>
      <c r="S11" s="80">
        <f>'Xp20'!U$84</f>
        <v>0</v>
      </c>
      <c r="T11" s="80">
        <f>'Xp20'!V$84</f>
        <v>0</v>
      </c>
      <c r="U11" s="80">
        <f>'Xp20'!W$84</f>
        <v>0</v>
      </c>
      <c r="V11" s="80">
        <f>'Xp20'!X$84</f>
        <v>0</v>
      </c>
      <c r="W11" s="80">
        <f>'Xp20'!Y$84</f>
        <v>0</v>
      </c>
      <c r="X11" s="80">
        <f>'Xp20'!Z$84</f>
        <v>0</v>
      </c>
      <c r="Y11" s="80">
        <f>'Xp20'!AA$84</f>
        <v>0</v>
      </c>
      <c r="Z11" s="80">
        <f>'Xp20'!AB$84</f>
        <v>0</v>
      </c>
      <c r="AA11" s="80">
        <f>'Xp20'!AC$84</f>
        <v>0</v>
      </c>
      <c r="AB11" s="80">
        <f>'Xp20'!AD$84</f>
        <v>0</v>
      </c>
      <c r="AC11" s="80">
        <f>'Xp20'!AE$84</f>
        <v>0</v>
      </c>
      <c r="AD11" s="80">
        <f>'Xp20'!AF$84</f>
        <v>0</v>
      </c>
      <c r="AE11" s="80">
        <f>'Xp20'!AG$84</f>
        <v>0</v>
      </c>
      <c r="AF11" s="80">
        <f>'Xp20'!AH$84</f>
        <v>0</v>
      </c>
      <c r="AG11" s="80">
        <f>'Xp20'!AI$84</f>
        <v>0</v>
      </c>
      <c r="AH11" s="80">
        <f>'Xp20'!AJ$84</f>
        <v>0</v>
      </c>
      <c r="AI11" s="80">
        <f>'Xp20'!AK$84</f>
        <v>0</v>
      </c>
      <c r="AJ11" s="80">
        <f>'Xp20'!AL$84</f>
        <v>0</v>
      </c>
      <c r="AK11" s="80">
        <f>'Xp20'!AM$84</f>
        <v>0</v>
      </c>
      <c r="AL11" s="80">
        <f>'Xp20'!AN$84</f>
        <v>0</v>
      </c>
      <c r="AM11" s="81">
        <f>'Xp20'!AO$84</f>
        <v>0</v>
      </c>
    </row>
    <row r="12" spans="1:39" x14ac:dyDescent="0.25">
      <c r="C12" s="1" t="s">
        <v>105</v>
      </c>
      <c r="D12" s="67">
        <f t="shared" ref="D12:AM12" si="1">D10/D$9</f>
        <v>1</v>
      </c>
      <c r="E12" s="67">
        <f t="shared" si="1"/>
        <v>1</v>
      </c>
      <c r="F12" s="67">
        <f t="shared" si="1"/>
        <v>1</v>
      </c>
      <c r="G12" s="67">
        <f t="shared" si="1"/>
        <v>1</v>
      </c>
      <c r="H12" s="67">
        <f t="shared" si="1"/>
        <v>1</v>
      </c>
      <c r="I12" s="67">
        <f t="shared" si="1"/>
        <v>1</v>
      </c>
      <c r="J12" s="67">
        <f t="shared" si="1"/>
        <v>1</v>
      </c>
      <c r="K12" s="67">
        <f t="shared" si="1"/>
        <v>1</v>
      </c>
      <c r="L12" s="67">
        <f t="shared" si="1"/>
        <v>1</v>
      </c>
      <c r="M12" s="67">
        <f t="shared" si="1"/>
        <v>1</v>
      </c>
      <c r="N12" s="67">
        <f t="shared" si="1"/>
        <v>1</v>
      </c>
      <c r="O12" s="67">
        <f t="shared" si="1"/>
        <v>1</v>
      </c>
      <c r="P12" s="67">
        <f t="shared" si="1"/>
        <v>1</v>
      </c>
      <c r="Q12" s="67">
        <f t="shared" si="1"/>
        <v>1</v>
      </c>
      <c r="R12" s="67">
        <f t="shared" si="1"/>
        <v>1</v>
      </c>
      <c r="S12" s="67">
        <f t="shared" si="1"/>
        <v>1</v>
      </c>
      <c r="T12" s="67">
        <f t="shared" si="1"/>
        <v>1</v>
      </c>
      <c r="U12" s="67">
        <f t="shared" si="1"/>
        <v>1</v>
      </c>
      <c r="V12" s="67">
        <f t="shared" si="1"/>
        <v>1</v>
      </c>
      <c r="W12" s="67">
        <f t="shared" si="1"/>
        <v>1</v>
      </c>
      <c r="X12" s="67">
        <f t="shared" si="1"/>
        <v>1</v>
      </c>
      <c r="Y12" s="67">
        <f t="shared" si="1"/>
        <v>1</v>
      </c>
      <c r="Z12" s="67">
        <f t="shared" si="1"/>
        <v>1</v>
      </c>
      <c r="AA12" s="67">
        <f t="shared" si="1"/>
        <v>1</v>
      </c>
      <c r="AB12" s="67">
        <f t="shared" si="1"/>
        <v>1</v>
      </c>
      <c r="AC12" s="67">
        <f t="shared" si="1"/>
        <v>1</v>
      </c>
      <c r="AD12" s="67">
        <f t="shared" si="1"/>
        <v>1</v>
      </c>
      <c r="AE12" s="67">
        <f t="shared" si="1"/>
        <v>1</v>
      </c>
      <c r="AF12" s="67">
        <f t="shared" si="1"/>
        <v>1</v>
      </c>
      <c r="AG12" s="67">
        <f t="shared" si="1"/>
        <v>1</v>
      </c>
      <c r="AH12" s="67">
        <f t="shared" si="1"/>
        <v>1</v>
      </c>
      <c r="AI12" s="67">
        <f t="shared" si="1"/>
        <v>1</v>
      </c>
      <c r="AJ12" s="67">
        <f t="shared" si="1"/>
        <v>1</v>
      </c>
      <c r="AK12" s="67">
        <f t="shared" si="1"/>
        <v>1</v>
      </c>
      <c r="AL12" s="67">
        <f t="shared" si="1"/>
        <v>1</v>
      </c>
      <c r="AM12" s="67">
        <f t="shared" si="1"/>
        <v>1</v>
      </c>
    </row>
    <row r="13" spans="1:39" x14ac:dyDescent="0.25">
      <c r="B13" s="65" t="s">
        <v>51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x14ac:dyDescent="0.25">
      <c r="C14" s="73" t="s">
        <v>124</v>
      </c>
      <c r="D14" s="74">
        <f>'Am20-10yr'!F$78</f>
        <v>0</v>
      </c>
      <c r="E14" s="74">
        <f>'Am20-10yr'!G$78</f>
        <v>6.0645437999999992</v>
      </c>
      <c r="F14" s="74">
        <f>'Am20-10yr'!H$78</f>
        <v>11.802379805999999</v>
      </c>
      <c r="G14" s="74">
        <f>'Am20-10yr'!I$78</f>
        <v>17.199051076619998</v>
      </c>
      <c r="H14" s="74">
        <f>'Am20-10yr'!J$78</f>
        <v>22.239415418808001</v>
      </c>
      <c r="I14" s="74">
        <f>'Am20-10yr'!K$78</f>
        <v>26.907611816715001</v>
      </c>
      <c r="J14" s="74">
        <f>'Am20-10yr'!L$78</f>
        <v>30.994421365950004</v>
      </c>
      <c r="K14" s="74">
        <f>'Am20-10yr'!M$78</f>
        <v>34.488216329539569</v>
      </c>
      <c r="L14" s="74">
        <f>'Am20-10yr'!N$78</f>
        <v>37.377136415770778</v>
      </c>
      <c r="M14" s="74">
        <f>'Am20-10yr'!O$78</f>
        <v>39.649084127096472</v>
      </c>
      <c r="N14" s="74">
        <f>'Am20-10yr'!P$78</f>
        <v>41.29172001601853</v>
      </c>
      <c r="O14" s="74">
        <f>'Am20-10yr'!Q$78</f>
        <v>42.292457846088908</v>
      </c>
      <c r="P14" s="74">
        <f>'Am20-10yr'!R$78</f>
        <v>43.244914036130552</v>
      </c>
      <c r="Q14" s="74">
        <f>'Am20-10yr'!S$78</f>
        <v>44.163968524342877</v>
      </c>
      <c r="R14" s="74">
        <f>'Am20-10yr'!T$78</f>
        <v>45.065591126239312</v>
      </c>
      <c r="S14" s="74">
        <f>'Am20-10yr'!U$78</f>
        <v>45.966902948764101</v>
      </c>
      <c r="T14" s="74">
        <f>'Am20-10yr'!V$78</f>
        <v>46.886241007739379</v>
      </c>
      <c r="U14" s="74">
        <f>'Am20-10yr'!W$78</f>
        <v>47.82396582789417</v>
      </c>
      <c r="V14" s="74">
        <f>'Am20-10yr'!X$78</f>
        <v>48.780445144452052</v>
      </c>
      <c r="W14" s="74">
        <f>'Am20-10yr'!Y$78</f>
        <v>49.756054047341095</v>
      </c>
      <c r="X14" s="74">
        <f>'Am20-10yr'!Z$78</f>
        <v>50.751175128287919</v>
      </c>
      <c r="Y14" s="74">
        <f>'Am20-10yr'!AA$78</f>
        <v>41.789704193546164</v>
      </c>
      <c r="Z14" s="74">
        <f>'Am20-10yr'!AB$78</f>
        <v>33.64665328384033</v>
      </c>
      <c r="AA14" s="74">
        <f>'Am20-10yr'!AC$78</f>
        <v>26.338390799671132</v>
      </c>
      <c r="AB14" s="74">
        <f>'Am20-10yr'!AD$78</f>
        <v>19.881612509549299</v>
      </c>
      <c r="AC14" s="74">
        <f>'Am20-10yr'!AE$78</f>
        <v>14.293348097355778</v>
      </c>
      <c r="AD14" s="74">
        <f>'Am20-10yr'!AF$78</f>
        <v>9.5909678406491388</v>
      </c>
      <c r="AE14" s="74">
        <f>'Am20-10yr'!AG$78</f>
        <v>5.7921894225391171</v>
      </c>
      <c r="AF14" s="74">
        <f>'Am20-10yr'!AH$78</f>
        <v>2.9150848797976474</v>
      </c>
      <c r="AG14" s="74">
        <f>'Am20-10yr'!AI$78</f>
        <v>0.97808768993209905</v>
      </c>
      <c r="AH14" s="74">
        <f>'Am20-10yr'!AJ$78</f>
        <v>-9.8907548817805939E-15</v>
      </c>
      <c r="AI14" s="74">
        <f>'Am20-10yr'!AK$78</f>
        <v>-9.8907548817805939E-15</v>
      </c>
      <c r="AJ14" s="74">
        <f>'Am20-10yr'!AL$78</f>
        <v>-9.8907548817805939E-15</v>
      </c>
      <c r="AK14" s="74">
        <f>'Am20-10yr'!AM$78</f>
        <v>-9.8907548817805939E-15</v>
      </c>
      <c r="AL14" s="74">
        <f>'Am20-10yr'!AN$78</f>
        <v>-9.8907548817805939E-15</v>
      </c>
      <c r="AM14" s="75">
        <f>'Am20-10yr'!AO$78</f>
        <v>-9.8907548817805939E-15</v>
      </c>
    </row>
    <row r="15" spans="1:39" x14ac:dyDescent="0.25">
      <c r="C15" s="76" t="s">
        <v>68</v>
      </c>
      <c r="D15" s="77">
        <f>'Am20-10yr-4%'!F$78</f>
        <v>0</v>
      </c>
      <c r="E15" s="77">
        <f>'Am20-10yr-4%'!G$78</f>
        <v>4.1824439999999994</v>
      </c>
      <c r="F15" s="77">
        <f>'Am20-10yr-4%'!H$78</f>
        <v>8.1395722799999994</v>
      </c>
      <c r="G15" s="77">
        <f>'Am20-10yr-4%'!I$78</f>
        <v>11.8614145356</v>
      </c>
      <c r="H15" s="77">
        <f>'Am20-10yr-4%'!J$78</f>
        <v>15.337527875040001</v>
      </c>
      <c r="I15" s="77">
        <f>'Am20-10yr-4%'!K$78</f>
        <v>18.556973666699999</v>
      </c>
      <c r="J15" s="77">
        <f>'Am20-10yr-4%'!L$78</f>
        <v>21.375463011000001</v>
      </c>
      <c r="K15" s="77">
        <f>'Am20-10yr-4%'!M$78</f>
        <v>23.784976778992807</v>
      </c>
      <c r="L15" s="77">
        <f>'Am20-10yr-4%'!N$78</f>
        <v>25.777335459152258</v>
      </c>
      <c r="M15" s="77">
        <f>'Am20-10yr-4%'!O$78</f>
        <v>27.344195949721701</v>
      </c>
      <c r="N15" s="77">
        <f>'Am20-10yr-4%'!P$78</f>
        <v>28.477048286909337</v>
      </c>
      <c r="O15" s="77">
        <f>'Am20-10yr-4%'!Q$78</f>
        <v>29.167212307647524</v>
      </c>
      <c r="P15" s="77">
        <f>'Am20-10yr-4%'!R$78</f>
        <v>29.824078645607273</v>
      </c>
      <c r="Q15" s="77">
        <f>'Am20-10yr-4%'!S$78</f>
        <v>30.45790932713302</v>
      </c>
      <c r="R15" s="77">
        <f>'Am20-10yr-4%'!T$78</f>
        <v>31.079718018096077</v>
      </c>
      <c r="S15" s="77">
        <f>'Am20-10yr-4%'!U$78</f>
        <v>31.701312378458002</v>
      </c>
      <c r="T15" s="77">
        <f>'Am20-10yr-4%'!V$78</f>
        <v>32.335338626027159</v>
      </c>
      <c r="U15" s="77">
        <f>'Am20-10yr-4%'!W$78</f>
        <v>32.982045398547704</v>
      </c>
      <c r="V15" s="77">
        <f>'Am20-10yr-4%'!X$78</f>
        <v>33.641686306518658</v>
      </c>
      <c r="W15" s="77">
        <f>'Am20-10yr-4%'!Y$78</f>
        <v>34.314520032649035</v>
      </c>
      <c r="X15" s="77">
        <f>'Am20-10yr-4%'!Z$78</f>
        <v>35.000810433302014</v>
      </c>
      <c r="Y15" s="77">
        <f>'Am20-10yr-4%'!AA$78</f>
        <v>28.820485650721494</v>
      </c>
      <c r="Z15" s="77">
        <f>'Am20-10yr-4%'!AB$78</f>
        <v>23.20458847161402</v>
      </c>
      <c r="AA15" s="77">
        <f>'Am20-10yr-4%'!AC$78</f>
        <v>18.164407448049054</v>
      </c>
      <c r="AB15" s="77">
        <f>'Am20-10yr-4%'!AD$78</f>
        <v>13.711456903137446</v>
      </c>
      <c r="AC15" s="77">
        <f>'Am20-10yr-4%'!AE$78</f>
        <v>9.85748144645226</v>
      </c>
      <c r="AD15" s="77">
        <f>'Am20-10yr-4%'!AF$78</f>
        <v>6.6144605797580267</v>
      </c>
      <c r="AE15" s="77">
        <f>'Am20-10yr-4%'!AG$78</f>
        <v>3.9946133948545639</v>
      </c>
      <c r="AF15" s="77">
        <f>'Am20-10yr-4%'!AH$78</f>
        <v>2.0104033653776883</v>
      </c>
      <c r="AG15" s="77">
        <f>'Am20-10yr-4%'!AI$78</f>
        <v>0.67454323443593045</v>
      </c>
      <c r="AH15" s="77">
        <f>'Am20-10yr-4%'!AJ$78</f>
        <v>-6.8212102632969615E-15</v>
      </c>
      <c r="AI15" s="77">
        <f>'Am20-10yr-4%'!AK$78</f>
        <v>-6.8212102632969615E-15</v>
      </c>
      <c r="AJ15" s="77">
        <f>'Am20-10yr-4%'!AL$78</f>
        <v>-6.8212102632969615E-15</v>
      </c>
      <c r="AK15" s="77">
        <f>'Am20-10yr-4%'!AM$78</f>
        <v>-6.8212102632969615E-15</v>
      </c>
      <c r="AL15" s="77">
        <f>'Am20-10yr-4%'!AN$78</f>
        <v>-6.8212102632969615E-15</v>
      </c>
      <c r="AM15" s="78">
        <f>'Am20-10yr-4%'!AO$78</f>
        <v>-6.8212102632969615E-15</v>
      </c>
    </row>
    <row r="16" spans="1:39" x14ac:dyDescent="0.25">
      <c r="C16" s="79" t="s">
        <v>52</v>
      </c>
      <c r="D16" s="80">
        <f>'Xp20'!F$78</f>
        <v>0</v>
      </c>
      <c r="E16" s="80">
        <f>'Xp20'!G$78</f>
        <v>0</v>
      </c>
      <c r="F16" s="80">
        <f>'Xp20'!H$78</f>
        <v>0</v>
      </c>
      <c r="G16" s="80">
        <f>'Xp20'!I$78</f>
        <v>0</v>
      </c>
      <c r="H16" s="80">
        <f>'Xp20'!J$78</f>
        <v>0</v>
      </c>
      <c r="I16" s="80">
        <f>'Xp20'!K$78</f>
        <v>0</v>
      </c>
      <c r="J16" s="80">
        <f>'Xp20'!L$78</f>
        <v>0</v>
      </c>
      <c r="K16" s="80">
        <f>'Xp20'!M$78</f>
        <v>0</v>
      </c>
      <c r="L16" s="80">
        <f>'Xp20'!N$78</f>
        <v>0</v>
      </c>
      <c r="M16" s="80">
        <f>'Xp20'!O$78</f>
        <v>0</v>
      </c>
      <c r="N16" s="80">
        <f>'Xp20'!P$78</f>
        <v>0</v>
      </c>
      <c r="O16" s="80">
        <f>'Xp20'!Q$78</f>
        <v>0</v>
      </c>
      <c r="P16" s="80">
        <f>'Xp20'!R$78</f>
        <v>0</v>
      </c>
      <c r="Q16" s="80">
        <f>'Xp20'!S$78</f>
        <v>0</v>
      </c>
      <c r="R16" s="80">
        <f>'Xp20'!T$78</f>
        <v>0</v>
      </c>
      <c r="S16" s="80">
        <f>'Xp20'!U$78</f>
        <v>0</v>
      </c>
      <c r="T16" s="80">
        <f>'Xp20'!V$78</f>
        <v>0</v>
      </c>
      <c r="U16" s="80">
        <f>'Xp20'!W$78</f>
        <v>0</v>
      </c>
      <c r="V16" s="80">
        <f>'Xp20'!X$78</f>
        <v>0</v>
      </c>
      <c r="W16" s="80">
        <f>'Xp20'!Y$78</f>
        <v>0</v>
      </c>
      <c r="X16" s="80">
        <f>'Xp20'!Z$78</f>
        <v>0</v>
      </c>
      <c r="Y16" s="80">
        <f>'Xp20'!AA$78</f>
        <v>0</v>
      </c>
      <c r="Z16" s="80">
        <f>'Xp20'!AB$78</f>
        <v>0</v>
      </c>
      <c r="AA16" s="80">
        <f>'Xp20'!AC$78</f>
        <v>0</v>
      </c>
      <c r="AB16" s="80">
        <f>'Xp20'!AD$78</f>
        <v>0</v>
      </c>
      <c r="AC16" s="80">
        <f>'Xp20'!AE$78</f>
        <v>0</v>
      </c>
      <c r="AD16" s="80">
        <f>'Xp20'!AF$78</f>
        <v>0</v>
      </c>
      <c r="AE16" s="80">
        <f>'Xp20'!AG$78</f>
        <v>0</v>
      </c>
      <c r="AF16" s="80">
        <f>'Xp20'!AH$78</f>
        <v>0</v>
      </c>
      <c r="AG16" s="80">
        <f>'Xp20'!AI$78</f>
        <v>0</v>
      </c>
      <c r="AH16" s="80">
        <f>'Xp20'!AJ$78</f>
        <v>0</v>
      </c>
      <c r="AI16" s="80">
        <f>'Xp20'!AK$78</f>
        <v>0</v>
      </c>
      <c r="AJ16" s="80">
        <f>'Xp20'!AL$78</f>
        <v>0</v>
      </c>
      <c r="AK16" s="80">
        <f>'Xp20'!AM$78</f>
        <v>0</v>
      </c>
      <c r="AL16" s="80">
        <f>'Xp20'!AN$78</f>
        <v>0</v>
      </c>
      <c r="AM16" s="81">
        <f>'Xp20'!AO$78</f>
        <v>0</v>
      </c>
    </row>
    <row r="17" spans="2:39" x14ac:dyDescent="0.25">
      <c r="C17" s="1" t="s">
        <v>105</v>
      </c>
      <c r="D17" s="67"/>
      <c r="E17" s="67">
        <f>E15/E14</f>
        <v>0.68965517241379315</v>
      </c>
      <c r="F17" s="67">
        <f t="shared" ref="F17:AM17" si="2">F15/F14</f>
        <v>0.68965517241379304</v>
      </c>
      <c r="G17" s="67">
        <f t="shared" si="2"/>
        <v>0.68965517241379315</v>
      </c>
      <c r="H17" s="67">
        <f t="shared" si="2"/>
        <v>0.68965517241379315</v>
      </c>
      <c r="I17" s="67">
        <f t="shared" si="2"/>
        <v>0.68965517241379304</v>
      </c>
      <c r="J17" s="67">
        <f t="shared" si="2"/>
        <v>0.68965517241379304</v>
      </c>
      <c r="K17" s="67">
        <f t="shared" si="2"/>
        <v>0.68965517241379315</v>
      </c>
      <c r="L17" s="67">
        <f t="shared" si="2"/>
        <v>0.68965517241379304</v>
      </c>
      <c r="M17" s="67">
        <f t="shared" si="2"/>
        <v>0.68965517241379304</v>
      </c>
      <c r="N17" s="67">
        <f t="shared" si="2"/>
        <v>0.68965517241379326</v>
      </c>
      <c r="O17" s="67">
        <f t="shared" si="2"/>
        <v>0.68965517241379315</v>
      </c>
      <c r="P17" s="67">
        <f t="shared" si="2"/>
        <v>0.68965517241379304</v>
      </c>
      <c r="Q17" s="67">
        <f t="shared" si="2"/>
        <v>0.68965517241379315</v>
      </c>
      <c r="R17" s="67">
        <f t="shared" si="2"/>
        <v>0.68965517241379315</v>
      </c>
      <c r="S17" s="67">
        <f t="shared" si="2"/>
        <v>0.68965517241379315</v>
      </c>
      <c r="T17" s="67">
        <f t="shared" si="2"/>
        <v>0.68965517241379315</v>
      </c>
      <c r="U17" s="67">
        <f t="shared" si="2"/>
        <v>0.68965517241379315</v>
      </c>
      <c r="V17" s="67">
        <f t="shared" si="2"/>
        <v>0.68965517241379315</v>
      </c>
      <c r="W17" s="67">
        <f t="shared" si="2"/>
        <v>0.68965517241379315</v>
      </c>
      <c r="X17" s="67">
        <f t="shared" si="2"/>
        <v>0.68965517241379315</v>
      </c>
      <c r="Y17" s="67">
        <f t="shared" si="2"/>
        <v>0.68965517241379315</v>
      </c>
      <c r="Z17" s="67">
        <f t="shared" si="2"/>
        <v>0.68965517241379304</v>
      </c>
      <c r="AA17" s="67">
        <f t="shared" si="2"/>
        <v>0.68965517241379304</v>
      </c>
      <c r="AB17" s="67">
        <f t="shared" si="2"/>
        <v>0.68965517241379304</v>
      </c>
      <c r="AC17" s="67">
        <f t="shared" si="2"/>
        <v>0.68965517241379304</v>
      </c>
      <c r="AD17" s="67">
        <f t="shared" si="2"/>
        <v>0.68965517241379315</v>
      </c>
      <c r="AE17" s="67">
        <f t="shared" si="2"/>
        <v>0.68965517241379315</v>
      </c>
      <c r="AF17" s="67">
        <f t="shared" si="2"/>
        <v>0.68965517241379326</v>
      </c>
      <c r="AG17" s="67">
        <f t="shared" si="2"/>
        <v>0.68965517241379315</v>
      </c>
      <c r="AH17" s="67">
        <f t="shared" si="2"/>
        <v>0.68965517241379315</v>
      </c>
      <c r="AI17" s="67">
        <f t="shared" si="2"/>
        <v>0.68965517241379315</v>
      </c>
      <c r="AJ17" s="67">
        <f t="shared" si="2"/>
        <v>0.68965517241379315</v>
      </c>
      <c r="AK17" s="67">
        <f t="shared" si="2"/>
        <v>0.68965517241379315</v>
      </c>
      <c r="AL17" s="67">
        <f t="shared" si="2"/>
        <v>0.68965517241379315</v>
      </c>
      <c r="AM17" s="67">
        <f t="shared" si="2"/>
        <v>0.68965517241379315</v>
      </c>
    </row>
    <row r="18" spans="2:39" x14ac:dyDescent="0.25">
      <c r="B18" s="65" t="s">
        <v>53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</row>
    <row r="19" spans="2:39" x14ac:dyDescent="0.25">
      <c r="C19" s="73" t="s">
        <v>54</v>
      </c>
      <c r="D19" s="90"/>
      <c r="E19" s="90">
        <f t="shared" ref="E19:AM19" si="3">E14/E4</f>
        <v>0.28191461221034808</v>
      </c>
      <c r="F19" s="90">
        <f t="shared" si="3"/>
        <v>0.27264981305300845</v>
      </c>
      <c r="G19" s="90">
        <f t="shared" si="3"/>
        <v>0.26321813067556127</v>
      </c>
      <c r="H19" s="90">
        <f t="shared" si="3"/>
        <v>0.25361889983045899</v>
      </c>
      <c r="I19" s="90">
        <f t="shared" si="3"/>
        <v>0.24385163080732178</v>
      </c>
      <c r="J19" s="90">
        <f t="shared" si="3"/>
        <v>0.23366879448392583</v>
      </c>
      <c r="K19" s="90">
        <f t="shared" si="3"/>
        <v>0.22311467092510165</v>
      </c>
      <c r="L19" s="90">
        <f t="shared" si="3"/>
        <v>0.21220386036974195</v>
      </c>
      <c r="M19" s="90">
        <f t="shared" si="3"/>
        <v>0.20093785259658942</v>
      </c>
      <c r="N19" s="90">
        <f t="shared" si="3"/>
        <v>0.18931135338222252</v>
      </c>
      <c r="O19" s="90">
        <f t="shared" si="3"/>
        <v>0.18856157671564167</v>
      </c>
      <c r="P19" s="90">
        <f t="shared" si="3"/>
        <v>0.1879117608261851</v>
      </c>
      <c r="Q19" s="90">
        <f t="shared" si="3"/>
        <v>0.18741977488568512</v>
      </c>
      <c r="R19" s="90">
        <f t="shared" si="3"/>
        <v>0.18714390357442062</v>
      </c>
      <c r="S19" s="90">
        <f t="shared" si="3"/>
        <v>0.18714390357442065</v>
      </c>
      <c r="T19" s="90">
        <f t="shared" si="3"/>
        <v>0.18714390357442062</v>
      </c>
      <c r="U19" s="90">
        <f t="shared" si="3"/>
        <v>0.18714390357442065</v>
      </c>
      <c r="V19" s="90">
        <f t="shared" si="3"/>
        <v>0.18714390357442059</v>
      </c>
      <c r="W19" s="90">
        <f t="shared" si="3"/>
        <v>0.18714390357442062</v>
      </c>
      <c r="X19" s="90">
        <f t="shared" si="3"/>
        <v>0.18714390357442065</v>
      </c>
      <c r="Y19" s="90">
        <f t="shared" si="3"/>
        <v>0.17324069238606252</v>
      </c>
      <c r="Z19" s="90">
        <f t="shared" si="3"/>
        <v>0.1588169544486755</v>
      </c>
      <c r="AA19" s="90">
        <f t="shared" si="3"/>
        <v>0.14384385239310152</v>
      </c>
      <c r="AB19" s="90">
        <f t="shared" si="3"/>
        <v>0.12829038630370265</v>
      </c>
      <c r="AC19" s="90">
        <f t="shared" si="3"/>
        <v>0.1121231871291577</v>
      </c>
      <c r="AD19" s="90">
        <f t="shared" si="3"/>
        <v>9.5306285947957037E-2</v>
      </c>
      <c r="AE19" s="90">
        <f t="shared" si="3"/>
        <v>7.7800855730834784E-2</v>
      </c>
      <c r="AF19" s="90">
        <f t="shared" si="3"/>
        <v>5.9564921697907114E-2</v>
      </c>
      <c r="AG19" s="90">
        <f t="shared" si="3"/>
        <v>4.0553035722439144E-2</v>
      </c>
      <c r="AH19" s="90">
        <f t="shared" si="3"/>
        <v>0.83235707591377694</v>
      </c>
      <c r="AI19" s="90">
        <f t="shared" si="3"/>
        <v>0.83235707591377694</v>
      </c>
      <c r="AJ19" s="90">
        <f t="shared" si="3"/>
        <v>0.83235707591377694</v>
      </c>
      <c r="AK19" s="90">
        <f t="shared" si="3"/>
        <v>0.83235707591377694</v>
      </c>
      <c r="AL19" s="90">
        <f t="shared" si="3"/>
        <v>0.83235707591377694</v>
      </c>
      <c r="AM19" s="91">
        <f t="shared" si="3"/>
        <v>0.83235707591377694</v>
      </c>
    </row>
    <row r="20" spans="2:39" x14ac:dyDescent="0.25">
      <c r="C20" s="76" t="s">
        <v>55</v>
      </c>
      <c r="D20" s="83"/>
      <c r="E20" s="83">
        <f t="shared" ref="E20:AM20" si="4">E15/E5</f>
        <v>0.22720247295208654</v>
      </c>
      <c r="F20" s="83">
        <f t="shared" si="4"/>
        <v>0.21852495897778346</v>
      </c>
      <c r="G20" s="83">
        <f t="shared" si="4"/>
        <v>0.20978881965856822</v>
      </c>
      <c r="H20" s="83">
        <f t="shared" si="4"/>
        <v>0.20099699676051599</v>
      </c>
      <c r="I20" s="83">
        <f t="shared" si="4"/>
        <v>0.19215257098867314</v>
      </c>
      <c r="J20" s="83">
        <f t="shared" si="4"/>
        <v>0.18303876739464289</v>
      </c>
      <c r="K20" s="83">
        <f t="shared" si="4"/>
        <v>0.17370582072479507</v>
      </c>
      <c r="L20" s="83">
        <f t="shared" si="4"/>
        <v>0.16417635422454971</v>
      </c>
      <c r="M20" s="83">
        <f t="shared" si="4"/>
        <v>0.15446113003321224</v>
      </c>
      <c r="N20" s="83">
        <f t="shared" si="4"/>
        <v>0.14456509539347598</v>
      </c>
      <c r="O20" s="83">
        <f t="shared" si="4"/>
        <v>0.14393138763917948</v>
      </c>
      <c r="P20" s="83">
        <f t="shared" si="4"/>
        <v>0.14338260149969653</v>
      </c>
      <c r="Q20" s="83">
        <f t="shared" si="4"/>
        <v>0.14296737532692763</v>
      </c>
      <c r="R20" s="83">
        <f t="shared" si="4"/>
        <v>0.14273464670703392</v>
      </c>
      <c r="S20" s="83">
        <f t="shared" si="4"/>
        <v>0.14273464670703395</v>
      </c>
      <c r="T20" s="83">
        <f t="shared" si="4"/>
        <v>0.14273464670703395</v>
      </c>
      <c r="U20" s="83">
        <f t="shared" si="4"/>
        <v>0.14273464670703395</v>
      </c>
      <c r="V20" s="83">
        <f t="shared" si="4"/>
        <v>0.14273464670703392</v>
      </c>
      <c r="W20" s="83">
        <f t="shared" si="4"/>
        <v>0.14273464670703395</v>
      </c>
      <c r="X20" s="83">
        <f t="shared" si="4"/>
        <v>0.14273464670703395</v>
      </c>
      <c r="Y20" s="83">
        <f t="shared" si="4"/>
        <v>0.1310991037419017</v>
      </c>
      <c r="Z20" s="83">
        <f t="shared" si="4"/>
        <v>0.11921840258012437</v>
      </c>
      <c r="AA20" s="83">
        <f t="shared" si="4"/>
        <v>0.10708547805776757</v>
      </c>
      <c r="AB20" s="83">
        <f t="shared" si="4"/>
        <v>9.4692998301564663E-2</v>
      </c>
      <c r="AC20" s="83">
        <f t="shared" si="4"/>
        <v>8.2033352060040476E-2</v>
      </c>
      <c r="AD20" s="83">
        <f t="shared" si="4"/>
        <v>6.9098635304934167E-2</v>
      </c>
      <c r="AE20" s="83">
        <f t="shared" si="4"/>
        <v>5.5880637053393876E-2</v>
      </c>
      <c r="AF20" s="83">
        <f t="shared" si="4"/>
        <v>4.2370824357534989E-2</v>
      </c>
      <c r="AG20" s="83">
        <f t="shared" si="4"/>
        <v>2.8560326403730053E-2</v>
      </c>
      <c r="AH20" s="83">
        <f t="shared" si="4"/>
        <v>1</v>
      </c>
      <c r="AI20" s="83">
        <f t="shared" si="4"/>
        <v>1</v>
      </c>
      <c r="AJ20" s="83">
        <f t="shared" si="4"/>
        <v>1</v>
      </c>
      <c r="AK20" s="83">
        <f t="shared" si="4"/>
        <v>1</v>
      </c>
      <c r="AL20" s="83">
        <f t="shared" si="4"/>
        <v>1</v>
      </c>
      <c r="AM20" s="92">
        <f t="shared" si="4"/>
        <v>1</v>
      </c>
    </row>
    <row r="21" spans="2:39" x14ac:dyDescent="0.25">
      <c r="C21" s="79" t="s">
        <v>56</v>
      </c>
      <c r="D21" s="93"/>
      <c r="E21" s="93">
        <f t="shared" ref="E21:W21" si="5">E16/E6</f>
        <v>0</v>
      </c>
      <c r="F21" s="93">
        <f t="shared" si="5"/>
        <v>0</v>
      </c>
      <c r="G21" s="93">
        <f t="shared" si="5"/>
        <v>0</v>
      </c>
      <c r="H21" s="93">
        <f t="shared" si="5"/>
        <v>0</v>
      </c>
      <c r="I21" s="93">
        <f t="shared" si="5"/>
        <v>0</v>
      </c>
      <c r="J21" s="93">
        <f t="shared" si="5"/>
        <v>0</v>
      </c>
      <c r="K21" s="93">
        <f t="shared" si="5"/>
        <v>0</v>
      </c>
      <c r="L21" s="93">
        <f t="shared" si="5"/>
        <v>0</v>
      </c>
      <c r="M21" s="93">
        <f t="shared" si="5"/>
        <v>0</v>
      </c>
      <c r="N21" s="93">
        <f t="shared" si="5"/>
        <v>0</v>
      </c>
      <c r="O21" s="93">
        <f t="shared" si="5"/>
        <v>0</v>
      </c>
      <c r="P21" s="93">
        <f t="shared" si="5"/>
        <v>0</v>
      </c>
      <c r="Q21" s="93">
        <f t="shared" si="5"/>
        <v>0</v>
      </c>
      <c r="R21" s="93">
        <f t="shared" si="5"/>
        <v>0</v>
      </c>
      <c r="S21" s="93">
        <f t="shared" si="5"/>
        <v>0</v>
      </c>
      <c r="T21" s="93">
        <f t="shared" si="5"/>
        <v>0</v>
      </c>
      <c r="U21" s="93">
        <f t="shared" si="5"/>
        <v>0</v>
      </c>
      <c r="V21" s="93">
        <f t="shared" si="5"/>
        <v>0</v>
      </c>
      <c r="W21" s="93">
        <f t="shared" si="5"/>
        <v>0</v>
      </c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4"/>
    </row>
    <row r="22" spans="2:39" x14ac:dyDescent="0.25"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spans="2:39" x14ac:dyDescent="0.25">
      <c r="D23" s="89" t="s">
        <v>106</v>
      </c>
      <c r="E23" s="66"/>
      <c r="F23" s="66"/>
      <c r="G23" s="66"/>
      <c r="H23" s="66"/>
      <c r="I23" s="66"/>
      <c r="J23" s="66"/>
      <c r="K23" s="66"/>
      <c r="L23" s="89"/>
      <c r="M23" s="66"/>
      <c r="N23" s="66"/>
      <c r="O23" s="66"/>
      <c r="P23" s="66"/>
      <c r="Q23" s="66"/>
      <c r="R23" s="66"/>
      <c r="S23" s="66"/>
      <c r="T23" s="89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</row>
    <row r="24" spans="2:39" x14ac:dyDescent="0.25"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</row>
    <row r="25" spans="2:39" x14ac:dyDescent="0.25"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</row>
    <row r="26" spans="2:39" x14ac:dyDescent="0.25"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</row>
    <row r="27" spans="2:39" x14ac:dyDescent="0.25"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</row>
    <row r="28" spans="2:39" x14ac:dyDescent="0.25"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</row>
    <row r="29" spans="2:39" x14ac:dyDescent="0.25"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</row>
    <row r="30" spans="2:39" x14ac:dyDescent="0.25"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</row>
    <row r="31" spans="2:39" x14ac:dyDescent="0.25"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</row>
    <row r="32" spans="2:39" x14ac:dyDescent="0.25"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</row>
    <row r="33" spans="4:33" x14ac:dyDescent="0.25"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</row>
    <row r="34" spans="4:33" x14ac:dyDescent="0.25"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</row>
    <row r="35" spans="4:33" x14ac:dyDescent="0.25"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</row>
    <row r="36" spans="4:33" x14ac:dyDescent="0.25"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</row>
    <row r="37" spans="4:33" x14ac:dyDescent="0.25"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</row>
    <row r="38" spans="4:33" x14ac:dyDescent="0.25"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</row>
    <row r="39" spans="4:33" x14ac:dyDescent="0.25"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</row>
    <row r="40" spans="4:33" x14ac:dyDescent="0.25"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</row>
    <row r="41" spans="4:33" x14ac:dyDescent="0.25"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</row>
    <row r="42" spans="4:33" x14ac:dyDescent="0.25"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</row>
    <row r="43" spans="4:33" x14ac:dyDescent="0.25"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</row>
    <row r="44" spans="4:33" x14ac:dyDescent="0.25"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</row>
    <row r="45" spans="4:33" x14ac:dyDescent="0.25"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</row>
    <row r="46" spans="4:33" x14ac:dyDescent="0.25"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</row>
    <row r="47" spans="4:33" x14ac:dyDescent="0.25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4:33" x14ac:dyDescent="0.25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</row>
    <row r="49" spans="4:33" x14ac:dyDescent="0.25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</row>
    <row r="50" spans="4:33" x14ac:dyDescent="0.25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</row>
    <row r="51" spans="4:33" x14ac:dyDescent="0.25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</row>
    <row r="52" spans="4:33" x14ac:dyDescent="0.25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</row>
    <row r="53" spans="4:33" x14ac:dyDescent="0.25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</row>
    <row r="54" spans="4:33" x14ac:dyDescent="0.25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</row>
    <row r="55" spans="4:33" x14ac:dyDescent="0.25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</row>
    <row r="56" spans="4:33" x14ac:dyDescent="0.25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</row>
    <row r="57" spans="4:33" x14ac:dyDescent="0.25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</row>
    <row r="58" spans="4:33" x14ac:dyDescent="0.25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</row>
    <row r="59" spans="4:33" x14ac:dyDescent="0.25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</row>
    <row r="60" spans="4:33" x14ac:dyDescent="0.25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3248-3D08-4964-9865-F5ACA3FCF590}">
  <dimension ref="A1:AM84"/>
  <sheetViews>
    <sheetView workbookViewId="0"/>
  </sheetViews>
  <sheetFormatPr defaultRowHeight="13.2" x14ac:dyDescent="0.25"/>
  <cols>
    <col min="1" max="1" width="1.77734375" style="1" customWidth="1"/>
    <col min="2" max="2" width="1.77734375" style="65" customWidth="1"/>
    <col min="3" max="3" width="18.6640625" style="1" bestFit="1" customWidth="1"/>
    <col min="4" max="4" width="7.77734375" style="1" customWidth="1"/>
    <col min="5" max="5" width="8.88671875" style="1" bestFit="1" customWidth="1"/>
    <col min="6" max="33" width="7.77734375" style="1" customWidth="1"/>
    <col min="34" max="34" width="8.88671875" style="1"/>
    <col min="35" max="35" width="6.33203125" style="1" bestFit="1" customWidth="1"/>
    <col min="36" max="16384" width="8.88671875" style="1"/>
  </cols>
  <sheetData>
    <row r="1" spans="1:39" x14ac:dyDescent="0.25">
      <c r="A1" s="64" t="s">
        <v>115</v>
      </c>
    </row>
    <row r="3" spans="1:39" x14ac:dyDescent="0.25">
      <c r="B3" s="65" t="s">
        <v>49</v>
      </c>
      <c r="D3" s="69">
        <v>2023</v>
      </c>
      <c r="E3" s="69">
        <v>2024</v>
      </c>
      <c r="F3" s="69">
        <v>2025</v>
      </c>
      <c r="G3" s="69">
        <v>2026</v>
      </c>
      <c r="H3" s="69">
        <v>2027</v>
      </c>
      <c r="I3" s="69">
        <v>2028</v>
      </c>
      <c r="J3" s="69">
        <v>2029</v>
      </c>
      <c r="K3" s="69">
        <v>2030</v>
      </c>
      <c r="L3" s="69">
        <v>2031</v>
      </c>
      <c r="M3" s="69">
        <v>2032</v>
      </c>
      <c r="N3" s="69">
        <v>2033</v>
      </c>
      <c r="O3" s="69">
        <v>2034</v>
      </c>
      <c r="P3" s="69">
        <v>2035</v>
      </c>
      <c r="Q3" s="69">
        <v>2036</v>
      </c>
      <c r="R3" s="69">
        <v>2037</v>
      </c>
      <c r="S3" s="69">
        <v>2038</v>
      </c>
      <c r="T3" s="69">
        <v>2039</v>
      </c>
      <c r="U3" s="69">
        <v>2040</v>
      </c>
      <c r="V3" s="69">
        <v>2041</v>
      </c>
      <c r="W3" s="69">
        <v>2042</v>
      </c>
      <c r="X3" s="69">
        <v>2043</v>
      </c>
      <c r="Y3" s="69">
        <v>2044</v>
      </c>
      <c r="Z3" s="69">
        <v>2045</v>
      </c>
      <c r="AA3" s="69">
        <v>2046</v>
      </c>
      <c r="AB3" s="69">
        <v>2047</v>
      </c>
      <c r="AC3" s="69">
        <v>2048</v>
      </c>
      <c r="AD3" s="69">
        <v>2049</v>
      </c>
      <c r="AE3" s="69">
        <v>2050</v>
      </c>
      <c r="AF3" s="69">
        <v>2051</v>
      </c>
      <c r="AG3" s="69">
        <v>2052</v>
      </c>
      <c r="AH3" s="69">
        <v>2053</v>
      </c>
      <c r="AI3" s="69">
        <v>2054</v>
      </c>
      <c r="AJ3" s="69">
        <v>2055</v>
      </c>
      <c r="AK3" s="69">
        <v>2056</v>
      </c>
      <c r="AL3" s="69">
        <v>2057</v>
      </c>
      <c r="AM3" s="69">
        <v>2058</v>
      </c>
    </row>
    <row r="4" spans="1:39" x14ac:dyDescent="0.25">
      <c r="C4" s="73" t="s">
        <v>70</v>
      </c>
      <c r="D4" s="74">
        <f>'Am20-10yr-2X$'!F$81</f>
        <v>0</v>
      </c>
      <c r="E4" s="74">
        <f>'Am20-10yr-2X$'!G$81</f>
        <v>43.023976319999996</v>
      </c>
      <c r="F4" s="74">
        <f>'Am20-10yr-2X$'!H$81</f>
        <v>86.575374278400005</v>
      </c>
      <c r="G4" s="74">
        <f>'Am20-10yr-2X$'!I$81</f>
        <v>130.68287532076801</v>
      </c>
      <c r="H4" s="74">
        <f>'Am20-10yr-2X$'!J$81</f>
        <v>175.37664135973122</v>
      </c>
      <c r="I4" s="74">
        <f>'Am20-10yr-2X$'!K$81</f>
        <v>220.68838930977603</v>
      </c>
      <c r="J4" s="74">
        <f>'Am20-10yr-2X$'!L$81</f>
        <v>265.28507098608003</v>
      </c>
      <c r="K4" s="74">
        <f>'Am20-10yr-2X$'!M$81</f>
        <v>309.15238506316842</v>
      </c>
      <c r="L4" s="74">
        <f>'Am20-10yr-2X$'!N$81</f>
        <v>352.27574418905687</v>
      </c>
      <c r="M4" s="74">
        <f>'Am20-10yr-2X$'!O$81</f>
        <v>394.64026926472138</v>
      </c>
      <c r="N4" s="74">
        <f>'Am20-10yr-2X$'!P$81</f>
        <v>436.23078360915753</v>
      </c>
      <c r="O4" s="74">
        <f>'Am20-10yr-2X$'!Q$81</f>
        <v>448.57980700774061</v>
      </c>
      <c r="P4" s="74">
        <f>'Am20-10yr-2X$'!R$81</f>
        <v>460.26830727355377</v>
      </c>
      <c r="Q4" s="74">
        <f>'Am20-10yr-2X$'!S$81</f>
        <v>471.28397791834146</v>
      </c>
      <c r="R4" s="74">
        <f>'Am20-10yr-2X$'!T$81</f>
        <v>481.61431139880324</v>
      </c>
      <c r="S4" s="74">
        <f>'Am20-10yr-2X$'!U$81</f>
        <v>491.24659762677931</v>
      </c>
      <c r="T4" s="74">
        <f>'Am20-10yr-2X$'!V$81</f>
        <v>501.07152957931493</v>
      </c>
      <c r="U4" s="74">
        <f>'Am20-10yr-2X$'!W$81</f>
        <v>511.09296017090116</v>
      </c>
      <c r="V4" s="74">
        <f>'Am20-10yr-2X$'!X$81</f>
        <v>521.31481937431931</v>
      </c>
      <c r="W4" s="74">
        <f>'Am20-10yr-2X$'!Y$81</f>
        <v>531.74111576180564</v>
      </c>
      <c r="X4" s="74">
        <f>'Am20-10yr-2X$'!Z$81</f>
        <v>542.37593807704172</v>
      </c>
      <c r="Y4" s="74">
        <f>'Am20-10yr-2X$'!AA$81</f>
        <v>482.44674640781119</v>
      </c>
      <c r="Z4" s="74">
        <f>'Am20-10yr-2X$'!AB$81</f>
        <v>423.7161378725952</v>
      </c>
      <c r="AA4" s="74">
        <f>'Am20-10yr-2X$'!AC$81</f>
        <v>366.20808413407411</v>
      </c>
      <c r="AB4" s="74">
        <f>'Am20-10yr-2X$'!AD$81</f>
        <v>309.94703628818189</v>
      </c>
      <c r="AC4" s="74">
        <f>'Am20-10yr-2X$'!AE$81</f>
        <v>254.95793445277093</v>
      </c>
      <c r="AD4" s="74">
        <f>'Am20-10yr-2X$'!AF$81</f>
        <v>201.266217548051</v>
      </c>
      <c r="AE4" s="74">
        <f>'Am20-10yr-2X$'!AG$81</f>
        <v>148.89783327263586</v>
      </c>
      <c r="AF4" s="74">
        <f>'Am20-10yr-2X$'!AH$81</f>
        <v>97.87924827911165</v>
      </c>
      <c r="AG4" s="74">
        <f>'Am20-10yr-2X$'!AI$81</f>
        <v>48.237458553116177</v>
      </c>
      <c r="AH4" s="74">
        <f>'Am20-10yr-2X$'!AJ$81</f>
        <v>-2.3765653390817494E-14</v>
      </c>
      <c r="AI4" s="74">
        <f>'Am20-10yr-2X$'!AK$81</f>
        <v>-2.3765653390817494E-14</v>
      </c>
      <c r="AJ4" s="74">
        <f>'Am20-10yr-2X$'!AL$81</f>
        <v>-2.3765653390817494E-14</v>
      </c>
      <c r="AK4" s="74">
        <f>'Am20-10yr-2X$'!AM$81</f>
        <v>-2.3765653390817494E-14</v>
      </c>
      <c r="AL4" s="74">
        <f>'Am20-10yr-2X$'!AN$81</f>
        <v>-2.3765653390817494E-14</v>
      </c>
      <c r="AM4" s="75">
        <f>'Am20-10yr-2X$'!AO$81</f>
        <v>-2.3765653390817494E-14</v>
      </c>
    </row>
    <row r="5" spans="1:39" x14ac:dyDescent="0.25">
      <c r="C5" s="76" t="s">
        <v>71</v>
      </c>
      <c r="D5" s="77">
        <f>'Am20-10yr-1.2X$10'!F$81</f>
        <v>0</v>
      </c>
      <c r="E5" s="77">
        <f>'Am20-10yr-1.2X$10'!G$81</f>
        <v>25.814385791999996</v>
      </c>
      <c r="F5" s="77">
        <f>'Am20-10yr-1.2X$10'!H$81</f>
        <v>51.94522456704</v>
      </c>
      <c r="G5" s="77">
        <f>'Am20-10yr-1.2X$10'!I$81</f>
        <v>78.409725192460797</v>
      </c>
      <c r="H5" s="77">
        <f>'Am20-10yr-1.2X$10'!J$81</f>
        <v>105.2259848158387</v>
      </c>
      <c r="I5" s="77">
        <f>'Am20-10yr-1.2X$10'!K$81</f>
        <v>132.41303358586558</v>
      </c>
      <c r="J5" s="77">
        <f>'Am20-10yr-1.2X$10'!L$81</f>
        <v>159.17104259164799</v>
      </c>
      <c r="K5" s="77">
        <f>'Am20-10yr-1.2X$10'!M$81</f>
        <v>185.49143103790101</v>
      </c>
      <c r="L5" s="77">
        <f>'Am20-10yr-1.2X$10'!N$81</f>
        <v>211.36544651343411</v>
      </c>
      <c r="M5" s="77">
        <f>'Am20-10yr-1.2X$10'!O$81</f>
        <v>236.78416155883281</v>
      </c>
      <c r="N5" s="77">
        <f>'Am20-10yr-1.2X$10'!P$81</f>
        <v>261.7384701654945</v>
      </c>
      <c r="O5" s="77">
        <f>'Am20-10yr-1.2X$10'!Q$81</f>
        <v>269.14788420464441</v>
      </c>
      <c r="P5" s="77">
        <f>'Am20-10yr-1.2X$10'!R$81</f>
        <v>276.16098436413222</v>
      </c>
      <c r="Q5" s="77">
        <f>'Am20-10yr-1.2X$10'!S$81</f>
        <v>282.77038675100488</v>
      </c>
      <c r="R5" s="77">
        <f>'Am20-10yr-1.2X$10'!T$81</f>
        <v>288.9685868392819</v>
      </c>
      <c r="S5" s="77">
        <f>'Am20-10yr-1.2X$10'!U$81</f>
        <v>294.74795857606762</v>
      </c>
      <c r="T5" s="77">
        <f>'Am20-10yr-1.2X$10'!V$81</f>
        <v>300.64291774758885</v>
      </c>
      <c r="U5" s="77">
        <f>'Am20-10yr-1.2X$10'!W$81</f>
        <v>306.6557761025407</v>
      </c>
      <c r="V5" s="77">
        <f>'Am20-10yr-1.2X$10'!X$81</f>
        <v>312.78889162459154</v>
      </c>
      <c r="W5" s="77">
        <f>'Am20-10yr-1.2X$10'!Y$81</f>
        <v>319.04466945708333</v>
      </c>
      <c r="X5" s="77">
        <f>'Am20-10yr-1.2X$10'!Z$81</f>
        <v>325.42556284622503</v>
      </c>
      <c r="Y5" s="77">
        <f>'Am20-10yr-1.2X$10'!AA$81</f>
        <v>289.46804784468674</v>
      </c>
      <c r="Z5" s="77">
        <f>'Am20-10yr-1.2X$10'!AB$81</f>
        <v>254.22968272355709</v>
      </c>
      <c r="AA5" s="77">
        <f>'Am20-10yr-1.2X$10'!AC$81</f>
        <v>219.72485048044447</v>
      </c>
      <c r="AB5" s="77">
        <f>'Am20-10yr-1.2X$10'!AD$81</f>
        <v>185.96822177290909</v>
      </c>
      <c r="AC5" s="77">
        <f>'Am20-10yr-1.2X$10'!AE$81</f>
        <v>152.97476067166255</v>
      </c>
      <c r="AD5" s="77">
        <f>'Am20-10yr-1.2X$10'!AF$81</f>
        <v>120.75973052883059</v>
      </c>
      <c r="AE5" s="77">
        <f>'Am20-10yr-1.2X$10'!AG$81</f>
        <v>89.338699963581533</v>
      </c>
      <c r="AF5" s="77">
        <f>'Am20-10yr-1.2X$10'!AH$81</f>
        <v>58.727548967466994</v>
      </c>
      <c r="AG5" s="77">
        <f>'Am20-10yr-1.2X$10'!AI$81</f>
        <v>28.94247513186971</v>
      </c>
      <c r="AH5" s="77">
        <f>'Am20-10yr-1.2X$10'!AJ$81</f>
        <v>-7.67432557411815E-15</v>
      </c>
      <c r="AI5" s="77">
        <f>'Am20-10yr-1.2X$10'!AK$81</f>
        <v>-7.67432557411815E-15</v>
      </c>
      <c r="AJ5" s="77">
        <f>'Am20-10yr-1.2X$10'!AL$81</f>
        <v>-7.67432557411815E-15</v>
      </c>
      <c r="AK5" s="77">
        <f>'Am20-10yr-1.2X$10'!AM$81</f>
        <v>-7.67432557411815E-15</v>
      </c>
      <c r="AL5" s="77">
        <f>'Am20-10yr-1.2X$10'!AN$81</f>
        <v>-7.67432557411815E-15</v>
      </c>
      <c r="AM5" s="78">
        <f>'Am20-10yr-1.2X$10'!AO$81</f>
        <v>-7.67432557411815E-15</v>
      </c>
    </row>
    <row r="6" spans="1:39" x14ac:dyDescent="0.25">
      <c r="C6" s="76" t="s">
        <v>72</v>
      </c>
      <c r="D6" s="77">
        <f>'Am20-10yr-1.2X$5'!F$81</f>
        <v>0</v>
      </c>
      <c r="E6" s="77">
        <f>'Am20-10yr-1.2X$5'!G$81</f>
        <v>42.885585791999993</v>
      </c>
      <c r="F6" s="77">
        <f>'Am20-10yr-1.2X$5'!H$81</f>
        <v>86.000769987840002</v>
      </c>
      <c r="G6" s="77">
        <f>'Am20-10yr-1.2X$5'!I$81</f>
        <v>129.36048197863681</v>
      </c>
      <c r="H6" s="77">
        <f>'Am20-10yr-1.2X$5'!J$81</f>
        <v>172.98046680138623</v>
      </c>
      <c r="I6" s="77">
        <f>'Am20-10yr-1.2X$5'!K$81</f>
        <v>216.87732688838398</v>
      </c>
      <c r="J6" s="77">
        <f>'Am20-10yr-1.2X$5'!L$81</f>
        <v>225.56416269783165</v>
      </c>
      <c r="K6" s="77">
        <f>'Am20-10yr-1.2X$5'!M$81</f>
        <v>233.33573090257826</v>
      </c>
      <c r="L6" s="77">
        <f>'Am20-10yr-1.2X$5'!N$81</f>
        <v>240.17481091980974</v>
      </c>
      <c r="M6" s="77">
        <f>'Am20-10yr-1.2X$5'!O$81</f>
        <v>246.0638918447199</v>
      </c>
      <c r="N6" s="77">
        <f>'Am20-10yr-1.2X$5'!P$81</f>
        <v>250.98516968161425</v>
      </c>
      <c r="O6" s="77">
        <f>'Am20-10yr-1.2X$5'!Q$81</f>
        <v>256.00487307524656</v>
      </c>
      <c r="P6" s="77">
        <f>'Am20-10yr-1.2X$5'!R$81</f>
        <v>261.1249705367515</v>
      </c>
      <c r="Q6" s="77">
        <f>'Am20-10yr-1.2X$5'!S$81</f>
        <v>266.34746994748645</v>
      </c>
      <c r="R6" s="77">
        <f>'Am20-10yr-1.2X$5'!T$81</f>
        <v>271.67441934643625</v>
      </c>
      <c r="S6" s="77">
        <f>'Am20-10yr-1.2X$5'!U$81</f>
        <v>277.10790773336498</v>
      </c>
      <c r="T6" s="77">
        <f>'Am20-10yr-1.2X$5'!V$81</f>
        <v>282.65006588803232</v>
      </c>
      <c r="U6" s="77">
        <f>'Am20-10yr-1.2X$5'!W$81</f>
        <v>288.30306720579296</v>
      </c>
      <c r="V6" s="77">
        <f>'Am20-10yr-1.2X$5'!X$81</f>
        <v>294.06912854990878</v>
      </c>
      <c r="W6" s="77">
        <f>'Am20-10yr-1.2X$5'!Y$81</f>
        <v>299.95051112090698</v>
      </c>
      <c r="X6" s="77">
        <f>'Am20-10yr-1.2X$5'!Z$81</f>
        <v>305.9495213433251</v>
      </c>
      <c r="Y6" s="77">
        <f>'Am20-10yr-1.2X$5'!AA$81</f>
        <v>241.5194610576612</v>
      </c>
      <c r="Z6" s="77">
        <f>'Am20-10yr-1.2X$5'!AB$81</f>
        <v>178.67739992716309</v>
      </c>
      <c r="AA6" s="77">
        <f>'Am20-10yr-1.2X$5'!AC$81</f>
        <v>117.455097934934</v>
      </c>
      <c r="AB6" s="77">
        <f>'Am20-10yr-1.2X$5'!AD$81</f>
        <v>57.884950263739441</v>
      </c>
      <c r="AC6" s="77">
        <f>'Am20-10yr-1.2X$5'!AE$81</f>
        <v>0</v>
      </c>
      <c r="AD6" s="77">
        <f>'Am20-10yr-1.2X$5'!AF$81</f>
        <v>0</v>
      </c>
      <c r="AE6" s="77">
        <f>'Am20-10yr-1.2X$5'!AG$81</f>
        <v>0</v>
      </c>
      <c r="AF6" s="77">
        <f>'Am20-10yr-1.2X$5'!AH$81</f>
        <v>0</v>
      </c>
      <c r="AG6" s="77">
        <f>'Am20-10yr-1.2X$5'!AI$81</f>
        <v>0</v>
      </c>
      <c r="AH6" s="77">
        <f>'Am20-10yr-1.2X$5'!AJ$81</f>
        <v>0</v>
      </c>
      <c r="AI6" s="77">
        <f>'Am20-10yr-1.2X$5'!AK$81</f>
        <v>0</v>
      </c>
      <c r="AJ6" s="77">
        <f>'Am20-10yr-1.2X$5'!AL$81</f>
        <v>0</v>
      </c>
      <c r="AK6" s="77">
        <f>'Am20-10yr-1.2X$5'!AM$81</f>
        <v>0</v>
      </c>
      <c r="AL6" s="77">
        <f>'Am20-10yr-1.2X$5'!AN$81</f>
        <v>0</v>
      </c>
      <c r="AM6" s="78">
        <f>'Am20-10yr-1.2X$5'!AO$81</f>
        <v>0</v>
      </c>
    </row>
    <row r="7" spans="1:39" x14ac:dyDescent="0.25">
      <c r="C7" s="76" t="s">
        <v>73</v>
      </c>
      <c r="D7" s="77">
        <f>'Am20-10yr-1.2X$16'!F$81</f>
        <v>0</v>
      </c>
      <c r="E7" s="77">
        <f>'Am20-10yr-1.2X$16'!G$81</f>
        <v>19.412685791999998</v>
      </c>
      <c r="F7" s="77">
        <f>'Am20-10yr-1.2X$16'!H$81</f>
        <v>39.17439503424</v>
      </c>
      <c r="G7" s="77">
        <f>'Am20-10yr-1.2X$16'!I$81</f>
        <v>59.303191397644802</v>
      </c>
      <c r="H7" s="77">
        <f>'Am20-10yr-1.2X$16'!J$81</f>
        <v>79.818054071258388</v>
      </c>
      <c r="I7" s="77">
        <f>'Am20-10yr-1.2X$16'!K$81</f>
        <v>100.73892359742119</v>
      </c>
      <c r="J7" s="77">
        <f>'Am20-10yr-1.2X$16'!L$81</f>
        <v>121.47022255182911</v>
      </c>
      <c r="K7" s="77">
        <f>'Am20-10yr-1.2X$16'!M$81</f>
        <v>142.00815952304706</v>
      </c>
      <c r="L7" s="77">
        <f>'Am20-10yr-1.2X$16'!N$81</f>
        <v>162.34886727141122</v>
      </c>
      <c r="M7" s="77">
        <f>'Am20-10yr-1.2X$16'!O$81</f>
        <v>182.48840121246454</v>
      </c>
      <c r="N7" s="77">
        <f>'Am20-10yr-1.2X$16'!P$81</f>
        <v>202.42273787006073</v>
      </c>
      <c r="O7" s="77">
        <f>'Am20-10yr-1.2X$16'!Q$81</f>
        <v>222.14777329853078</v>
      </c>
      <c r="P7" s="77">
        <f>'Am20-10yr-1.2X$16'!R$81</f>
        <v>241.65932147329207</v>
      </c>
      <c r="Q7" s="77">
        <f>'Am20-10yr-1.2X$16'!S$81</f>
        <v>260.95311264927045</v>
      </c>
      <c r="R7" s="77">
        <f>'Am20-10yr-1.2X$16'!T$81</f>
        <v>280.02479168649023</v>
      </c>
      <c r="S7" s="77">
        <f>'Am20-10yr-1.2X$16'!U$81</f>
        <v>298.8699163421764</v>
      </c>
      <c r="T7" s="77">
        <f>'Am20-10yr-1.2X$16'!V$81</f>
        <v>317.483955528698</v>
      </c>
      <c r="U7" s="77">
        <f>'Am20-10yr-1.2X$16'!W$81</f>
        <v>325.19278753667203</v>
      </c>
      <c r="V7" s="77">
        <f>'Am20-10yr-1.2X$16'!X$81</f>
        <v>332.71548233452728</v>
      </c>
      <c r="W7" s="77">
        <f>'Am20-10yr-1.2X$16'!Y$81</f>
        <v>340.0486561684616</v>
      </c>
      <c r="X7" s="77">
        <f>'Am20-10yr-1.2X$16'!Z$81</f>
        <v>347.18887451261639</v>
      </c>
      <c r="Y7" s="77">
        <f>'Am20-10yr-1.2X$16'!AA$81</f>
        <v>322.19775991468123</v>
      </c>
      <c r="Z7" s="77">
        <f>'Am20-10yr-1.2X$16'!AB$81</f>
        <v>297.60576063756213</v>
      </c>
      <c r="AA7" s="77">
        <f>'Am20-10yr-1.2X$16'!AC$81</f>
        <v>273.42085898767527</v>
      </c>
      <c r="AB7" s="77">
        <f>'Am20-10yr-1.2X$16'!AD$81</f>
        <v>249.65119691756544</v>
      </c>
      <c r="AC7" s="77">
        <f>'Am20-10yr-1.2X$16'!AE$81</f>
        <v>226.30507921882804</v>
      </c>
      <c r="AD7" s="77">
        <f>'Am20-10yr-1.2X$16'!AF$81</f>
        <v>203.39097677889066</v>
      </c>
      <c r="AE7" s="77">
        <f>'Am20-10yr-1.2X$16'!AG$81</f>
        <v>180.9175299029292</v>
      </c>
      <c r="AF7" s="77">
        <f>'Am20-10yr-1.2X$16'!AH$81</f>
        <v>158.89355170222319</v>
      </c>
      <c r="AG7" s="77">
        <f>'Am20-10yr-1.2X$16'!AI$81</f>
        <v>137.32803155027781</v>
      </c>
      <c r="AH7" s="77">
        <f>'Am20-10yr-1.2X$16'!AJ$81</f>
        <v>116.2301386080682</v>
      </c>
      <c r="AI7" s="77">
        <f>'Am20-10yr-1.2X$16'!AK$81</f>
        <v>95.609225419789098</v>
      </c>
      <c r="AJ7" s="77">
        <f>'Am20-10yr-1.2X$16'!AL$81</f>
        <v>75.474831580519137</v>
      </c>
      <c r="AK7" s="77">
        <f>'Am20-10yr-1.2X$16'!AM$81</f>
        <v>55.836687477238463</v>
      </c>
      <c r="AL7" s="77">
        <f>'Am20-10yr-1.2X$16'!AN$81</f>
        <v>36.704718104666881</v>
      </c>
      <c r="AM7" s="78">
        <f>'Am20-10yr-1.2X$16'!AO$81</f>
        <v>18.089046957418574</v>
      </c>
    </row>
    <row r="8" spans="1:39" x14ac:dyDescent="0.25">
      <c r="C8" s="79" t="s">
        <v>69</v>
      </c>
      <c r="D8" s="80">
        <f>'Xp20'!F$81</f>
        <v>142.26</v>
      </c>
      <c r="E8" s="80">
        <f>'Xp20'!G$81</f>
        <v>148.82220000000001</v>
      </c>
      <c r="F8" s="80">
        <f>'Xp20'!H$81</f>
        <v>155.701494</v>
      </c>
      <c r="G8" s="80">
        <f>'Xp20'!I$81</f>
        <v>162.91351700000001</v>
      </c>
      <c r="H8" s="80">
        <f>'Xp20'!J$81</f>
        <v>170.47468000000001</v>
      </c>
      <c r="I8" s="80">
        <f>'Xp20'!K$81</f>
        <v>173.8841736</v>
      </c>
      <c r="J8" s="80">
        <f>'Xp20'!L$81</f>
        <v>177.36185707199999</v>
      </c>
      <c r="K8" s="80">
        <f>'Xp20'!M$81</f>
        <v>180.90909421344</v>
      </c>
      <c r="L8" s="80">
        <f>'Xp20'!N$81</f>
        <v>184.52727609770881</v>
      </c>
      <c r="M8" s="80">
        <f>'Xp20'!O$81</f>
        <v>188.217821619663</v>
      </c>
      <c r="N8" s="80">
        <f>'Xp20'!P$81</f>
        <v>191.98217805205627</v>
      </c>
      <c r="O8" s="80">
        <f>'Xp20'!Q$81</f>
        <v>195.8218216130974</v>
      </c>
      <c r="P8" s="80">
        <f>'Xp20'!R$81</f>
        <v>199.73825804535934</v>
      </c>
      <c r="Q8" s="80">
        <f>'Xp20'!S$81</f>
        <v>203.73302320626652</v>
      </c>
      <c r="R8" s="80">
        <f>'Xp20'!T$81</f>
        <v>207.80768367039187</v>
      </c>
      <c r="S8" s="80">
        <f>'Xp20'!U$81</f>
        <v>211.9638373437997</v>
      </c>
      <c r="T8" s="80">
        <f>'Xp20'!V$81</f>
        <v>216.20311409067568</v>
      </c>
      <c r="U8" s="80">
        <f>'Xp20'!W$81</f>
        <v>220.52717637248921</v>
      </c>
      <c r="V8" s="80">
        <f>'Xp20'!X$81</f>
        <v>224.937719899939</v>
      </c>
      <c r="W8" s="80">
        <f>'Xp20'!Y$81</f>
        <v>229.43647429793779</v>
      </c>
      <c r="X8" s="80">
        <f>'Xp20'!Z$81</f>
        <v>0</v>
      </c>
      <c r="Y8" s="80">
        <f>'Xp20'!AA$81</f>
        <v>0</v>
      </c>
      <c r="Z8" s="80">
        <f>'Xp20'!AB$81</f>
        <v>0</v>
      </c>
      <c r="AA8" s="80">
        <f>'Xp20'!AC$81</f>
        <v>0</v>
      </c>
      <c r="AB8" s="80">
        <f>'Xp20'!AD$81</f>
        <v>0</v>
      </c>
      <c r="AC8" s="80">
        <f>'Xp20'!AE$81</f>
        <v>0</v>
      </c>
      <c r="AD8" s="80">
        <f>'Xp20'!AF$81</f>
        <v>0</v>
      </c>
      <c r="AE8" s="80">
        <f>'Xp20'!AG$81</f>
        <v>0</v>
      </c>
      <c r="AF8" s="80">
        <f>'Xp20'!AH$81</f>
        <v>0</v>
      </c>
      <c r="AG8" s="80">
        <f>'Xp20'!AI$81</f>
        <v>0</v>
      </c>
      <c r="AH8" s="80">
        <f>'Xp20'!AJ$81</f>
        <v>0</v>
      </c>
      <c r="AI8" s="80">
        <f>'Xp20'!AK$81</f>
        <v>0</v>
      </c>
      <c r="AJ8" s="80">
        <f>'Xp20'!AL$81</f>
        <v>0</v>
      </c>
      <c r="AK8" s="80">
        <f>'Xp20'!AM$81</f>
        <v>0</v>
      </c>
      <c r="AL8" s="80">
        <f>'Xp20'!AN$81</f>
        <v>0</v>
      </c>
      <c r="AM8" s="81">
        <f>'Xp20'!AO$81</f>
        <v>0</v>
      </c>
    </row>
    <row r="9" spans="1:39" x14ac:dyDescent="0.25">
      <c r="C9" s="6" t="s">
        <v>116</v>
      </c>
      <c r="D9" s="83">
        <f t="shared" ref="D9:W9" si="0">D4/D$8</f>
        <v>0</v>
      </c>
      <c r="E9" s="83">
        <f t="shared" si="0"/>
        <v>0.28909649447461461</v>
      </c>
      <c r="F9" s="83">
        <f t="shared" si="0"/>
        <v>0.55603431960903349</v>
      </c>
      <c r="G9" s="83">
        <f t="shared" si="0"/>
        <v>0.80216103443870768</v>
      </c>
      <c r="H9" s="83">
        <f t="shared" si="0"/>
        <v>1.0287547767195175</v>
      </c>
      <c r="I9" s="83">
        <f t="shared" si="0"/>
        <v>1.2691689228569105</v>
      </c>
      <c r="J9" s="83">
        <f t="shared" si="0"/>
        <v>1.4957278603504227</v>
      </c>
      <c r="K9" s="83">
        <f t="shared" si="0"/>
        <v>1.7088824992867664</v>
      </c>
      <c r="L9" s="83">
        <f t="shared" si="0"/>
        <v>1.9090713938817574</v>
      </c>
      <c r="M9" s="83">
        <f t="shared" si="0"/>
        <v>2.0967210536639933</v>
      </c>
      <c r="N9" s="83">
        <f t="shared" si="0"/>
        <v>2.2722462472056799</v>
      </c>
      <c r="O9" s="83">
        <f t="shared" si="0"/>
        <v>2.2907549491294166</v>
      </c>
      <c r="P9" s="83">
        <f t="shared" si="0"/>
        <v>2.3043572712496054</v>
      </c>
      <c r="Q9" s="83">
        <f t="shared" si="0"/>
        <v>2.3132429416766516</v>
      </c>
      <c r="R9" s="83">
        <f t="shared" si="0"/>
        <v>2.3175962644514234</v>
      </c>
      <c r="S9" s="83">
        <f t="shared" si="0"/>
        <v>2.3175962644514234</v>
      </c>
      <c r="T9" s="83">
        <f t="shared" si="0"/>
        <v>2.3175962644514239</v>
      </c>
      <c r="U9" s="83">
        <f t="shared" si="0"/>
        <v>2.3175962644514234</v>
      </c>
      <c r="V9" s="83">
        <f t="shared" si="0"/>
        <v>2.3175962644514239</v>
      </c>
      <c r="W9" s="83">
        <f t="shared" si="0"/>
        <v>2.3175962644514234</v>
      </c>
      <c r="X9" s="83"/>
      <c r="Y9" s="83"/>
      <c r="Z9" s="83"/>
      <c r="AA9" s="83"/>
      <c r="AB9" s="83"/>
      <c r="AC9" s="83"/>
      <c r="AD9" s="83"/>
      <c r="AE9" s="83"/>
      <c r="AF9" s="83"/>
      <c r="AG9" s="83"/>
      <c r="AK9" s="6"/>
      <c r="AL9" s="6"/>
      <c r="AM9" s="6"/>
    </row>
    <row r="10" spans="1:39" x14ac:dyDescent="0.25">
      <c r="C10" s="6" t="s">
        <v>117</v>
      </c>
      <c r="D10" s="83">
        <f t="shared" ref="D10:W10" si="1">D5/D$8</f>
        <v>0</v>
      </c>
      <c r="E10" s="83">
        <f t="shared" si="1"/>
        <v>0.17345789668476877</v>
      </c>
      <c r="F10" s="83">
        <f t="shared" si="1"/>
        <v>0.33362059176542008</v>
      </c>
      <c r="G10" s="83">
        <f t="shared" si="1"/>
        <v>0.48129662066322459</v>
      </c>
      <c r="H10" s="83">
        <f t="shared" si="1"/>
        <v>0.61725286603171037</v>
      </c>
      <c r="I10" s="83">
        <f t="shared" si="1"/>
        <v>0.76150135371414607</v>
      </c>
      <c r="J10" s="83">
        <f t="shared" si="1"/>
        <v>0.89743671621025345</v>
      </c>
      <c r="K10" s="83">
        <f t="shared" si="1"/>
        <v>1.0253294995720597</v>
      </c>
      <c r="L10" s="83">
        <f t="shared" si="1"/>
        <v>1.1454428363290545</v>
      </c>
      <c r="M10" s="83">
        <f t="shared" si="1"/>
        <v>1.2580326321983959</v>
      </c>
      <c r="N10" s="83">
        <f t="shared" si="1"/>
        <v>1.363347748323408</v>
      </c>
      <c r="O10" s="83">
        <f t="shared" si="1"/>
        <v>1.3744529694776502</v>
      </c>
      <c r="P10" s="83">
        <f t="shared" si="1"/>
        <v>1.3826143627497629</v>
      </c>
      <c r="Q10" s="83">
        <f t="shared" si="1"/>
        <v>1.3879457650059908</v>
      </c>
      <c r="R10" s="83">
        <f t="shared" si="1"/>
        <v>1.3905577586708537</v>
      </c>
      <c r="S10" s="83">
        <f t="shared" si="1"/>
        <v>1.3905577586708542</v>
      </c>
      <c r="T10" s="83">
        <f t="shared" si="1"/>
        <v>1.3905577586708537</v>
      </c>
      <c r="U10" s="83">
        <f t="shared" si="1"/>
        <v>1.390557758670854</v>
      </c>
      <c r="V10" s="83">
        <f t="shared" si="1"/>
        <v>1.3905577586708542</v>
      </c>
      <c r="W10" s="83">
        <f t="shared" si="1"/>
        <v>1.3905577586708537</v>
      </c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K10" s="6"/>
      <c r="AL10" s="6"/>
      <c r="AM10" s="6"/>
    </row>
    <row r="11" spans="1:39" x14ac:dyDescent="0.25">
      <c r="C11" s="6" t="s">
        <v>118</v>
      </c>
      <c r="D11" s="83">
        <f t="shared" ref="D11:W11" si="2">D6/D$8</f>
        <v>0</v>
      </c>
      <c r="E11" s="83">
        <f t="shared" si="2"/>
        <v>0.28816658933949363</v>
      </c>
      <c r="F11" s="83">
        <f t="shared" si="2"/>
        <v>0.55234389714873255</v>
      </c>
      <c r="G11" s="83">
        <f t="shared" si="2"/>
        <v>0.79404388512855439</v>
      </c>
      <c r="H11" s="83">
        <f t="shared" si="2"/>
        <v>1.0146988796306069</v>
      </c>
      <c r="I11" s="83">
        <f t="shared" si="2"/>
        <v>1.2472516756314158</v>
      </c>
      <c r="J11" s="83">
        <f t="shared" si="2"/>
        <v>1.2717737986147943</v>
      </c>
      <c r="K11" s="83">
        <f t="shared" si="2"/>
        <v>1.2897954738930058</v>
      </c>
      <c r="L11" s="83">
        <f t="shared" si="2"/>
        <v>1.3015680716634819</v>
      </c>
      <c r="M11" s="83">
        <f t="shared" si="2"/>
        <v>1.307335775790393</v>
      </c>
      <c r="N11" s="83">
        <f t="shared" si="2"/>
        <v>1.3073357757903925</v>
      </c>
      <c r="O11" s="83">
        <f t="shared" si="2"/>
        <v>1.3073357757903927</v>
      </c>
      <c r="P11" s="83">
        <f t="shared" si="2"/>
        <v>1.3073357757903927</v>
      </c>
      <c r="Q11" s="83">
        <f t="shared" si="2"/>
        <v>1.3073357757903923</v>
      </c>
      <c r="R11" s="83">
        <f t="shared" si="2"/>
        <v>1.3073357757903925</v>
      </c>
      <c r="S11" s="83">
        <f t="shared" si="2"/>
        <v>1.3073357757903927</v>
      </c>
      <c r="T11" s="83">
        <f t="shared" si="2"/>
        <v>1.307335775790393</v>
      </c>
      <c r="U11" s="83">
        <f t="shared" si="2"/>
        <v>1.3073357757903927</v>
      </c>
      <c r="V11" s="83">
        <f t="shared" si="2"/>
        <v>1.3073357757903925</v>
      </c>
      <c r="W11" s="83">
        <f t="shared" si="2"/>
        <v>1.3073357757903927</v>
      </c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K11" s="6"/>
      <c r="AL11" s="6"/>
      <c r="AM11" s="6"/>
    </row>
    <row r="12" spans="1:39" x14ac:dyDescent="0.25">
      <c r="C12" s="6" t="s">
        <v>119</v>
      </c>
      <c r="D12" s="83">
        <f t="shared" ref="D12:W12" si="3">D7/D$8</f>
        <v>0</v>
      </c>
      <c r="E12" s="83">
        <f t="shared" si="3"/>
        <v>0.13044213693924694</v>
      </c>
      <c r="F12" s="83">
        <f t="shared" si="3"/>
        <v>0.25159935224667784</v>
      </c>
      <c r="G12" s="83">
        <f t="shared" si="3"/>
        <v>0.36401639648872597</v>
      </c>
      <c r="H12" s="83">
        <f t="shared" si="3"/>
        <v>0.46821061093212424</v>
      </c>
      <c r="I12" s="83">
        <f t="shared" si="3"/>
        <v>0.57934498299517001</v>
      </c>
      <c r="J12" s="83">
        <f t="shared" si="3"/>
        <v>0.68487229755673062</v>
      </c>
      <c r="K12" s="83">
        <f t="shared" si="3"/>
        <v>0.78496971166912766</v>
      </c>
      <c r="L12" s="83">
        <f t="shared" si="3"/>
        <v>0.87980959078074761</v>
      </c>
      <c r="M12" s="83">
        <f t="shared" si="3"/>
        <v>0.96955962853094724</v>
      </c>
      <c r="N12" s="83">
        <f t="shared" si="3"/>
        <v>1.0543829636893352</v>
      </c>
      <c r="O12" s="83">
        <f t="shared" si="3"/>
        <v>1.1344382943053604</v>
      </c>
      <c r="P12" s="83">
        <f t="shared" si="3"/>
        <v>1.2098799891326413</v>
      </c>
      <c r="Q12" s="83">
        <f t="shared" si="3"/>
        <v>1.2808581963910302</v>
      </c>
      <c r="R12" s="83">
        <f t="shared" si="3"/>
        <v>1.3475189499279701</v>
      </c>
      <c r="S12" s="83">
        <f t="shared" si="3"/>
        <v>1.4100042728393209</v>
      </c>
      <c r="T12" s="83">
        <f t="shared" si="3"/>
        <v>1.4684522786084622</v>
      </c>
      <c r="U12" s="83">
        <f t="shared" si="3"/>
        <v>1.4746154777195972</v>
      </c>
      <c r="V12" s="83">
        <f t="shared" si="3"/>
        <v>1.4791449050098489</v>
      </c>
      <c r="W12" s="83">
        <f t="shared" si="3"/>
        <v>1.4821037379038822</v>
      </c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K12" s="6"/>
      <c r="AL12" s="6"/>
      <c r="AM12" s="6"/>
    </row>
    <row r="13" spans="1:39" x14ac:dyDescent="0.25">
      <c r="B13" s="65" t="s">
        <v>63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K13" s="6"/>
      <c r="AL13" s="6"/>
      <c r="AM13" s="6"/>
    </row>
    <row r="14" spans="1:39" x14ac:dyDescent="0.25">
      <c r="C14" s="73" t="s">
        <v>60</v>
      </c>
      <c r="D14" s="74">
        <f>'Am20-10yr-2X$'!F$84</f>
        <v>209.12219999999996</v>
      </c>
      <c r="E14" s="74">
        <f>'Am20-10yr-2X$'!G$84</f>
        <v>406.97861399999999</v>
      </c>
      <c r="F14" s="74">
        <f>'Am20-10yr-2X$'!H$84</f>
        <v>593.07072677999997</v>
      </c>
      <c r="G14" s="74">
        <f>'Am20-10yr-2X$'!I$84</f>
        <v>766.87639375200001</v>
      </c>
      <c r="H14" s="74">
        <f>'Am20-10yr-2X$'!J$84</f>
        <v>927.84868333500003</v>
      </c>
      <c r="I14" s="74">
        <f>'Am20-10yr-2X$'!K$84</f>
        <v>1068.7731505500001</v>
      </c>
      <c r="J14" s="74">
        <f>'Am20-10yr-2X$'!L$84</f>
        <v>1189.2488389496402</v>
      </c>
      <c r="K14" s="74">
        <f>'Am20-10yr-2X$'!M$84</f>
        <v>1288.866772957613</v>
      </c>
      <c r="L14" s="74">
        <f>'Am20-10yr-2X$'!N$84</f>
        <v>1367.2097974860851</v>
      </c>
      <c r="M14" s="74">
        <f>'Am20-10yr-2X$'!O$84</f>
        <v>1423.8524143454667</v>
      </c>
      <c r="N14" s="74">
        <f>'Am20-10yr-2X$'!P$84</f>
        <v>1458.3606153823762</v>
      </c>
      <c r="O14" s="74">
        <f>'Am20-10yr-2X$'!Q$84</f>
        <v>1491.2039322803637</v>
      </c>
      <c r="P14" s="74">
        <f>'Am20-10yr-2X$'!R$84</f>
        <v>1522.895466356651</v>
      </c>
      <c r="Q14" s="74">
        <f>'Am20-10yr-2X$'!S$84</f>
        <v>1553.9859009048039</v>
      </c>
      <c r="R14" s="74">
        <f>'Am20-10yr-2X$'!T$84</f>
        <v>1585.0656189229001</v>
      </c>
      <c r="S14" s="74">
        <f>'Am20-10yr-2X$'!U$84</f>
        <v>1616.766931301358</v>
      </c>
      <c r="T14" s="74">
        <f>'Am20-10yr-2X$'!V$84</f>
        <v>1649.1022699273851</v>
      </c>
      <c r="U14" s="74">
        <f>'Am20-10yr-2X$'!W$84</f>
        <v>1682.0843153259329</v>
      </c>
      <c r="V14" s="74">
        <f>'Am20-10yr-2X$'!X$84</f>
        <v>1715.7260016324517</v>
      </c>
      <c r="W14" s="74">
        <f>'Am20-10yr-2X$'!Y$84</f>
        <v>1750.0405216651006</v>
      </c>
      <c r="X14" s="74">
        <f>'Am20-10yr-2X$'!Z$84</f>
        <v>1441.0242825360747</v>
      </c>
      <c r="Y14" s="74">
        <f>'Am20-10yr-2X$'!AA$84</f>
        <v>1160.229423580701</v>
      </c>
      <c r="Z14" s="74">
        <f>'Am20-10yr-2X$'!AB$84</f>
        <v>908.22037240245277</v>
      </c>
      <c r="AA14" s="74">
        <f>'Am20-10yr-2X$'!AC$84</f>
        <v>685.57284515687229</v>
      </c>
      <c r="AB14" s="74">
        <f>'Am20-10yr-2X$'!AD$84</f>
        <v>492.87407232261302</v>
      </c>
      <c r="AC14" s="74">
        <f>'Am20-10yr-2X$'!AE$84</f>
        <v>330.72302898790133</v>
      </c>
      <c r="AD14" s="74">
        <f>'Am20-10yr-2X$'!AF$84</f>
        <v>199.7306697427282</v>
      </c>
      <c r="AE14" s="74">
        <f>'Am20-10yr-2X$'!AG$84</f>
        <v>100.5201682688844</v>
      </c>
      <c r="AF14" s="74">
        <f>'Am20-10yr-2X$'!AH$84</f>
        <v>33.72716172179652</v>
      </c>
      <c r="AG14" s="74">
        <f>'Am20-10yr-2X$'!AI$84</f>
        <v>-3.4106051316484809E-13</v>
      </c>
      <c r="AH14" s="74">
        <f>'Am20-10yr-2X$'!AJ$84</f>
        <v>-3.4106051316484809E-13</v>
      </c>
      <c r="AI14" s="74">
        <f>'Am20-10yr-2X$'!AK$84</f>
        <v>-3.4106051316484809E-13</v>
      </c>
      <c r="AJ14" s="74">
        <f>'Am20-10yr-2X$'!AL$84</f>
        <v>-3.4106051316484809E-13</v>
      </c>
      <c r="AK14" s="74">
        <f>'Am20-10yr-2X$'!AM$84</f>
        <v>-3.4106051316484809E-13</v>
      </c>
      <c r="AL14" s="74">
        <f>'Am20-10yr-2X$'!AN$84</f>
        <v>-3.4106051316484809E-13</v>
      </c>
      <c r="AM14" s="75">
        <f>'Am20-10yr-2X$'!AO$84</f>
        <v>-3.4106051316484809E-13</v>
      </c>
    </row>
    <row r="15" spans="1:39" x14ac:dyDescent="0.25">
      <c r="C15" s="76" t="s">
        <v>57</v>
      </c>
      <c r="D15" s="77">
        <f>'Am20-10yr-1.2X$10'!F$84</f>
        <v>125.47331999999999</v>
      </c>
      <c r="E15" s="77">
        <f>'Am20-10yr-1.2X$10'!G$84</f>
        <v>244.18716839999999</v>
      </c>
      <c r="F15" s="77">
        <f>'Am20-10yr-1.2X$10'!H$84</f>
        <v>355.84243606800004</v>
      </c>
      <c r="G15" s="77">
        <f>'Am20-10yr-1.2X$10'!I$84</f>
        <v>460.12583625119998</v>
      </c>
      <c r="H15" s="77">
        <f>'Am20-10yr-1.2X$10'!J$84</f>
        <v>556.70921000099997</v>
      </c>
      <c r="I15" s="77">
        <f>'Am20-10yr-1.2X$10'!K$84</f>
        <v>641.26389033000009</v>
      </c>
      <c r="J15" s="77">
        <f>'Am20-10yr-1.2X$10'!L$84</f>
        <v>713.54930336978407</v>
      </c>
      <c r="K15" s="77">
        <f>'Am20-10yr-1.2X$10'!M$84</f>
        <v>773.32006377456776</v>
      </c>
      <c r="L15" s="77">
        <f>'Am20-10yr-1.2X$10'!N$84</f>
        <v>820.32587849165111</v>
      </c>
      <c r="M15" s="77">
        <f>'Am20-10yr-1.2X$10'!O$84</f>
        <v>854.31144860728011</v>
      </c>
      <c r="N15" s="77">
        <f>'Am20-10yr-1.2X$10'!P$84</f>
        <v>875.01636922942566</v>
      </c>
      <c r="O15" s="77">
        <f>'Am20-10yr-1.2X$10'!Q$84</f>
        <v>894.72235936821812</v>
      </c>
      <c r="P15" s="77">
        <f>'Am20-10yr-1.2X$10'!R$84</f>
        <v>913.73727981399054</v>
      </c>
      <c r="Q15" s="77">
        <f>'Am20-10yr-1.2X$10'!S$84</f>
        <v>932.39154054288224</v>
      </c>
      <c r="R15" s="77">
        <f>'Am20-10yr-1.2X$10'!T$84</f>
        <v>951.03937135374008</v>
      </c>
      <c r="S15" s="77">
        <f>'Am20-10yr-1.2X$10'!U$84</f>
        <v>970.06015878081473</v>
      </c>
      <c r="T15" s="77">
        <f>'Am20-10yr-1.2X$10'!V$84</f>
        <v>989.46136195643112</v>
      </c>
      <c r="U15" s="77">
        <f>'Am20-10yr-1.2X$10'!W$84</f>
        <v>1009.2505891955598</v>
      </c>
      <c r="V15" s="77">
        <f>'Am20-10yr-1.2X$10'!X$84</f>
        <v>1029.435600979471</v>
      </c>
      <c r="W15" s="77">
        <f>'Am20-10yr-1.2X$10'!Y$84</f>
        <v>1050.0243129990604</v>
      </c>
      <c r="X15" s="77">
        <f>'Am20-10yr-1.2X$10'!Z$84</f>
        <v>864.61456952164485</v>
      </c>
      <c r="Y15" s="77">
        <f>'Am20-10yr-1.2X$10'!AA$84</f>
        <v>696.13765414842067</v>
      </c>
      <c r="Z15" s="77">
        <f>'Am20-10yr-1.2X$10'!AB$84</f>
        <v>544.93222344147171</v>
      </c>
      <c r="AA15" s="77">
        <f>'Am20-10yr-1.2X$10'!AC$84</f>
        <v>411.34370709412343</v>
      </c>
      <c r="AB15" s="77">
        <f>'Am20-10yr-1.2X$10'!AD$84</f>
        <v>295.72444339356787</v>
      </c>
      <c r="AC15" s="77">
        <f>'Am20-10yr-1.2X$10'!AE$84</f>
        <v>198.43381739274088</v>
      </c>
      <c r="AD15" s="77">
        <f>'Am20-10yr-1.2X$10'!AF$84</f>
        <v>119.83840184563701</v>
      </c>
      <c r="AE15" s="77">
        <f>'Am20-10yr-1.2X$10'!AG$84</f>
        <v>60.312100961330728</v>
      </c>
      <c r="AF15" s="77">
        <f>'Am20-10yr-1.2X$10'!AH$84</f>
        <v>20.236297033078003</v>
      </c>
      <c r="AG15" s="77">
        <f>'Am20-10yr-1.2X$10'!AI$84</f>
        <v>-1.1013412404281553E-13</v>
      </c>
      <c r="AH15" s="77">
        <f>'Am20-10yr-1.2X$10'!AJ$84</f>
        <v>-1.1013412404281553E-13</v>
      </c>
      <c r="AI15" s="77">
        <f>'Am20-10yr-1.2X$10'!AK$84</f>
        <v>-1.1013412404281553E-13</v>
      </c>
      <c r="AJ15" s="77">
        <f>'Am20-10yr-1.2X$10'!AL$84</f>
        <v>-1.1013412404281553E-13</v>
      </c>
      <c r="AK15" s="77">
        <f>'Am20-10yr-1.2X$10'!AM$84</f>
        <v>-1.1013412404281553E-13</v>
      </c>
      <c r="AL15" s="77">
        <f>'Am20-10yr-1.2X$10'!AN$84</f>
        <v>-1.1013412404281553E-13</v>
      </c>
      <c r="AM15" s="78">
        <f>'Am20-10yr-1.2X$10'!AO$84</f>
        <v>-1.1013412404281553E-13</v>
      </c>
    </row>
    <row r="16" spans="1:39" x14ac:dyDescent="0.25">
      <c r="C16" s="76" t="s">
        <v>58</v>
      </c>
      <c r="D16" s="77">
        <f>'Am20-10yr-1.2X$5'!F$84</f>
        <v>125.47331999999999</v>
      </c>
      <c r="E16" s="77">
        <f>'Am20-10yr-1.2X$5'!G$84</f>
        <v>231.63983640000001</v>
      </c>
      <c r="F16" s="77">
        <f>'Am20-10yr-1.2X$5'!H$84</f>
        <v>317.62165402800002</v>
      </c>
      <c r="G16" s="77">
        <f>'Am20-10yr-1.2X$5'!I$84</f>
        <v>382.4987324004</v>
      </c>
      <c r="H16" s="77">
        <f>'Am20-10yr-1.2X$5'!J$84</f>
        <v>425.30681213999998</v>
      </c>
      <c r="I16" s="77">
        <f>'Am20-10yr-1.2X$5'!K$84</f>
        <v>441.05033168279999</v>
      </c>
      <c r="J16" s="77">
        <f>'Am20-10yr-1.2X$5'!L$84</f>
        <v>454.28266382486402</v>
      </c>
      <c r="K16" s="77">
        <f>'Am20-10yr-1.2X$5'!M$84</f>
        <v>465.60926361817735</v>
      </c>
      <c r="L16" s="77">
        <f>'Am20-10yr-1.2X$5'!N$84</f>
        <v>475.68047915576494</v>
      </c>
      <c r="M16" s="77">
        <f>'Am20-10yr-1.2X$5'!O$84</f>
        <v>485.19408873888017</v>
      </c>
      <c r="N16" s="77">
        <f>'Am20-10yr-1.2X$5'!P$84</f>
        <v>494.8979705136577</v>
      </c>
      <c r="O16" s="77">
        <f>'Am20-10yr-1.2X$5'!Q$84</f>
        <v>504.79592992393088</v>
      </c>
      <c r="P16" s="77">
        <f>'Am20-10yr-1.2X$5'!R$84</f>
        <v>514.89184852240953</v>
      </c>
      <c r="Q16" s="77">
        <f>'Am20-10yr-1.2X$5'!S$84</f>
        <v>525.18968549285773</v>
      </c>
      <c r="R16" s="77">
        <f>'Am20-10yr-1.2X$5'!T$84</f>
        <v>535.69347920271491</v>
      </c>
      <c r="S16" s="77">
        <f>'Am20-10yr-1.2X$5'!U$84</f>
        <v>546.40734878676926</v>
      </c>
      <c r="T16" s="77">
        <f>'Am20-10yr-1.2X$5'!V$84</f>
        <v>557.33549576250471</v>
      </c>
      <c r="U16" s="77">
        <f>'Am20-10yr-1.2X$5'!W$84</f>
        <v>568.48220567775479</v>
      </c>
      <c r="V16" s="77">
        <f>'Am20-10yr-1.2X$5'!X$84</f>
        <v>579.85184979130986</v>
      </c>
      <c r="W16" s="77">
        <f>'Am20-10yr-1.2X$5'!Y$84</f>
        <v>591.44888678713596</v>
      </c>
      <c r="X16" s="77">
        <f>'Am20-10yr-1.2X$5'!Z$84</f>
        <v>396.86763478548198</v>
      </c>
      <c r="Y16" s="77">
        <f>'Am20-10yr-1.2X$5'!AA$84</f>
        <v>239.67680369127424</v>
      </c>
      <c r="Z16" s="77">
        <f>'Am20-10yr-1.2X$5'!AB$84</f>
        <v>120.62420192266168</v>
      </c>
      <c r="AA16" s="77">
        <f>'Am20-10yr-1.2X$5'!AC$84</f>
        <v>40.472594066156233</v>
      </c>
      <c r="AB16" s="77">
        <f>'Am20-10yr-1.2X$5'!AD$84</f>
        <v>0</v>
      </c>
      <c r="AC16" s="77">
        <f>'Am20-10yr-1.2X$5'!AE$84</f>
        <v>0</v>
      </c>
      <c r="AD16" s="77">
        <f>'Am20-10yr-1.2X$5'!AF$84</f>
        <v>0</v>
      </c>
      <c r="AE16" s="77">
        <f>'Am20-10yr-1.2X$5'!AG$84</f>
        <v>0</v>
      </c>
      <c r="AF16" s="77">
        <f>'Am20-10yr-1.2X$5'!AH$84</f>
        <v>0</v>
      </c>
      <c r="AG16" s="77">
        <f>'Am20-10yr-1.2X$5'!AI$84</f>
        <v>0</v>
      </c>
      <c r="AH16" s="77">
        <f>'Am20-10yr-1.2X$5'!AJ$84</f>
        <v>0</v>
      </c>
      <c r="AI16" s="77">
        <f>'Am20-10yr-1.2X$5'!AK$84</f>
        <v>0</v>
      </c>
      <c r="AJ16" s="77">
        <f>'Am20-10yr-1.2X$5'!AL$84</f>
        <v>0</v>
      </c>
      <c r="AK16" s="77">
        <f>'Am20-10yr-1.2X$5'!AM$84</f>
        <v>0</v>
      </c>
      <c r="AL16" s="77">
        <f>'Am20-10yr-1.2X$5'!AN$84</f>
        <v>0</v>
      </c>
      <c r="AM16" s="78">
        <f>'Am20-10yr-1.2X$5'!AO$84</f>
        <v>0</v>
      </c>
    </row>
    <row r="17" spans="2:39" x14ac:dyDescent="0.25">
      <c r="C17" s="76" t="s">
        <v>59</v>
      </c>
      <c r="D17" s="77">
        <f>'Am20-10yr-1.2X$16'!F$84</f>
        <v>125.47331999999999</v>
      </c>
      <c r="E17" s="77">
        <f>'Am20-10yr-1.2X$16'!G$84</f>
        <v>248.8924179</v>
      </c>
      <c r="F17" s="77">
        <f>'Am20-10yr-1.2X$16'!H$84</f>
        <v>370.175229333</v>
      </c>
      <c r="G17" s="77">
        <f>'Am20-10yr-1.2X$16'!I$84</f>
        <v>489.23600019524997</v>
      </c>
      <c r="H17" s="77">
        <f>'Am20-10yr-1.2X$16'!J$84</f>
        <v>605.98510919887497</v>
      </c>
      <c r="I17" s="77">
        <f>'Am20-10yr-1.2X$16'!K$84</f>
        <v>716.34397482269992</v>
      </c>
      <c r="J17" s="77">
        <f>'Am20-10yr-1.2X$16'!L$84</f>
        <v>820.18479219912888</v>
      </c>
      <c r="K17" s="77">
        <f>'Am20-10yr-1.2X$16'!M$84</f>
        <v>917.377200363214</v>
      </c>
      <c r="L17" s="77">
        <f>'Am20-10yr-1.2X$16'!N$84</f>
        <v>1007.7882311307083</v>
      </c>
      <c r="M17" s="77">
        <f>'Am20-10yr-1.2X$16'!O$84</f>
        <v>1091.28225695368</v>
      </c>
      <c r="N17" s="77">
        <f>'Am20-10yr-1.2X$16'!P$84</f>
        <v>1167.7209377332385</v>
      </c>
      <c r="O17" s="77">
        <f>'Am20-10yr-1.2X$16'!Q$84</f>
        <v>1236.9631665685158</v>
      </c>
      <c r="P17" s="77">
        <f>'Am20-10yr-1.2X$16'!R$84</f>
        <v>1298.8650144206263</v>
      </c>
      <c r="Q17" s="77">
        <f>'Am20-10yr-1.2X$16'!S$84</f>
        <v>1353.2796736699063</v>
      </c>
      <c r="R17" s="77">
        <f>'Am20-10yr-1.2X$16'!T$84</f>
        <v>1400.0574005442995</v>
      </c>
      <c r="S17" s="77">
        <f>'Am20-10yr-1.2X$16'!U$84</f>
        <v>1439.0454563963081</v>
      </c>
      <c r="T17" s="77">
        <f>'Am20-10yr-1.2X$16'!V$84</f>
        <v>1470.0880478054842</v>
      </c>
      <c r="U17" s="77">
        <f>'Am20-10yr-1.2X$16'!W$84</f>
        <v>1500.8683479829715</v>
      </c>
      <c r="V17" s="77">
        <f>'Am20-10yr-1.2X$16'!X$84</f>
        <v>1531.586010729136</v>
      </c>
      <c r="W17" s="77">
        <f>'Am20-10yr-1.2X$16'!Y$84</f>
        <v>1562.4549279016012</v>
      </c>
      <c r="X17" s="77">
        <f>'Am20-10yr-1.2X$16'!Z$84</f>
        <v>1387.2937967222365</v>
      </c>
      <c r="Y17" s="77">
        <f>'Am20-10yr-1.2X$16'!AA$84</f>
        <v>1221.5300822778718</v>
      </c>
      <c r="Z17" s="77">
        <f>'Am20-10yr-1.2X$16'!AB$84</f>
        <v>1065.351732903207</v>
      </c>
      <c r="AA17" s="77">
        <f>'Am20-10yr-1.2X$16'!AC$84</f>
        <v>918.95045589963627</v>
      </c>
      <c r="AB17" s="77">
        <f>'Am20-10yr-1.2X$16'!AD$84</f>
        <v>782.52179271458147</v>
      </c>
      <c r="AC17" s="77">
        <f>'Am20-10yr-1.2X$16'!AE$84</f>
        <v>656.26519562441285</v>
      </c>
      <c r="AD17" s="77">
        <f>'Am20-10yr-1.2X$16'!AF$84</f>
        <v>540.38410595102812</v>
      </c>
      <c r="AE17" s="77">
        <f>'Am20-10yr-1.2X$16'!AG$84</f>
        <v>435.08603384276302</v>
      </c>
      <c r="AF17" s="77">
        <f>'Am20-10yr-1.2X$16'!AH$84</f>
        <v>340.58263965091993</v>
      </c>
      <c r="AG17" s="77">
        <f>'Am20-10yr-1.2X$16'!AI$84</f>
        <v>257.08981693382725</v>
      </c>
      <c r="AH17" s="77">
        <f>'Am20-10yr-1.2X$16'!AJ$84</f>
        <v>184.82777712098002</v>
      </c>
      <c r="AI17" s="77">
        <f>'Am20-10yr-1.2X$16'!AK$84</f>
        <v>124.02113587046314</v>
      </c>
      <c r="AJ17" s="77">
        <f>'Am20-10yr-1.2X$16'!AL$84</f>
        <v>74.899001153523216</v>
      </c>
      <c r="AK17" s="77">
        <f>'Am20-10yr-1.2X$16'!AM$84</f>
        <v>37.695063100831788</v>
      </c>
      <c r="AL17" s="77">
        <f>'Am20-10yr-1.2X$16'!AN$84</f>
        <v>12.647685645673832</v>
      </c>
      <c r="AM17" s="78">
        <f>'Am20-10yr-1.2X$16'!AO$84</f>
        <v>0</v>
      </c>
    </row>
    <row r="18" spans="2:39" x14ac:dyDescent="0.25">
      <c r="C18" s="79" t="s">
        <v>61</v>
      </c>
      <c r="D18" s="80">
        <f>'Xp20'!F$84</f>
        <v>0</v>
      </c>
      <c r="E18" s="80">
        <f>'Xp20'!G$84</f>
        <v>0</v>
      </c>
      <c r="F18" s="80">
        <f>'Xp20'!H$84</f>
        <v>0</v>
      </c>
      <c r="G18" s="80">
        <f>'Xp20'!I$84</f>
        <v>0</v>
      </c>
      <c r="H18" s="80">
        <f>'Xp20'!J$84</f>
        <v>0</v>
      </c>
      <c r="I18" s="80">
        <f>'Xp20'!K$84</f>
        <v>0</v>
      </c>
      <c r="J18" s="80">
        <f>'Xp20'!L$84</f>
        <v>0</v>
      </c>
      <c r="K18" s="80">
        <f>'Xp20'!M$84</f>
        <v>0</v>
      </c>
      <c r="L18" s="80">
        <f>'Xp20'!N$84</f>
        <v>0</v>
      </c>
      <c r="M18" s="80">
        <f>'Xp20'!O$84</f>
        <v>0</v>
      </c>
      <c r="N18" s="80">
        <f>'Xp20'!P$84</f>
        <v>0</v>
      </c>
      <c r="O18" s="80">
        <f>'Xp20'!Q$84</f>
        <v>0</v>
      </c>
      <c r="P18" s="80">
        <f>'Xp20'!R$84</f>
        <v>0</v>
      </c>
      <c r="Q18" s="80">
        <f>'Xp20'!S$84</f>
        <v>0</v>
      </c>
      <c r="R18" s="80">
        <f>'Xp20'!T$84</f>
        <v>0</v>
      </c>
      <c r="S18" s="80">
        <f>'Xp20'!U$84</f>
        <v>0</v>
      </c>
      <c r="T18" s="80">
        <f>'Xp20'!V$84</f>
        <v>0</v>
      </c>
      <c r="U18" s="80">
        <f>'Xp20'!W$84</f>
        <v>0</v>
      </c>
      <c r="V18" s="80">
        <f>'Xp20'!X$84</f>
        <v>0</v>
      </c>
      <c r="W18" s="80">
        <f>'Xp20'!Y$84</f>
        <v>0</v>
      </c>
      <c r="X18" s="80">
        <f>'Xp20'!Z$84</f>
        <v>0</v>
      </c>
      <c r="Y18" s="80">
        <f>'Xp20'!AA$84</f>
        <v>0</v>
      </c>
      <c r="Z18" s="80">
        <f>'Xp20'!AB$84</f>
        <v>0</v>
      </c>
      <c r="AA18" s="80">
        <f>'Xp20'!AC$84</f>
        <v>0</v>
      </c>
      <c r="AB18" s="80">
        <f>'Xp20'!AD$84</f>
        <v>0</v>
      </c>
      <c r="AC18" s="80">
        <f>'Xp20'!AE$84</f>
        <v>0</v>
      </c>
      <c r="AD18" s="80">
        <f>'Xp20'!AF$84</f>
        <v>0</v>
      </c>
      <c r="AE18" s="80">
        <f>'Xp20'!AG$84</f>
        <v>0</v>
      </c>
      <c r="AF18" s="80">
        <f>'Xp20'!AH$84</f>
        <v>0</v>
      </c>
      <c r="AG18" s="80">
        <f>'Xp20'!AI$84</f>
        <v>0</v>
      </c>
      <c r="AH18" s="80">
        <f>'Xp20'!AJ$84</f>
        <v>0</v>
      </c>
      <c r="AI18" s="80">
        <f>'Xp20'!AK$84</f>
        <v>0</v>
      </c>
      <c r="AJ18" s="80">
        <f>'Xp20'!AL$84</f>
        <v>0</v>
      </c>
      <c r="AK18" s="80">
        <f>'Xp20'!AM$84</f>
        <v>0</v>
      </c>
      <c r="AL18" s="80">
        <f>'Xp20'!AN$84</f>
        <v>0</v>
      </c>
      <c r="AM18" s="81">
        <f>'Xp20'!AO$84</f>
        <v>0</v>
      </c>
    </row>
    <row r="19" spans="2:39" x14ac:dyDescent="0.25">
      <c r="B19" s="65" t="s">
        <v>51</v>
      </c>
      <c r="D19" s="68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104"/>
      <c r="AL19" s="104"/>
      <c r="AM19" s="104"/>
    </row>
    <row r="20" spans="2:39" x14ac:dyDescent="0.25">
      <c r="C20" s="73" t="s">
        <v>60</v>
      </c>
      <c r="D20" s="74">
        <f>'Am20-10yr-2X$'!F$78</f>
        <v>0</v>
      </c>
      <c r="E20" s="74">
        <f>'Am20-10yr-2X$'!G$78</f>
        <v>12.129087599999998</v>
      </c>
      <c r="F20" s="74">
        <f>'Am20-10yr-2X$'!H$78</f>
        <v>23.604759611999999</v>
      </c>
      <c r="G20" s="74">
        <f>'Am20-10yr-2X$'!I$78</f>
        <v>34.398102153239996</v>
      </c>
      <c r="H20" s="74">
        <f>'Am20-10yr-2X$'!J$78</f>
        <v>44.478830837616002</v>
      </c>
      <c r="I20" s="74">
        <f>'Am20-10yr-2X$'!K$78</f>
        <v>53.815223633430001</v>
      </c>
      <c r="J20" s="74">
        <f>'Am20-10yr-2X$'!L$78</f>
        <v>61.988842731900007</v>
      </c>
      <c r="K20" s="74">
        <f>'Am20-10yr-2X$'!M$78</f>
        <v>68.976432659079137</v>
      </c>
      <c r="L20" s="74">
        <f>'Am20-10yr-2X$'!N$78</f>
        <v>74.754272831541556</v>
      </c>
      <c r="M20" s="74">
        <f>'Am20-10yr-2X$'!O$78</f>
        <v>79.298168254192944</v>
      </c>
      <c r="N20" s="74">
        <f>'Am20-10yr-2X$'!P$78</f>
        <v>82.583440032037061</v>
      </c>
      <c r="O20" s="74">
        <f>'Am20-10yr-2X$'!Q$78</f>
        <v>84.584915692177816</v>
      </c>
      <c r="P20" s="74">
        <f>'Am20-10yr-2X$'!R$78</f>
        <v>86.489828072261105</v>
      </c>
      <c r="Q20" s="74">
        <f>'Am20-10yr-2X$'!S$78</f>
        <v>88.327937048685754</v>
      </c>
      <c r="R20" s="74">
        <f>'Am20-10yr-2X$'!T$78</f>
        <v>90.131182252478624</v>
      </c>
      <c r="S20" s="74">
        <f>'Am20-10yr-2X$'!U$78</f>
        <v>91.933805897528202</v>
      </c>
      <c r="T20" s="74">
        <f>'Am20-10yr-2X$'!V$78</f>
        <v>93.772482015478758</v>
      </c>
      <c r="U20" s="74">
        <f>'Am20-10yr-2X$'!W$78</f>
        <v>95.647931655788341</v>
      </c>
      <c r="V20" s="74">
        <f>'Am20-10yr-2X$'!X$78</f>
        <v>97.560890288904105</v>
      </c>
      <c r="W20" s="74">
        <f>'Am20-10yr-2X$'!Y$78</f>
        <v>99.512108094682191</v>
      </c>
      <c r="X20" s="74">
        <f>'Am20-10yr-2X$'!Z$78</f>
        <v>101.50235025657584</v>
      </c>
      <c r="Y20" s="74">
        <f>'Am20-10yr-2X$'!AA$78</f>
        <v>83.579408387092329</v>
      </c>
      <c r="Z20" s="74">
        <f>'Am20-10yr-2X$'!AB$78</f>
        <v>67.293306567680659</v>
      </c>
      <c r="AA20" s="74">
        <f>'Am20-10yr-2X$'!AC$78</f>
        <v>52.676781599342263</v>
      </c>
      <c r="AB20" s="74">
        <f>'Am20-10yr-2X$'!AD$78</f>
        <v>39.763225019098599</v>
      </c>
      <c r="AC20" s="74">
        <f>'Am20-10yr-2X$'!AE$78</f>
        <v>28.586696194711557</v>
      </c>
      <c r="AD20" s="74">
        <f>'Am20-10yr-2X$'!AF$78</f>
        <v>19.181935681298278</v>
      </c>
      <c r="AE20" s="74">
        <f>'Am20-10yr-2X$'!AG$78</f>
        <v>11.584378845078234</v>
      </c>
      <c r="AF20" s="74">
        <f>'Am20-10yr-2X$'!AH$78</f>
        <v>5.8301697595952948</v>
      </c>
      <c r="AG20" s="74">
        <f>'Am20-10yr-2X$'!AI$78</f>
        <v>1.9561753798641981</v>
      </c>
      <c r="AH20" s="74">
        <f>'Am20-10yr-2X$'!AJ$78</f>
        <v>-1.9781509763561188E-14</v>
      </c>
      <c r="AI20" s="74">
        <f>'Am20-10yr-2X$'!AK$78</f>
        <v>-1.9781509763561188E-14</v>
      </c>
      <c r="AJ20" s="74">
        <f>'Am20-10yr-2X$'!AL$78</f>
        <v>-1.9781509763561188E-14</v>
      </c>
      <c r="AK20" s="74">
        <f>'Am20-10yr-2X$'!AM$78</f>
        <v>-1.9781509763561188E-14</v>
      </c>
      <c r="AL20" s="74">
        <f>'Am20-10yr-2X$'!AN$78</f>
        <v>-1.9781509763561188E-14</v>
      </c>
      <c r="AM20" s="75">
        <f>'Am20-10yr-2X$'!AO$78</f>
        <v>-1.9781509763561188E-14</v>
      </c>
    </row>
    <row r="21" spans="2:39" x14ac:dyDescent="0.25">
      <c r="C21" s="76" t="s">
        <v>57</v>
      </c>
      <c r="D21" s="77">
        <f>'Am20-10yr-1.2X$10'!F$78</f>
        <v>0</v>
      </c>
      <c r="E21" s="77">
        <f>'Am20-10yr-1.2X$10'!G$78</f>
        <v>7.2774525599999986</v>
      </c>
      <c r="F21" s="77">
        <f>'Am20-10yr-1.2X$10'!H$78</f>
        <v>14.1628557672</v>
      </c>
      <c r="G21" s="77">
        <f>'Am20-10yr-1.2X$10'!I$78</f>
        <v>20.638861291944004</v>
      </c>
      <c r="H21" s="77">
        <f>'Am20-10yr-1.2X$10'!J$78</f>
        <v>26.687298502569597</v>
      </c>
      <c r="I21" s="77">
        <f>'Am20-10yr-1.2X$10'!K$78</f>
        <v>32.289134180057999</v>
      </c>
      <c r="J21" s="77">
        <f>'Am20-10yr-1.2X$10'!L$78</f>
        <v>37.193305639140007</v>
      </c>
      <c r="K21" s="77">
        <f>'Am20-10yr-1.2X$10'!M$78</f>
        <v>41.385859595447478</v>
      </c>
      <c r="L21" s="77">
        <f>'Am20-10yr-1.2X$10'!N$78</f>
        <v>44.852563698924932</v>
      </c>
      <c r="M21" s="77">
        <f>'Am20-10yr-1.2X$10'!O$78</f>
        <v>47.578900952515767</v>
      </c>
      <c r="N21" s="77">
        <f>'Am20-10yr-1.2X$10'!P$78</f>
        <v>49.550064019222248</v>
      </c>
      <c r="O21" s="77">
        <f>'Am20-10yr-1.2X$10'!Q$78</f>
        <v>50.750949415306692</v>
      </c>
      <c r="P21" s="77">
        <f>'Am20-10yr-1.2X$10'!R$78</f>
        <v>51.89389684335665</v>
      </c>
      <c r="Q21" s="77">
        <f>'Am20-10yr-1.2X$10'!S$78</f>
        <v>52.996762229211456</v>
      </c>
      <c r="R21" s="77">
        <f>'Am20-10yr-1.2X$10'!T$78</f>
        <v>54.07870935148717</v>
      </c>
      <c r="S21" s="77">
        <f>'Am20-10yr-1.2X$10'!U$78</f>
        <v>55.160283538516921</v>
      </c>
      <c r="T21" s="77">
        <f>'Am20-10yr-1.2X$10'!V$78</f>
        <v>56.263489209287258</v>
      </c>
      <c r="U21" s="77">
        <f>'Am20-10yr-1.2X$10'!W$78</f>
        <v>57.388758993473004</v>
      </c>
      <c r="V21" s="77">
        <f>'Am20-10yr-1.2X$10'!X$78</f>
        <v>58.53653417334246</v>
      </c>
      <c r="W21" s="77">
        <f>'Am20-10yr-1.2X$10'!Y$78</f>
        <v>59.707264856809317</v>
      </c>
      <c r="X21" s="77">
        <f>'Am20-10yr-1.2X$10'!Z$78</f>
        <v>60.901410153945505</v>
      </c>
      <c r="Y21" s="77">
        <f>'Am20-10yr-1.2X$10'!AA$78</f>
        <v>50.147645032255397</v>
      </c>
      <c r="Z21" s="77">
        <f>'Am20-10yr-1.2X$10'!AB$78</f>
        <v>40.3759839406084</v>
      </c>
      <c r="AA21" s="77">
        <f>'Am20-10yr-1.2X$10'!AC$78</f>
        <v>31.606068959605359</v>
      </c>
      <c r="AB21" s="77">
        <f>'Am20-10yr-1.2X$10'!AD$78</f>
        <v>23.857935011459158</v>
      </c>
      <c r="AC21" s="77">
        <f>'Am20-10yr-1.2X$10'!AE$78</f>
        <v>17.152017716826936</v>
      </c>
      <c r="AD21" s="77">
        <f>'Am20-10yr-1.2X$10'!AF$78</f>
        <v>11.509161408778972</v>
      </c>
      <c r="AE21" s="77">
        <f>'Am20-10yr-1.2X$10'!AG$78</f>
        <v>6.9506273070469469</v>
      </c>
      <c r="AF21" s="77">
        <f>'Am20-10yr-1.2X$10'!AH$78</f>
        <v>3.4981018557571821</v>
      </c>
      <c r="AG21" s="77">
        <f>'Am20-10yr-1.2X$10'!AI$78</f>
        <v>1.1737052279185241</v>
      </c>
      <c r="AH21" s="77">
        <f>'Am20-10yr-1.2X$10'!AJ$78</f>
        <v>-6.3877791944833008E-15</v>
      </c>
      <c r="AI21" s="77">
        <f>'Am20-10yr-1.2X$10'!AK$78</f>
        <v>-6.3877791944833008E-15</v>
      </c>
      <c r="AJ21" s="77">
        <f>'Am20-10yr-1.2X$10'!AL$78</f>
        <v>-6.3877791944833008E-15</v>
      </c>
      <c r="AK21" s="77">
        <f>'Am20-10yr-1.2X$10'!AM$78</f>
        <v>-6.3877791944833008E-15</v>
      </c>
      <c r="AL21" s="77">
        <f>'Am20-10yr-1.2X$10'!AN$78</f>
        <v>-6.3877791944833008E-15</v>
      </c>
      <c r="AM21" s="78">
        <f>'Am20-10yr-1.2X$10'!AO$78</f>
        <v>-6.3877791944833008E-15</v>
      </c>
    </row>
    <row r="22" spans="2:39" x14ac:dyDescent="0.25">
      <c r="C22" s="76" t="s">
        <v>58</v>
      </c>
      <c r="D22" s="77">
        <f>'Am20-10yr-1.2X$5'!F$78</f>
        <v>0</v>
      </c>
      <c r="E22" s="77">
        <f>'Am20-10yr-1.2X$5'!G$78</f>
        <v>7.2774525599999986</v>
      </c>
      <c r="F22" s="77">
        <f>'Am20-10yr-1.2X$5'!H$78</f>
        <v>13.435110511200001</v>
      </c>
      <c r="G22" s="77">
        <f>'Am20-10yr-1.2X$5'!I$78</f>
        <v>18.422055933624002</v>
      </c>
      <c r="H22" s="77">
        <f>'Am20-10yr-1.2X$5'!J$78</f>
        <v>22.184926479223201</v>
      </c>
      <c r="I22" s="77">
        <f>'Am20-10yr-1.2X$5'!K$78</f>
        <v>24.667795104119996</v>
      </c>
      <c r="J22" s="77">
        <f>'Am20-10yr-1.2X$5'!L$78</f>
        <v>25.580919237602401</v>
      </c>
      <c r="K22" s="77">
        <f>'Am20-10yr-1.2X$5'!M$78</f>
        <v>26.348394501842115</v>
      </c>
      <c r="L22" s="77">
        <f>'Am20-10yr-1.2X$5'!N$78</f>
        <v>27.005337289854289</v>
      </c>
      <c r="M22" s="77">
        <f>'Am20-10yr-1.2X$5'!O$78</f>
        <v>27.589467791034366</v>
      </c>
      <c r="N22" s="77">
        <f>'Am20-10yr-1.2X$5'!P$78</f>
        <v>28.141257146855047</v>
      </c>
      <c r="O22" s="77">
        <f>'Am20-10yr-1.2X$5'!Q$78</f>
        <v>28.704082289792147</v>
      </c>
      <c r="P22" s="77">
        <f>'Am20-10yr-1.2X$5'!R$78</f>
        <v>29.27816393558799</v>
      </c>
      <c r="Q22" s="77">
        <f>'Am20-10yr-1.2X$5'!S$78</f>
        <v>29.86372721429975</v>
      </c>
      <c r="R22" s="77">
        <f>'Am20-10yr-1.2X$5'!T$78</f>
        <v>30.461001758585745</v>
      </c>
      <c r="S22" s="77">
        <f>'Am20-10yr-1.2X$5'!U$78</f>
        <v>31.070221793757462</v>
      </c>
      <c r="T22" s="77">
        <f>'Am20-10yr-1.2X$5'!V$78</f>
        <v>31.691626229632618</v>
      </c>
      <c r="U22" s="77">
        <f>'Am20-10yr-1.2X$5'!W$78</f>
        <v>32.325458754225274</v>
      </c>
      <c r="V22" s="77">
        <f>'Am20-10yr-1.2X$5'!X$78</f>
        <v>32.971967929309777</v>
      </c>
      <c r="W22" s="77">
        <f>'Am20-10yr-1.2X$5'!Y$78</f>
        <v>33.631407287895968</v>
      </c>
      <c r="X22" s="77">
        <f>'Am20-10yr-1.2X$5'!Z$78</f>
        <v>34.304035433653887</v>
      </c>
      <c r="Y22" s="77">
        <f>'Am20-10yr-1.2X$5'!AA$78</f>
        <v>23.018322817557955</v>
      </c>
      <c r="Z22" s="77">
        <f>'Am20-10yr-1.2X$5'!AB$78</f>
        <v>13.901254614093906</v>
      </c>
      <c r="AA22" s="77">
        <f>'Am20-10yr-1.2X$5'!AC$78</f>
        <v>6.9962037115143776</v>
      </c>
      <c r="AB22" s="77">
        <f>'Am20-10yr-1.2X$5'!AD$78</f>
        <v>2.3474104558370614</v>
      </c>
      <c r="AC22" s="77">
        <f>'Am20-10yr-1.2X$5'!AE$78</f>
        <v>0</v>
      </c>
      <c r="AD22" s="77">
        <f>'Am20-10yr-1.2X$5'!AF$78</f>
        <v>0</v>
      </c>
      <c r="AE22" s="77">
        <f>'Am20-10yr-1.2X$5'!AG$78</f>
        <v>0</v>
      </c>
      <c r="AF22" s="77">
        <f>'Am20-10yr-1.2X$5'!AH$78</f>
        <v>0</v>
      </c>
      <c r="AG22" s="77">
        <f>'Am20-10yr-1.2X$5'!AI$78</f>
        <v>0</v>
      </c>
      <c r="AH22" s="77">
        <f>'Am20-10yr-1.2X$5'!AJ$78</f>
        <v>0</v>
      </c>
      <c r="AI22" s="77">
        <f>'Am20-10yr-1.2X$5'!AK$78</f>
        <v>0</v>
      </c>
      <c r="AJ22" s="77">
        <f>'Am20-10yr-1.2X$5'!AL$78</f>
        <v>0</v>
      </c>
      <c r="AK22" s="77">
        <f>'Am20-10yr-1.2X$5'!AM$78</f>
        <v>0</v>
      </c>
      <c r="AL22" s="77">
        <f>'Am20-10yr-1.2X$5'!AN$78</f>
        <v>0</v>
      </c>
      <c r="AM22" s="78">
        <f>'Am20-10yr-1.2X$5'!AO$78</f>
        <v>0</v>
      </c>
    </row>
    <row r="23" spans="2:39" x14ac:dyDescent="0.25">
      <c r="C23" s="76" t="s">
        <v>59</v>
      </c>
      <c r="D23" s="77">
        <f>'Am20-10yr-1.2X$16'!F$78</f>
        <v>0</v>
      </c>
      <c r="E23" s="77">
        <f>'Am20-10yr-1.2X$16'!G$78</f>
        <v>7.2774525599999986</v>
      </c>
      <c r="F23" s="77">
        <f>'Am20-10yr-1.2X$16'!H$78</f>
        <v>14.4357602382</v>
      </c>
      <c r="G23" s="77">
        <f>'Am20-10yr-1.2X$16'!I$78</f>
        <v>21.470163301314003</v>
      </c>
      <c r="H23" s="77">
        <f>'Am20-10yr-1.2X$16'!J$78</f>
        <v>28.375688011324499</v>
      </c>
      <c r="I23" s="77">
        <f>'Am20-10yr-1.2X$16'!K$78</f>
        <v>35.147136333534746</v>
      </c>
      <c r="J23" s="77">
        <f>'Am20-10yr-1.2X$16'!L$78</f>
        <v>41.547950539716595</v>
      </c>
      <c r="K23" s="77">
        <f>'Am20-10yr-1.2X$16'!M$78</f>
        <v>47.570717947549475</v>
      </c>
      <c r="L23" s="77">
        <f>'Am20-10yr-1.2X$16'!N$78</f>
        <v>53.207877621066409</v>
      </c>
      <c r="M23" s="77">
        <f>'Am20-10yr-1.2X$16'!O$78</f>
        <v>58.451717405581078</v>
      </c>
      <c r="N23" s="77">
        <f>'Am20-10yr-1.2X$16'!P$78</f>
        <v>63.294370903313435</v>
      </c>
      <c r="O23" s="77">
        <f>'Am20-10yr-1.2X$16'!Q$78</f>
        <v>67.727814388527833</v>
      </c>
      <c r="P23" s="77">
        <f>'Am20-10yr-1.2X$16'!R$78</f>
        <v>71.743863660973915</v>
      </c>
      <c r="Q23" s="77">
        <f>'Am20-10yr-1.2X$16'!S$78</f>
        <v>75.334170836396311</v>
      </c>
      <c r="R23" s="77">
        <f>'Am20-10yr-1.2X$16'!T$78</f>
        <v>78.490221072854553</v>
      </c>
      <c r="S23" s="77">
        <f>'Am20-10yr-1.2X$16'!U$78</f>
        <v>81.20332923156937</v>
      </c>
      <c r="T23" s="77">
        <f>'Am20-10yr-1.2X$16'!V$78</f>
        <v>83.464636470985866</v>
      </c>
      <c r="U23" s="77">
        <f>'Am20-10yr-1.2X$16'!W$78</f>
        <v>85.265106772718084</v>
      </c>
      <c r="V23" s="77">
        <f>'Am20-10yr-1.2X$16'!X$78</f>
        <v>87.050364183012348</v>
      </c>
      <c r="W23" s="77">
        <f>'Am20-10yr-1.2X$16'!Y$78</f>
        <v>88.831988622289884</v>
      </c>
      <c r="X23" s="77">
        <f>'Am20-10yr-1.2X$16'!Z$78</f>
        <v>90.622385818292869</v>
      </c>
      <c r="Y23" s="77">
        <f>'Am20-10yr-1.2X$16'!AA$78</f>
        <v>80.463040209889712</v>
      </c>
      <c r="Z23" s="77">
        <f>'Am20-10yr-1.2X$16'!AB$78</f>
        <v>70.848744772116561</v>
      </c>
      <c r="AA23" s="77">
        <f>'Am20-10yr-1.2X$16'!AC$78</f>
        <v>61.790400508386</v>
      </c>
      <c r="AB23" s="77">
        <f>'Am20-10yr-1.2X$16'!AD$78</f>
        <v>53.299126442178903</v>
      </c>
      <c r="AC23" s="77">
        <f>'Am20-10yr-1.2X$16'!AE$78</f>
        <v>45.386263977445722</v>
      </c>
      <c r="AD23" s="77">
        <f>'Am20-10yr-1.2X$16'!AF$78</f>
        <v>38.063381346215948</v>
      </c>
      <c r="AE23" s="77">
        <f>'Am20-10yr-1.2X$16'!AG$78</f>
        <v>31.342278145159632</v>
      </c>
      <c r="AF23" s="77">
        <f>'Am20-10yr-1.2X$16'!AH$78</f>
        <v>25.234989962880256</v>
      </c>
      <c r="AG23" s="77">
        <f>'Am20-10yr-1.2X$16'!AI$78</f>
        <v>19.753793099753356</v>
      </c>
      <c r="AH23" s="77">
        <f>'Am20-10yr-1.2X$16'!AJ$78</f>
        <v>14.91120938216198</v>
      </c>
      <c r="AI23" s="77">
        <f>'Am20-10yr-1.2X$16'!AK$78</f>
        <v>10.72001107301684</v>
      </c>
      <c r="AJ23" s="77">
        <f>'Am20-10yr-1.2X$16'!AL$78</f>
        <v>7.1932258804868621</v>
      </c>
      <c r="AK23" s="77">
        <f>'Am20-10yr-1.2X$16'!AM$78</f>
        <v>4.3441420669043467</v>
      </c>
      <c r="AL23" s="77">
        <f>'Am20-10yr-1.2X$16'!AN$78</f>
        <v>2.1863136598482438</v>
      </c>
      <c r="AM23" s="78">
        <f>'Am20-10yr-1.2X$16'!AO$78</f>
        <v>0.7335657674490822</v>
      </c>
    </row>
    <row r="24" spans="2:39" x14ac:dyDescent="0.25">
      <c r="C24" s="79" t="s">
        <v>61</v>
      </c>
      <c r="D24" s="80">
        <f>'Xp20'!F$78</f>
        <v>0</v>
      </c>
      <c r="E24" s="80">
        <f>'Xp20'!G$78</f>
        <v>0</v>
      </c>
      <c r="F24" s="80">
        <f>'Xp20'!H$78</f>
        <v>0</v>
      </c>
      <c r="G24" s="80">
        <f>'Xp20'!I$78</f>
        <v>0</v>
      </c>
      <c r="H24" s="80">
        <f>'Xp20'!J$78</f>
        <v>0</v>
      </c>
      <c r="I24" s="80">
        <f>'Xp20'!K$78</f>
        <v>0</v>
      </c>
      <c r="J24" s="80">
        <f>'Xp20'!L$78</f>
        <v>0</v>
      </c>
      <c r="K24" s="80">
        <f>'Xp20'!M$78</f>
        <v>0</v>
      </c>
      <c r="L24" s="80">
        <f>'Xp20'!N$78</f>
        <v>0</v>
      </c>
      <c r="M24" s="80">
        <f>'Xp20'!O$78</f>
        <v>0</v>
      </c>
      <c r="N24" s="80">
        <f>'Xp20'!P$78</f>
        <v>0</v>
      </c>
      <c r="O24" s="80">
        <f>'Xp20'!Q$78</f>
        <v>0</v>
      </c>
      <c r="P24" s="80">
        <f>'Xp20'!R$78</f>
        <v>0</v>
      </c>
      <c r="Q24" s="80">
        <f>'Xp20'!S$78</f>
        <v>0</v>
      </c>
      <c r="R24" s="80">
        <f>'Xp20'!T$78</f>
        <v>0</v>
      </c>
      <c r="S24" s="80">
        <f>'Xp20'!U$78</f>
        <v>0</v>
      </c>
      <c r="T24" s="80">
        <f>'Xp20'!V$78</f>
        <v>0</v>
      </c>
      <c r="U24" s="80">
        <f>'Xp20'!W$78</f>
        <v>0</v>
      </c>
      <c r="V24" s="80">
        <f>'Xp20'!X$78</f>
        <v>0</v>
      </c>
      <c r="W24" s="80">
        <f>'Xp20'!Y$78</f>
        <v>0</v>
      </c>
      <c r="X24" s="80">
        <f>'Xp20'!Z$78</f>
        <v>0</v>
      </c>
      <c r="Y24" s="80">
        <f>'Xp20'!AA$78</f>
        <v>0</v>
      </c>
      <c r="Z24" s="80">
        <f>'Xp20'!AB$78</f>
        <v>0</v>
      </c>
      <c r="AA24" s="80">
        <f>'Xp20'!AC$78</f>
        <v>0</v>
      </c>
      <c r="AB24" s="80">
        <f>'Xp20'!AD$78</f>
        <v>0</v>
      </c>
      <c r="AC24" s="80">
        <f>'Xp20'!AE$78</f>
        <v>0</v>
      </c>
      <c r="AD24" s="80">
        <f>'Xp20'!AF$78</f>
        <v>0</v>
      </c>
      <c r="AE24" s="80">
        <f>'Xp20'!AG$78</f>
        <v>0</v>
      </c>
      <c r="AF24" s="80">
        <f>'Xp20'!AH$78</f>
        <v>0</v>
      </c>
      <c r="AG24" s="80">
        <f>'Xp20'!AI$78</f>
        <v>0</v>
      </c>
      <c r="AH24" s="80">
        <f>'Xp20'!AJ$78</f>
        <v>0</v>
      </c>
      <c r="AI24" s="80">
        <f>'Xp20'!AK$78</f>
        <v>0</v>
      </c>
      <c r="AJ24" s="80">
        <f>'Xp20'!AL$78</f>
        <v>0</v>
      </c>
      <c r="AK24" s="80">
        <f>'Xp20'!AM$78</f>
        <v>0</v>
      </c>
      <c r="AL24" s="80">
        <f>'Xp20'!AN$78</f>
        <v>0</v>
      </c>
      <c r="AM24" s="81">
        <f>'Xp20'!AO$78</f>
        <v>0</v>
      </c>
    </row>
    <row r="26" spans="2:39" x14ac:dyDescent="0.25">
      <c r="D26" s="36" t="s">
        <v>113</v>
      </c>
      <c r="L26" s="36" t="s">
        <v>114</v>
      </c>
    </row>
    <row r="46" spans="4:37" x14ac:dyDescent="0.25"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</row>
    <row r="47" spans="4:37" x14ac:dyDescent="0.25"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</row>
    <row r="48" spans="4:37" x14ac:dyDescent="0.25"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</row>
    <row r="49" spans="4:37" x14ac:dyDescent="0.25"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</row>
    <row r="50" spans="4:37" x14ac:dyDescent="0.25"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</row>
    <row r="51" spans="4:37" x14ac:dyDescent="0.25"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</row>
    <row r="52" spans="4:37" x14ac:dyDescent="0.25"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</row>
    <row r="53" spans="4:37" x14ac:dyDescent="0.25"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</row>
    <row r="54" spans="4:37" x14ac:dyDescent="0.25"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</row>
    <row r="55" spans="4:37" x14ac:dyDescent="0.25"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</row>
    <row r="56" spans="4:37" x14ac:dyDescent="0.25"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</row>
    <row r="57" spans="4:37" x14ac:dyDescent="0.25"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</row>
    <row r="58" spans="4:37" x14ac:dyDescent="0.25"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</row>
    <row r="59" spans="4:37" x14ac:dyDescent="0.25"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</row>
    <row r="60" spans="4:37" x14ac:dyDescent="0.25"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</row>
    <row r="61" spans="4:37" x14ac:dyDescent="0.25"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</row>
    <row r="62" spans="4:37" x14ac:dyDescent="0.25"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</row>
    <row r="63" spans="4:37" x14ac:dyDescent="0.25"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</row>
    <row r="64" spans="4:37" x14ac:dyDescent="0.25"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</row>
    <row r="65" spans="4:37" x14ac:dyDescent="0.25"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</row>
    <row r="66" spans="4:37" x14ac:dyDescent="0.25"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</row>
    <row r="67" spans="4:37" x14ac:dyDescent="0.25"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</row>
    <row r="68" spans="4:37" x14ac:dyDescent="0.25"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</row>
    <row r="69" spans="4:37" x14ac:dyDescent="0.25"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</row>
    <row r="70" spans="4:37" x14ac:dyDescent="0.25"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</row>
    <row r="71" spans="4:37" x14ac:dyDescent="0.25"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</row>
    <row r="72" spans="4:37" x14ac:dyDescent="0.25"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</row>
    <row r="73" spans="4:37" x14ac:dyDescent="0.25"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</row>
    <row r="74" spans="4:37" x14ac:dyDescent="0.25"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</row>
    <row r="75" spans="4:37" x14ac:dyDescent="0.25"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</row>
    <row r="76" spans="4:37" x14ac:dyDescent="0.25"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</row>
    <row r="77" spans="4:37" x14ac:dyDescent="0.25"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</row>
    <row r="78" spans="4:37" x14ac:dyDescent="0.25"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</row>
    <row r="79" spans="4:37" x14ac:dyDescent="0.25"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</row>
    <row r="80" spans="4:37" x14ac:dyDescent="0.25"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</row>
    <row r="81" spans="4:37" x14ac:dyDescent="0.25"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</row>
    <row r="82" spans="4:37" x14ac:dyDescent="0.25"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</row>
    <row r="83" spans="4:37" x14ac:dyDescent="0.25"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</row>
    <row r="84" spans="4:37" x14ac:dyDescent="0.25"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85D28-90B7-49E2-A49E-01827FE2CF7D}">
  <dimension ref="A1:L6"/>
  <sheetViews>
    <sheetView workbookViewId="0">
      <selection activeCell="A2" sqref="A2"/>
    </sheetView>
  </sheetViews>
  <sheetFormatPr defaultRowHeight="13.2" x14ac:dyDescent="0.25"/>
  <cols>
    <col min="1" max="1" width="1.77734375" style="1" customWidth="1"/>
    <col min="2" max="2" width="1.77734375" style="9" customWidth="1"/>
    <col min="3" max="3" width="1.77734375" style="26" customWidth="1"/>
    <col min="4" max="4" width="45.109375" style="6" bestFit="1" customWidth="1"/>
    <col min="5" max="9" width="12.109375" style="1" bestFit="1" customWidth="1"/>
    <col min="10" max="10" width="12.109375" style="1" customWidth="1"/>
    <col min="11" max="11" width="14.33203125" style="1" bestFit="1" customWidth="1"/>
    <col min="12" max="12" width="22.21875" style="2" bestFit="1" customWidth="1"/>
    <col min="13" max="16384" width="8.88671875" style="1"/>
  </cols>
  <sheetData>
    <row r="1" spans="1:12" x14ac:dyDescent="0.25">
      <c r="A1" s="36" t="s">
        <v>120</v>
      </c>
      <c r="B1" s="5"/>
      <c r="C1" s="20"/>
    </row>
    <row r="2" spans="1:12" s="4" customFormat="1" x14ac:dyDescent="0.25">
      <c r="B2" s="8"/>
      <c r="C2" s="21"/>
      <c r="D2" s="7"/>
      <c r="E2" s="17">
        <v>2023</v>
      </c>
      <c r="F2" s="17">
        <v>2024</v>
      </c>
      <c r="G2" s="17">
        <v>2025</v>
      </c>
      <c r="H2" s="17">
        <v>2026</v>
      </c>
      <c r="I2" s="17">
        <v>2027</v>
      </c>
      <c r="J2" s="17" t="s">
        <v>5</v>
      </c>
      <c r="K2" s="17" t="s">
        <v>7</v>
      </c>
      <c r="L2" s="17" t="s">
        <v>10</v>
      </c>
    </row>
    <row r="3" spans="1:12" s="4" customFormat="1" x14ac:dyDescent="0.25">
      <c r="B3" s="15" t="s">
        <v>4</v>
      </c>
      <c r="C3" s="22"/>
      <c r="D3" s="16"/>
      <c r="E3" s="18"/>
      <c r="F3" s="18"/>
      <c r="G3" s="18"/>
      <c r="H3" s="18"/>
      <c r="I3" s="18"/>
      <c r="J3" s="18"/>
      <c r="K3" s="18"/>
      <c r="L3" s="30"/>
    </row>
    <row r="4" spans="1:12" s="3" customFormat="1" x14ac:dyDescent="0.25">
      <c r="B4" s="10"/>
      <c r="C4" s="23"/>
      <c r="D4" s="11" t="s">
        <v>1</v>
      </c>
      <c r="E4" s="27">
        <v>123900000</v>
      </c>
      <c r="F4" s="27">
        <v>130095000</v>
      </c>
      <c r="G4" s="27">
        <v>136599750</v>
      </c>
      <c r="H4" s="27">
        <v>143429738</v>
      </c>
      <c r="I4" s="27">
        <v>150601225</v>
      </c>
      <c r="J4" s="27">
        <f>SUM(E4:I4)</f>
        <v>684625713</v>
      </c>
      <c r="K4" s="27">
        <f>J4/5</f>
        <v>136925142.59999999</v>
      </c>
      <c r="L4" s="31" t="s">
        <v>8</v>
      </c>
    </row>
    <row r="5" spans="1:12" s="3" customFormat="1" x14ac:dyDescent="0.25">
      <c r="B5" s="19"/>
      <c r="C5" s="24"/>
      <c r="D5" s="13" t="s">
        <v>2</v>
      </c>
      <c r="E5" s="28">
        <v>18360000</v>
      </c>
      <c r="F5" s="28">
        <v>18727200</v>
      </c>
      <c r="G5" s="28">
        <v>19101744</v>
      </c>
      <c r="H5" s="28">
        <v>19483779</v>
      </c>
      <c r="I5" s="28">
        <v>19873455</v>
      </c>
      <c r="J5" s="28">
        <f>SUM(E5:I5)</f>
        <v>95546178</v>
      </c>
      <c r="K5" s="28">
        <f t="shared" ref="K5:K6" si="0">J5/5</f>
        <v>19109235.600000001</v>
      </c>
      <c r="L5" s="32" t="s">
        <v>9</v>
      </c>
    </row>
    <row r="6" spans="1:12" s="3" customFormat="1" x14ac:dyDescent="0.25">
      <c r="B6" s="12"/>
      <c r="C6" s="25"/>
      <c r="D6" s="14" t="s">
        <v>3</v>
      </c>
      <c r="E6" s="29">
        <v>142260000</v>
      </c>
      <c r="F6" s="29">
        <v>148822200</v>
      </c>
      <c r="G6" s="29">
        <v>155701494</v>
      </c>
      <c r="H6" s="29">
        <v>162913517</v>
      </c>
      <c r="I6" s="29">
        <v>170474680</v>
      </c>
      <c r="J6" s="29">
        <f>SUM(E6:I6)</f>
        <v>780171891</v>
      </c>
      <c r="K6" s="29">
        <f t="shared" si="0"/>
        <v>156034378.19999999</v>
      </c>
      <c r="L6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DBF1-F86F-4A54-AC0C-390863622946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7.88671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52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2044.1909321857256</v>
      </c>
      <c r="F19" s="53">
        <f t="shared" ref="F19:Y19" si="4">IF($G$3="Expense",F8,0)</f>
        <v>142.26</v>
      </c>
      <c r="G19" s="53">
        <f t="shared" si="4"/>
        <v>148.82220000000001</v>
      </c>
      <c r="H19" s="53">
        <f t="shared" si="4"/>
        <v>155.701494</v>
      </c>
      <c r="I19" s="53">
        <f t="shared" si="4"/>
        <v>162.91351700000001</v>
      </c>
      <c r="J19" s="53">
        <f t="shared" si="4"/>
        <v>170.47468000000001</v>
      </c>
      <c r="K19" s="53">
        <f t="shared" si="4"/>
        <v>173.8841736</v>
      </c>
      <c r="L19" s="53">
        <f t="shared" si="4"/>
        <v>177.36185707199999</v>
      </c>
      <c r="M19" s="53">
        <f t="shared" si="4"/>
        <v>180.90909421344</v>
      </c>
      <c r="N19" s="53">
        <f t="shared" si="4"/>
        <v>184.52727609770881</v>
      </c>
      <c r="O19" s="53">
        <f t="shared" si="4"/>
        <v>188.217821619663</v>
      </c>
      <c r="P19" s="53">
        <f t="shared" si="4"/>
        <v>191.98217805205627</v>
      </c>
      <c r="Q19" s="53">
        <f t="shared" si="4"/>
        <v>195.8218216130974</v>
      </c>
      <c r="R19" s="53">
        <f t="shared" si="4"/>
        <v>199.73825804535934</v>
      </c>
      <c r="S19" s="53">
        <f t="shared" si="4"/>
        <v>203.73302320626652</v>
      </c>
      <c r="T19" s="53">
        <f t="shared" si="4"/>
        <v>207.80768367039187</v>
      </c>
      <c r="U19" s="53">
        <f t="shared" si="4"/>
        <v>211.9638373437997</v>
      </c>
      <c r="V19" s="53">
        <f t="shared" si="4"/>
        <v>216.20311409067568</v>
      </c>
      <c r="W19" s="53">
        <f t="shared" si="4"/>
        <v>220.52717637248921</v>
      </c>
      <c r="X19" s="53">
        <f t="shared" si="4"/>
        <v>224.937719899939</v>
      </c>
      <c r="Y19" s="53">
        <f t="shared" si="4"/>
        <v>229.43647429793779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0</v>
      </c>
      <c r="F21" s="49">
        <f>F8-F46-F19</f>
        <v>0</v>
      </c>
      <c r="G21" s="49">
        <f t="shared" ref="G21:Y21" si="5">G8-G46-G19</f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0</v>
      </c>
      <c r="G22" s="49">
        <f t="shared" si="6"/>
        <v>0</v>
      </c>
      <c r="H22" s="49">
        <f t="shared" si="6"/>
        <v>0</v>
      </c>
      <c r="I22" s="49">
        <f t="shared" si="6"/>
        <v>0</v>
      </c>
      <c r="J22" s="49">
        <f t="shared" si="6"/>
        <v>0</v>
      </c>
      <c r="K22" s="49">
        <f t="shared" si="6"/>
        <v>0</v>
      </c>
      <c r="L22" s="49">
        <f t="shared" si="6"/>
        <v>0</v>
      </c>
      <c r="M22" s="49">
        <f t="shared" si="6"/>
        <v>0</v>
      </c>
      <c r="N22" s="49">
        <f t="shared" si="6"/>
        <v>0</v>
      </c>
      <c r="O22" s="49">
        <f t="shared" si="6"/>
        <v>0</v>
      </c>
      <c r="P22" s="49">
        <f t="shared" si="6"/>
        <v>0</v>
      </c>
      <c r="Q22" s="49">
        <f t="shared" si="6"/>
        <v>0</v>
      </c>
      <c r="R22" s="49">
        <f t="shared" si="6"/>
        <v>0</v>
      </c>
      <c r="S22" s="49">
        <f t="shared" si="6"/>
        <v>0</v>
      </c>
      <c r="T22" s="49">
        <f t="shared" si="6"/>
        <v>0</v>
      </c>
      <c r="U22" s="49">
        <f t="shared" si="6"/>
        <v>0</v>
      </c>
      <c r="V22" s="49">
        <f t="shared" si="6"/>
        <v>0</v>
      </c>
      <c r="W22" s="49">
        <f t="shared" si="6"/>
        <v>0</v>
      </c>
      <c r="X22" s="49">
        <f t="shared" si="6"/>
        <v>0</v>
      </c>
      <c r="Y22" s="49">
        <f t="shared" si="6"/>
        <v>0</v>
      </c>
      <c r="Z22" s="49">
        <f t="shared" si="6"/>
        <v>0</v>
      </c>
      <c r="AA22" s="49">
        <f t="shared" si="6"/>
        <v>0</v>
      </c>
      <c r="AB22" s="49">
        <f t="shared" si="6"/>
        <v>0</v>
      </c>
      <c r="AC22" s="49">
        <f t="shared" si="6"/>
        <v>0</v>
      </c>
      <c r="AD22" s="49">
        <f t="shared" si="6"/>
        <v>0</v>
      </c>
      <c r="AE22" s="49">
        <f t="shared" si="6"/>
        <v>0</v>
      </c>
      <c r="AF22" s="49">
        <f t="shared" si="6"/>
        <v>0</v>
      </c>
      <c r="AG22" s="49">
        <f t="shared" si="6"/>
        <v>0</v>
      </c>
      <c r="AH22" s="49">
        <f t="shared" si="6"/>
        <v>0</v>
      </c>
      <c r="AI22" s="49">
        <f t="shared" si="6"/>
        <v>0</v>
      </c>
      <c r="AJ22" s="49">
        <f t="shared" si="6"/>
        <v>0</v>
      </c>
      <c r="AK22" s="49">
        <f t="shared" si="6"/>
        <v>0</v>
      </c>
      <c r="AL22" s="49">
        <f t="shared" si="6"/>
        <v>0</v>
      </c>
      <c r="AM22" s="49">
        <f t="shared" si="6"/>
        <v>0</v>
      </c>
      <c r="AN22" s="49">
        <f t="shared" si="6"/>
        <v>0</v>
      </c>
      <c r="AO22" s="49">
        <f t="shared" si="6"/>
        <v>0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0</v>
      </c>
      <c r="F24" s="49"/>
      <c r="G24" s="49">
        <f>IF(G$18-F$18&lt;=$E$16,F$21/$E$16,0)</f>
        <v>0</v>
      </c>
      <c r="H24" s="49">
        <f>IF(H$18-F$18&lt;=$E$16,F$21/$E$16,0)</f>
        <v>0</v>
      </c>
      <c r="I24" s="49">
        <f>IF(I$18-F$18&lt;=$E$16,F$21/$E$16,0)</f>
        <v>0</v>
      </c>
      <c r="J24" s="49">
        <f>IF(J$18-F$18&lt;=$E$16,F$21/$E$16,0)</f>
        <v>0</v>
      </c>
      <c r="K24" s="49">
        <f>IF(K$18-F$18&lt;=$E$16,F$21/$E$16,0)</f>
        <v>0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7"/>
        <v>0</v>
      </c>
      <c r="F44" s="49">
        <f t="shared" ref="F44:S44" si="8">SUM(F24:F43)</f>
        <v>0</v>
      </c>
      <c r="G44" s="49">
        <f t="shared" si="8"/>
        <v>0</v>
      </c>
      <c r="H44" s="49">
        <f t="shared" si="8"/>
        <v>0</v>
      </c>
      <c r="I44" s="49">
        <f t="shared" si="8"/>
        <v>0</v>
      </c>
      <c r="J44" s="49">
        <f t="shared" si="8"/>
        <v>0</v>
      </c>
      <c r="K44" s="49">
        <f t="shared" si="8"/>
        <v>0</v>
      </c>
      <c r="L44" s="49">
        <f t="shared" si="8"/>
        <v>0</v>
      </c>
      <c r="M44" s="49">
        <f t="shared" si="8"/>
        <v>0</v>
      </c>
      <c r="N44" s="49">
        <f t="shared" si="8"/>
        <v>0</v>
      </c>
      <c r="O44" s="49">
        <f t="shared" si="8"/>
        <v>0</v>
      </c>
      <c r="P44" s="49">
        <f t="shared" si="8"/>
        <v>0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0</v>
      </c>
      <c r="F46" s="49">
        <f>(F8-F19)*$H$13</f>
        <v>0</v>
      </c>
      <c r="G46" s="49">
        <f t="shared" ref="G46:Y46" si="10">(G8-G19)*$H$13</f>
        <v>0</v>
      </c>
      <c r="H46" s="49">
        <f t="shared" si="10"/>
        <v>0</v>
      </c>
      <c r="I46" s="49">
        <f t="shared" si="10"/>
        <v>0</v>
      </c>
      <c r="J46" s="49">
        <f t="shared" si="10"/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  <c r="O46" s="49">
        <f t="shared" si="10"/>
        <v>0</v>
      </c>
      <c r="P46" s="49">
        <f t="shared" si="10"/>
        <v>0</v>
      </c>
      <c r="Q46" s="49">
        <f t="shared" si="10"/>
        <v>0</v>
      </c>
      <c r="R46" s="49">
        <f t="shared" si="10"/>
        <v>0</v>
      </c>
      <c r="S46" s="49">
        <f t="shared" si="10"/>
        <v>0</v>
      </c>
      <c r="T46" s="49">
        <f t="shared" si="10"/>
        <v>0</v>
      </c>
      <c r="U46" s="49">
        <f t="shared" si="10"/>
        <v>0</v>
      </c>
      <c r="V46" s="49">
        <f t="shared" si="10"/>
        <v>0</v>
      </c>
      <c r="W46" s="49">
        <f t="shared" si="10"/>
        <v>0</v>
      </c>
      <c r="X46" s="49">
        <f t="shared" si="10"/>
        <v>0</v>
      </c>
      <c r="Y46" s="49">
        <f t="shared" si="10"/>
        <v>0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0</v>
      </c>
      <c r="G47" s="49">
        <f t="shared" ref="G47" si="12">F47+G46-G69</f>
        <v>0</v>
      </c>
      <c r="H47" s="49">
        <f t="shared" ref="H47" si="13">G47+H46-H69</f>
        <v>0</v>
      </c>
      <c r="I47" s="49">
        <f t="shared" ref="I47" si="14">H47+I46-I69</f>
        <v>0</v>
      </c>
      <c r="J47" s="49">
        <f t="shared" ref="J47" si="15">I47+J46-J69</f>
        <v>0</v>
      </c>
      <c r="K47" s="49">
        <f t="shared" ref="K47" si="16">J47+K46-K69</f>
        <v>0</v>
      </c>
      <c r="L47" s="49">
        <f t="shared" ref="L47" si="17">K47+L46-L69</f>
        <v>0</v>
      </c>
      <c r="M47" s="49">
        <f t="shared" ref="M47" si="18">L47+M46-M69</f>
        <v>0</v>
      </c>
      <c r="N47" s="49">
        <f t="shared" ref="N47" si="19">M47+N46-N69</f>
        <v>0</v>
      </c>
      <c r="O47" s="49">
        <f t="shared" ref="O47" si="20">N47+O46-O69</f>
        <v>0</v>
      </c>
      <c r="P47" s="49">
        <f t="shared" ref="P47" si="21">O47+P46-P69</f>
        <v>0</v>
      </c>
      <c r="Q47" s="49">
        <f t="shared" ref="Q47" si="22">P47+Q46-Q69</f>
        <v>0</v>
      </c>
      <c r="R47" s="49">
        <f t="shared" ref="R47" si="23">Q47+R46-R69</f>
        <v>0</v>
      </c>
      <c r="S47" s="49">
        <f t="shared" ref="S47" si="24">R47+S46-S69</f>
        <v>0</v>
      </c>
      <c r="T47" s="49">
        <f t="shared" ref="T47" si="25">S47+T46-T69</f>
        <v>0</v>
      </c>
      <c r="U47" s="49">
        <f t="shared" ref="U47" si="26">T47+U46-U69</f>
        <v>0</v>
      </c>
      <c r="V47" s="49">
        <f t="shared" ref="V47" si="27">U47+V46-V69</f>
        <v>0</v>
      </c>
      <c r="W47" s="49">
        <f t="shared" ref="W47" si="28">V47+W46-W69</f>
        <v>0</v>
      </c>
      <c r="X47" s="49">
        <f t="shared" ref="X47" si="29">W47+X46-X69</f>
        <v>0</v>
      </c>
      <c r="Y47" s="49">
        <f t="shared" ref="Y47" si="30">X47+Y46-Y69</f>
        <v>0</v>
      </c>
      <c r="Z47" s="49">
        <f t="shared" ref="Z47" si="31">Y47+Z46-Z69</f>
        <v>0</v>
      </c>
      <c r="AA47" s="49">
        <f t="shared" ref="AA47" si="32">Z47+AA46-AA69</f>
        <v>0</v>
      </c>
      <c r="AB47" s="49">
        <f t="shared" ref="AB47" si="33">AA47+AB46-AB69</f>
        <v>0</v>
      </c>
      <c r="AC47" s="49">
        <f t="shared" ref="AC47" si="34">AB47+AC46-AC69</f>
        <v>0</v>
      </c>
      <c r="AD47" s="49">
        <f t="shared" ref="AD47" si="35">AC47+AD46-AD69</f>
        <v>0</v>
      </c>
      <c r="AE47" s="49">
        <f t="shared" ref="AE47" si="36">AD47+AE46-AE69</f>
        <v>0</v>
      </c>
      <c r="AF47" s="49">
        <f t="shared" ref="AF47" si="37">AE47+AF46-AF69</f>
        <v>0</v>
      </c>
      <c r="AG47" s="49">
        <f t="shared" ref="AG47" si="38">AF47+AG46-AG69</f>
        <v>0</v>
      </c>
      <c r="AH47" s="49">
        <f t="shared" ref="AH47" si="39">AG47+AH46-AH69</f>
        <v>0</v>
      </c>
      <c r="AI47" s="49">
        <f t="shared" ref="AI47" si="40">AH47+AI46-AI69</f>
        <v>0</v>
      </c>
      <c r="AJ47" s="49">
        <f t="shared" ref="AJ47" si="41">AI47+AJ46-AJ69</f>
        <v>0</v>
      </c>
      <c r="AK47" s="49">
        <f t="shared" ref="AK47" si="42">AJ47+AK46-AK69</f>
        <v>0</v>
      </c>
      <c r="AL47" s="49">
        <f t="shared" ref="AL47" si="43">AK47+AL46-AL69</f>
        <v>0</v>
      </c>
      <c r="AM47" s="49">
        <f t="shared" ref="AM47" si="44">AL47+AM46-AM69</f>
        <v>0</v>
      </c>
      <c r="AN47" s="49">
        <f t="shared" ref="AN47" si="45">AM47+AN46-AN69</f>
        <v>0</v>
      </c>
      <c r="AO47" s="49">
        <f t="shared" ref="AO47" si="46">AN47+AO46-AO69</f>
        <v>0</v>
      </c>
    </row>
    <row r="48" spans="3:41" x14ac:dyDescent="0.3">
      <c r="C48" s="40" t="s">
        <v>43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 t="shared" ref="E49:E69" si="47">NPV($E$15,F49:AO49)*(1+$E$15)</f>
        <v>0</v>
      </c>
      <c r="F49" s="49"/>
      <c r="G49" s="49">
        <f>IF(G$18-F$18&lt;=$E$16,F$46/$E$16,0)</f>
        <v>0</v>
      </c>
      <c r="H49" s="49">
        <f>IF(H$18-F$18&lt;=$E$16,F$46/$E$16,0)</f>
        <v>0</v>
      </c>
      <c r="I49" s="49">
        <f>IF(I$18-F$18&lt;=$E$16,F$46/$E$16,0)</f>
        <v>0</v>
      </c>
      <c r="J49" s="49">
        <f>IF(J$18-F$18&lt;=$E$16,F$46/$E$16,0)</f>
        <v>0</v>
      </c>
      <c r="K49" s="49">
        <f>IF(K$18-F$18&lt;=$E$16,F$46/$E$16,0)</f>
        <v>0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si="47"/>
        <v>0</v>
      </c>
      <c r="F50" s="49"/>
      <c r="G50" s="49"/>
      <c r="H50" s="49">
        <f>IF(H$18-G$18&lt;=$E$16,G$46/$E$16,0)</f>
        <v>0</v>
      </c>
      <c r="I50" s="49">
        <f>IF(I$18-G$18&lt;=$E$16,G$46/$E$16,0)</f>
        <v>0</v>
      </c>
      <c r="J50" s="49">
        <f>IF(J$18-G$18&lt;=$E$16,G$46/$E$16,0)</f>
        <v>0</v>
      </c>
      <c r="K50" s="49">
        <f>IF(K$18-G$18&lt;=$E$16,G$46/$E$16,0)</f>
        <v>0</v>
      </c>
      <c r="L50" s="49">
        <f>IF(L$18-G$18&lt;=$E$16,G$46/$E$16,0)</f>
        <v>0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7"/>
        <v>0</v>
      </c>
      <c r="F51" s="49"/>
      <c r="G51" s="49"/>
      <c r="H51" s="49"/>
      <c r="I51" s="49">
        <f>IF(I$18-H$18&lt;=$E$16,H$46/$E$16,0)</f>
        <v>0</v>
      </c>
      <c r="J51" s="49">
        <f>IF(J$18-H$18&lt;=$E$16,H$46/$E$16,0)</f>
        <v>0</v>
      </c>
      <c r="K51" s="49">
        <f>IF(K$18-H$18&lt;=$E$16,H$46/$E$16,0)</f>
        <v>0</v>
      </c>
      <c r="L51" s="49">
        <f>IF(L$18-H$18&lt;=$E$16,H$46/$E$16,0)</f>
        <v>0</v>
      </c>
      <c r="M51" s="49">
        <f>IF(M$18-H$18&lt;=$E$16,H$46/$E$16,0)</f>
        <v>0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7"/>
        <v>0</v>
      </c>
      <c r="F52" s="49"/>
      <c r="G52" s="49"/>
      <c r="H52" s="49"/>
      <c r="I52" s="49"/>
      <c r="J52" s="49">
        <f>IF(J$18-I$18&lt;=$E$16,I$46/$E$16,0)</f>
        <v>0</v>
      </c>
      <c r="K52" s="49">
        <f>IF(K$18-I$18&lt;=$E$16,I$46/$E$16,0)</f>
        <v>0</v>
      </c>
      <c r="L52" s="49">
        <f>IF(L$18-I$18&lt;=$E$16,I$46/$E$16,0)</f>
        <v>0</v>
      </c>
      <c r="M52" s="49">
        <f>IF(M$18-I$18&lt;=$E$16,I$46/$E$16,0)</f>
        <v>0</v>
      </c>
      <c r="N52" s="49">
        <f>IF(N$18-I$18&lt;=$E$16,I$46/$E$16,0)</f>
        <v>0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7"/>
        <v>0</v>
      </c>
      <c r="F53" s="53"/>
      <c r="G53" s="53"/>
      <c r="H53" s="53"/>
      <c r="I53" s="53"/>
      <c r="J53" s="53"/>
      <c r="K53" s="49">
        <f>IF(K$18-J$18&lt;=$E$16,J$46/$E$16,0)</f>
        <v>0</v>
      </c>
      <c r="L53" s="49">
        <f>IF(L$18-J$18&lt;=$E$16,J$46/$E$16,0)</f>
        <v>0</v>
      </c>
      <c r="M53" s="49">
        <f>IF(M$18-J$18&lt;=$E$16,J$46/$E$16,0)</f>
        <v>0</v>
      </c>
      <c r="N53" s="49">
        <f>IF(N$18-J$18&lt;=$E$16,J$46/$E$16,0)</f>
        <v>0</v>
      </c>
      <c r="O53" s="49">
        <f>IF(O$18-J$18&lt;=$E$16,J$46/$E$16,0)</f>
        <v>0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7"/>
        <v>0</v>
      </c>
      <c r="F54" s="53"/>
      <c r="G54" s="53"/>
      <c r="H54" s="53"/>
      <c r="I54" s="53"/>
      <c r="J54" s="53"/>
      <c r="K54" s="42"/>
      <c r="L54" s="49">
        <f>IF(L$18-K$18&lt;=$E$16,K$46/$E$16,0)</f>
        <v>0</v>
      </c>
      <c r="M54" s="49">
        <f>IF(M$18-K$18&lt;=$E$16,K$46/$E$16,0)</f>
        <v>0</v>
      </c>
      <c r="N54" s="49">
        <f>IF(N$18-K$18&lt;=$E$16,K$46/$E$16,0)</f>
        <v>0</v>
      </c>
      <c r="O54" s="49">
        <f>IF(O$18-K$18&lt;=$E$16,K$46/$E$16,0)</f>
        <v>0</v>
      </c>
      <c r="P54" s="49">
        <f>IF(P$18-K$18&lt;=$E$16,K$46/$E$16,0)</f>
        <v>0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7"/>
        <v>0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0</v>
      </c>
      <c r="N55" s="49">
        <f>IF(N$18-L$18&lt;=$E$16,L$46/$E$16,0)</f>
        <v>0</v>
      </c>
      <c r="O55" s="49">
        <f>IF(O$18-L$18&lt;=$E$16,L$46/$E$16,0)</f>
        <v>0</v>
      </c>
      <c r="P55" s="49">
        <f>IF(P$18-L$18&lt;=$E$16,L$46/$E$16,0)</f>
        <v>0</v>
      </c>
      <c r="Q55" s="49">
        <f>IF(Q$18-L$18&lt;=$E$16,L$46/$E$16,0)</f>
        <v>0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7"/>
        <v>0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0</v>
      </c>
      <c r="O56" s="49">
        <f>IF(O$18-M$18&lt;=$E$16,M$46/$E$16,0)</f>
        <v>0</v>
      </c>
      <c r="P56" s="49">
        <f>IF(P$18-M$18&lt;=$E$16,M$46/$E$16,0)</f>
        <v>0</v>
      </c>
      <c r="Q56" s="49">
        <f>IF(Q$18-M$18&lt;=$E$16,M$46/$E$16,0)</f>
        <v>0</v>
      </c>
      <c r="R56" s="49">
        <f>IF(R$18-M$18&lt;=$E$16,M$46/$E$16,0)</f>
        <v>0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7"/>
        <v>0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0</v>
      </c>
      <c r="P57" s="49">
        <f>IF(P$18-N$18&lt;=$E$16,N$46/$E$16,0)</f>
        <v>0</v>
      </c>
      <c r="Q57" s="49">
        <f>IF(Q$18-N$18&lt;=$E$16,N$46/$E$16,0)</f>
        <v>0</v>
      </c>
      <c r="R57" s="49">
        <f>IF(R$18-N$18&lt;=$E$16,N$46/$E$16,0)</f>
        <v>0</v>
      </c>
      <c r="S57" s="49">
        <f>IF(S$18-N$18&lt;=$E$16,N$46/$E$16,0)</f>
        <v>0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7"/>
        <v>0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0</v>
      </c>
      <c r="Q58" s="49">
        <f>IF(Q$18-O$18&lt;=$E$16,O$46/$E$16,0)</f>
        <v>0</v>
      </c>
      <c r="R58" s="49">
        <f>IF(R$18-O$18&lt;=$E$16,O$46/$E$16,0)</f>
        <v>0</v>
      </c>
      <c r="S58" s="49">
        <f>IF(S$18-O$18&lt;=$E$16,O$46/$E$16,0)</f>
        <v>0</v>
      </c>
      <c r="T58" s="49">
        <f>IF(T$18-O$18&lt;=$E$16,O$46/$E$16,0)</f>
        <v>0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7"/>
        <v>0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0</v>
      </c>
      <c r="R59" s="49">
        <f>IF(R$18-P$18&lt;=$E$16,P$46/$E$16,0)</f>
        <v>0</v>
      </c>
      <c r="S59" s="49">
        <f>IF(S$18-P$18&lt;=$E$16,P$46/$E$16,0)</f>
        <v>0</v>
      </c>
      <c r="T59" s="49">
        <f>IF(T$18-P$18&lt;=$E$16,P$46/$E$16,0)</f>
        <v>0</v>
      </c>
      <c r="U59" s="49">
        <f>IF(U$18-P$18&lt;=$E$16,P$46/$E$16,0)</f>
        <v>0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7"/>
        <v>0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0</v>
      </c>
      <c r="S60" s="49">
        <f>IF(S$18-Q$18&lt;=$E$16,Q$46/$E$16,0)</f>
        <v>0</v>
      </c>
      <c r="T60" s="49">
        <f>IF(T$18-Q$18&lt;=$E$16,Q$46/$E$16,0)</f>
        <v>0</v>
      </c>
      <c r="U60" s="49">
        <f>IF(U$18-Q$18&lt;=$E$16,Q$46/$E$16,0)</f>
        <v>0</v>
      </c>
      <c r="V60" s="49">
        <f>IF(V$18-Q$18&lt;=$E$16,Q$46/$E$16,0)</f>
        <v>0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7"/>
        <v>0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0</v>
      </c>
      <c r="T61" s="49">
        <f>IF(T$18-R$18&lt;=$E$16,R$46/$E$16,0)</f>
        <v>0</v>
      </c>
      <c r="U61" s="49">
        <f>IF(U$18-R$18&lt;=$E$16,R$46/$E$16,0)</f>
        <v>0</v>
      </c>
      <c r="V61" s="49">
        <f>IF(V$18-R$18&lt;=$E$16,R$46/$E$16,0)</f>
        <v>0</v>
      </c>
      <c r="W61" s="49">
        <f>IF(W$18-R$18&lt;=$E$16,R$46/$E$16,0)</f>
        <v>0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7"/>
        <v>0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0</v>
      </c>
      <c r="U62" s="49">
        <f>IF(U$18-S$18&lt;=$E$16,S$46/$E$16,0)</f>
        <v>0</v>
      </c>
      <c r="V62" s="49">
        <f>IF(V$18-S$18&lt;=$E$16,S$46/$E$16,0)</f>
        <v>0</v>
      </c>
      <c r="W62" s="49">
        <f>IF(W$18-S$18&lt;=$E$16,S$46/$E$16,0)</f>
        <v>0</v>
      </c>
      <c r="X62" s="49">
        <f>IF(X$18-S$18&lt;=$E$16,S$46/$E$16,0)</f>
        <v>0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7"/>
        <v>0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0</v>
      </c>
      <c r="V63" s="49">
        <f>IF(V$18-T$18&lt;=$E$16,T$46/$E$16,0)</f>
        <v>0</v>
      </c>
      <c r="W63" s="49">
        <f>IF(W$18-T$18&lt;=$E$16,T$46/$E$16,0)</f>
        <v>0</v>
      </c>
      <c r="X63" s="49">
        <f>IF(X$18-T$18&lt;=$E$16,T$46/$E$16,0)</f>
        <v>0</v>
      </c>
      <c r="Y63" s="49">
        <f>IF(Y$18-T$18&lt;=$E$16,T$46/$E$16,0)</f>
        <v>0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7"/>
        <v>0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0</v>
      </c>
      <c r="W64" s="49">
        <f>IF(W$18-U$18&lt;=$E$16,U$46/$E$16,0)</f>
        <v>0</v>
      </c>
      <c r="X64" s="49">
        <f>IF(X$18-U$18&lt;=$E$16,U$46/$E$16,0)</f>
        <v>0</v>
      </c>
      <c r="Y64" s="49">
        <f>IF(Y$18-U$18&lt;=$E$16,U$46/$E$16,0)</f>
        <v>0</v>
      </c>
      <c r="Z64" s="49">
        <f>IF(Z$18-U$18&lt;=$E$16,U$46/$E$16,0)</f>
        <v>0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7"/>
        <v>0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0</v>
      </c>
      <c r="X65" s="49">
        <f>IF(X$18-V$18&lt;=$E$16,V$46/$E$16,0)</f>
        <v>0</v>
      </c>
      <c r="Y65" s="49">
        <f>IF(Y$18-V$18&lt;=$E$16,V$46/$E$16,0)</f>
        <v>0</v>
      </c>
      <c r="Z65" s="49">
        <f>IF(Z$18-V$18&lt;=$E$16,V$46/$E$16,0)</f>
        <v>0</v>
      </c>
      <c r="AA65" s="49">
        <f>IF(AA$18-V$18&lt;=$E$16,V$46/$E$16,0)</f>
        <v>0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7"/>
        <v>0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0</v>
      </c>
      <c r="Y66" s="49">
        <f>IF(Y$18-W$18&lt;=$E$16,W$46/$E$16,0)</f>
        <v>0</v>
      </c>
      <c r="Z66" s="49">
        <f>IF(Z$18-W$18&lt;=$E$16,W$46/$E$16,0)</f>
        <v>0</v>
      </c>
      <c r="AA66" s="49">
        <f>IF(AA$18-W$18&lt;=$E$16,W$46/$E$16,0)</f>
        <v>0</v>
      </c>
      <c r="AB66" s="49">
        <f>IF(AB$18-W$18&lt;=$E$16,W$46/$E$16,0)</f>
        <v>0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7"/>
        <v>0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0</v>
      </c>
      <c r="Z67" s="49">
        <f>IF(Z$18-X$18&lt;=$E$16,X$46/$E$16,0)</f>
        <v>0</v>
      </c>
      <c r="AA67" s="49">
        <f>IF(AA$18-X$18&lt;=$E$16,X$46/$E$16,0)</f>
        <v>0</v>
      </c>
      <c r="AB67" s="49">
        <f>IF(AB$18-X$18&lt;=$E$16,X$46/$E$16,0)</f>
        <v>0</v>
      </c>
      <c r="AC67" s="49">
        <f>IF(AC$18-X$18&lt;=$E$16,X$46/$E$16,0)</f>
        <v>0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7"/>
        <v>0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0</v>
      </c>
      <c r="AA68" s="54">
        <f>IF(AA$18-Y$18&lt;=$E$16,Y$46/$E$16,0)</f>
        <v>0</v>
      </c>
      <c r="AB68" s="54">
        <f>IF(AB$18-Y$18&lt;=$E$16,Y$46/$E$16,0)</f>
        <v>0</v>
      </c>
      <c r="AC68" s="54">
        <f>IF(AC$18-Y$18&lt;=$E$16,Y$46/$E$16,0)</f>
        <v>0</v>
      </c>
      <c r="AD68" s="54">
        <f>IF(AD$18-Y$18&lt;=$E$16,Y$46/$E$16,0)</f>
        <v>0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7"/>
        <v>0</v>
      </c>
      <c r="F69" s="49">
        <f t="shared" ref="F69:S69" si="48">SUM(F49:F68)</f>
        <v>0</v>
      </c>
      <c r="G69" s="49">
        <f t="shared" si="48"/>
        <v>0</v>
      </c>
      <c r="H69" s="49">
        <f t="shared" si="48"/>
        <v>0</v>
      </c>
      <c r="I69" s="49">
        <f t="shared" si="48"/>
        <v>0</v>
      </c>
      <c r="J69" s="49">
        <f t="shared" si="48"/>
        <v>0</v>
      </c>
      <c r="K69" s="49">
        <f t="shared" si="48"/>
        <v>0</v>
      </c>
      <c r="L69" s="49">
        <f t="shared" si="48"/>
        <v>0</v>
      </c>
      <c r="M69" s="49">
        <f t="shared" si="48"/>
        <v>0</v>
      </c>
      <c r="N69" s="49">
        <f t="shared" si="48"/>
        <v>0</v>
      </c>
      <c r="O69" s="49">
        <f t="shared" si="48"/>
        <v>0</v>
      </c>
      <c r="P69" s="49">
        <f t="shared" si="48"/>
        <v>0</v>
      </c>
      <c r="Q69" s="49">
        <f t="shared" si="48"/>
        <v>0</v>
      </c>
      <c r="R69" s="49">
        <f t="shared" si="48"/>
        <v>0</v>
      </c>
      <c r="S69" s="49">
        <f t="shared" si="48"/>
        <v>0</v>
      </c>
      <c r="T69" s="49">
        <f>SUM(T49:T68)</f>
        <v>0</v>
      </c>
      <c r="U69" s="49">
        <f t="shared" ref="U69:AO69" si="49">SUM(U49:U68)</f>
        <v>0</v>
      </c>
      <c r="V69" s="49">
        <f t="shared" si="49"/>
        <v>0</v>
      </c>
      <c r="W69" s="49">
        <f t="shared" si="49"/>
        <v>0</v>
      </c>
      <c r="X69" s="49">
        <f t="shared" si="49"/>
        <v>0</v>
      </c>
      <c r="Y69" s="49">
        <f t="shared" si="49"/>
        <v>0</v>
      </c>
      <c r="Z69" s="49">
        <f t="shared" si="49"/>
        <v>0</v>
      </c>
      <c r="AA69" s="49">
        <f t="shared" si="49"/>
        <v>0</v>
      </c>
      <c r="AB69" s="49">
        <f t="shared" si="49"/>
        <v>0</v>
      </c>
      <c r="AC69" s="49">
        <f t="shared" si="49"/>
        <v>0</v>
      </c>
      <c r="AD69" s="49">
        <f t="shared" si="49"/>
        <v>0</v>
      </c>
      <c r="AE69" s="49">
        <f t="shared" si="49"/>
        <v>0</v>
      </c>
      <c r="AF69" s="49">
        <f t="shared" si="49"/>
        <v>0</v>
      </c>
      <c r="AG69" s="49">
        <f t="shared" si="49"/>
        <v>0</v>
      </c>
      <c r="AH69" s="49">
        <f t="shared" si="49"/>
        <v>0</v>
      </c>
      <c r="AI69" s="49">
        <f t="shared" si="49"/>
        <v>0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2044.1909321857256</v>
      </c>
      <c r="F72" s="42">
        <f t="shared" ref="F72:AO72" si="50">F19</f>
        <v>142.26</v>
      </c>
      <c r="G72" s="42">
        <f t="shared" si="50"/>
        <v>148.82220000000001</v>
      </c>
      <c r="H72" s="42">
        <f t="shared" si="50"/>
        <v>155.701494</v>
      </c>
      <c r="I72" s="42">
        <f t="shared" si="50"/>
        <v>162.91351700000001</v>
      </c>
      <c r="J72" s="42">
        <f t="shared" si="50"/>
        <v>170.47468000000001</v>
      </c>
      <c r="K72" s="42">
        <f t="shared" si="50"/>
        <v>173.8841736</v>
      </c>
      <c r="L72" s="42">
        <f t="shared" si="50"/>
        <v>177.36185707199999</v>
      </c>
      <c r="M72" s="42">
        <f t="shared" si="50"/>
        <v>180.90909421344</v>
      </c>
      <c r="N72" s="42">
        <f t="shared" si="50"/>
        <v>184.52727609770881</v>
      </c>
      <c r="O72" s="42">
        <f t="shared" si="50"/>
        <v>188.217821619663</v>
      </c>
      <c r="P72" s="42">
        <f t="shared" si="50"/>
        <v>191.98217805205627</v>
      </c>
      <c r="Q72" s="42">
        <f t="shared" si="50"/>
        <v>195.8218216130974</v>
      </c>
      <c r="R72" s="42">
        <f t="shared" si="50"/>
        <v>199.73825804535934</v>
      </c>
      <c r="S72" s="42">
        <f t="shared" si="50"/>
        <v>203.73302320626652</v>
      </c>
      <c r="T72" s="42">
        <f t="shared" si="50"/>
        <v>207.80768367039187</v>
      </c>
      <c r="U72" s="42">
        <f t="shared" si="50"/>
        <v>211.9638373437997</v>
      </c>
      <c r="V72" s="42">
        <f t="shared" si="50"/>
        <v>216.20311409067568</v>
      </c>
      <c r="W72" s="42">
        <f t="shared" si="50"/>
        <v>220.52717637248921</v>
      </c>
      <c r="X72" s="42">
        <f t="shared" si="50"/>
        <v>224.937719899939</v>
      </c>
      <c r="Y72" s="42">
        <f t="shared" si="50"/>
        <v>229.43647429793779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1" si="51">NPV($E$15,F73:AO73)*(1+$E$15)</f>
        <v>0</v>
      </c>
      <c r="F73" s="139"/>
      <c r="G73" s="136">
        <f>G44</f>
        <v>0</v>
      </c>
      <c r="H73" s="136">
        <f t="shared" ref="H73:AO73" si="52">H44</f>
        <v>0</v>
      </c>
      <c r="I73" s="136">
        <f t="shared" si="52"/>
        <v>0</v>
      </c>
      <c r="J73" s="136">
        <f t="shared" si="52"/>
        <v>0</v>
      </c>
      <c r="K73" s="136">
        <f t="shared" si="52"/>
        <v>0</v>
      </c>
      <c r="L73" s="136">
        <f t="shared" si="52"/>
        <v>0</v>
      </c>
      <c r="M73" s="136">
        <f t="shared" si="52"/>
        <v>0</v>
      </c>
      <c r="N73" s="136">
        <f t="shared" si="52"/>
        <v>0</v>
      </c>
      <c r="O73" s="136">
        <f t="shared" si="52"/>
        <v>0</v>
      </c>
      <c r="P73" s="136">
        <f t="shared" si="52"/>
        <v>0</v>
      </c>
      <c r="Q73" s="136">
        <f t="shared" si="52"/>
        <v>0</v>
      </c>
      <c r="R73" s="136">
        <f t="shared" si="52"/>
        <v>0</v>
      </c>
      <c r="S73" s="136">
        <f t="shared" si="52"/>
        <v>0</v>
      </c>
      <c r="T73" s="136">
        <f t="shared" si="52"/>
        <v>0</v>
      </c>
      <c r="U73" s="136">
        <f t="shared" si="52"/>
        <v>0</v>
      </c>
      <c r="V73" s="136">
        <f t="shared" si="52"/>
        <v>0</v>
      </c>
      <c r="W73" s="136">
        <f t="shared" si="52"/>
        <v>0</v>
      </c>
      <c r="X73" s="136">
        <f t="shared" si="52"/>
        <v>0</v>
      </c>
      <c r="Y73" s="136">
        <f t="shared" si="52"/>
        <v>0</v>
      </c>
      <c r="Z73" s="136">
        <f t="shared" si="52"/>
        <v>0</v>
      </c>
      <c r="AA73" s="136">
        <f t="shared" si="52"/>
        <v>0</v>
      </c>
      <c r="AB73" s="136">
        <f t="shared" si="52"/>
        <v>0</v>
      </c>
      <c r="AC73" s="136">
        <f t="shared" si="52"/>
        <v>0</v>
      </c>
      <c r="AD73" s="136">
        <f t="shared" si="52"/>
        <v>0</v>
      </c>
      <c r="AE73" s="136">
        <f t="shared" si="52"/>
        <v>0</v>
      </c>
      <c r="AF73" s="136">
        <f t="shared" si="52"/>
        <v>0</v>
      </c>
      <c r="AG73" s="136">
        <f t="shared" si="52"/>
        <v>0</v>
      </c>
      <c r="AH73" s="136">
        <f t="shared" si="52"/>
        <v>0</v>
      </c>
      <c r="AI73" s="136">
        <f t="shared" si="52"/>
        <v>0</v>
      </c>
      <c r="AJ73" s="136">
        <f t="shared" si="52"/>
        <v>0</v>
      </c>
      <c r="AK73" s="136">
        <f t="shared" si="52"/>
        <v>0</v>
      </c>
      <c r="AL73" s="136">
        <f t="shared" si="52"/>
        <v>0</v>
      </c>
      <c r="AM73" s="136">
        <f t="shared" si="52"/>
        <v>0</v>
      </c>
      <c r="AN73" s="136">
        <f t="shared" si="52"/>
        <v>0</v>
      </c>
      <c r="AO73" s="136">
        <f t="shared" si="52"/>
        <v>0</v>
      </c>
    </row>
    <row r="74" spans="2:41" x14ac:dyDescent="0.3">
      <c r="D74" s="121" t="s">
        <v>134</v>
      </c>
      <c r="E74" s="122">
        <f t="shared" si="51"/>
        <v>0</v>
      </c>
      <c r="F74" s="123"/>
      <c r="G74" s="140">
        <f>G69</f>
        <v>0</v>
      </c>
      <c r="H74" s="140">
        <f t="shared" ref="H74:AO74" si="53">H69</f>
        <v>0</v>
      </c>
      <c r="I74" s="140">
        <f t="shared" si="53"/>
        <v>0</v>
      </c>
      <c r="J74" s="140">
        <f t="shared" si="53"/>
        <v>0</v>
      </c>
      <c r="K74" s="140">
        <f t="shared" si="53"/>
        <v>0</v>
      </c>
      <c r="L74" s="140">
        <f t="shared" si="53"/>
        <v>0</v>
      </c>
      <c r="M74" s="140">
        <f t="shared" si="53"/>
        <v>0</v>
      </c>
      <c r="N74" s="140">
        <f t="shared" si="53"/>
        <v>0</v>
      </c>
      <c r="O74" s="140">
        <f t="shared" si="53"/>
        <v>0</v>
      </c>
      <c r="P74" s="140">
        <f t="shared" si="53"/>
        <v>0</v>
      </c>
      <c r="Q74" s="140">
        <f t="shared" si="53"/>
        <v>0</v>
      </c>
      <c r="R74" s="140">
        <f t="shared" si="53"/>
        <v>0</v>
      </c>
      <c r="S74" s="140">
        <f t="shared" si="53"/>
        <v>0</v>
      </c>
      <c r="T74" s="140">
        <f t="shared" si="53"/>
        <v>0</v>
      </c>
      <c r="U74" s="140">
        <f t="shared" si="53"/>
        <v>0</v>
      </c>
      <c r="V74" s="140">
        <f t="shared" si="53"/>
        <v>0</v>
      </c>
      <c r="W74" s="140">
        <f t="shared" si="53"/>
        <v>0</v>
      </c>
      <c r="X74" s="140">
        <f t="shared" si="53"/>
        <v>0</v>
      </c>
      <c r="Y74" s="140">
        <f t="shared" si="53"/>
        <v>0</v>
      </c>
      <c r="Z74" s="140">
        <f t="shared" si="53"/>
        <v>0</v>
      </c>
      <c r="AA74" s="140">
        <f t="shared" si="53"/>
        <v>0</v>
      </c>
      <c r="AB74" s="140">
        <f t="shared" si="53"/>
        <v>0</v>
      </c>
      <c r="AC74" s="140">
        <f t="shared" si="53"/>
        <v>0</v>
      </c>
      <c r="AD74" s="140">
        <f t="shared" si="53"/>
        <v>0</v>
      </c>
      <c r="AE74" s="140">
        <f t="shared" si="53"/>
        <v>0</v>
      </c>
      <c r="AF74" s="140">
        <f t="shared" si="53"/>
        <v>0</v>
      </c>
      <c r="AG74" s="140">
        <f t="shared" si="53"/>
        <v>0</v>
      </c>
      <c r="AH74" s="140">
        <f t="shared" si="53"/>
        <v>0</v>
      </c>
      <c r="AI74" s="140">
        <f t="shared" si="53"/>
        <v>0</v>
      </c>
      <c r="AJ74" s="140">
        <f t="shared" si="53"/>
        <v>0</v>
      </c>
      <c r="AK74" s="140">
        <f t="shared" si="53"/>
        <v>0</v>
      </c>
      <c r="AL74" s="140">
        <f t="shared" si="53"/>
        <v>0</v>
      </c>
      <c r="AM74" s="140">
        <f t="shared" si="53"/>
        <v>0</v>
      </c>
      <c r="AN74" s="140">
        <f t="shared" si="53"/>
        <v>0</v>
      </c>
      <c r="AO74" s="140">
        <f t="shared" si="53"/>
        <v>0</v>
      </c>
    </row>
    <row r="75" spans="2:41" x14ac:dyDescent="0.3">
      <c r="D75" s="34" t="s">
        <v>135</v>
      </c>
      <c r="E75" s="48">
        <f t="shared" si="51"/>
        <v>0</v>
      </c>
      <c r="F75" s="53"/>
      <c r="G75" s="53">
        <f>SUM(G73:G74)</f>
        <v>0</v>
      </c>
      <c r="H75" s="53">
        <f t="shared" ref="H75:AO75" si="54">SUM(H73:H74)</f>
        <v>0</v>
      </c>
      <c r="I75" s="53">
        <f t="shared" si="54"/>
        <v>0</v>
      </c>
      <c r="J75" s="53">
        <f t="shared" si="54"/>
        <v>0</v>
      </c>
      <c r="K75" s="53">
        <f t="shared" si="54"/>
        <v>0</v>
      </c>
      <c r="L75" s="53">
        <f t="shared" si="54"/>
        <v>0</v>
      </c>
      <c r="M75" s="53">
        <f t="shared" si="54"/>
        <v>0</v>
      </c>
      <c r="N75" s="53">
        <f t="shared" si="54"/>
        <v>0</v>
      </c>
      <c r="O75" s="53">
        <f t="shared" si="54"/>
        <v>0</v>
      </c>
      <c r="P75" s="53">
        <f t="shared" si="54"/>
        <v>0</v>
      </c>
      <c r="Q75" s="53">
        <f t="shared" si="54"/>
        <v>0</v>
      </c>
      <c r="R75" s="53">
        <f t="shared" si="54"/>
        <v>0</v>
      </c>
      <c r="S75" s="53">
        <f t="shared" si="54"/>
        <v>0</v>
      </c>
      <c r="T75" s="53">
        <f t="shared" si="54"/>
        <v>0</v>
      </c>
      <c r="U75" s="53">
        <f t="shared" si="54"/>
        <v>0</v>
      </c>
      <c r="V75" s="53">
        <f t="shared" si="54"/>
        <v>0</v>
      </c>
      <c r="W75" s="53">
        <f t="shared" si="54"/>
        <v>0</v>
      </c>
      <c r="X75" s="53">
        <f t="shared" si="54"/>
        <v>0</v>
      </c>
      <c r="Y75" s="53">
        <f t="shared" si="54"/>
        <v>0</v>
      </c>
      <c r="Z75" s="53">
        <f t="shared" si="54"/>
        <v>0</v>
      </c>
      <c r="AA75" s="53">
        <f t="shared" si="54"/>
        <v>0</v>
      </c>
      <c r="AB75" s="53">
        <f t="shared" si="54"/>
        <v>0</v>
      </c>
      <c r="AC75" s="53">
        <f t="shared" si="54"/>
        <v>0</v>
      </c>
      <c r="AD75" s="53">
        <f t="shared" si="54"/>
        <v>0</v>
      </c>
      <c r="AE75" s="53">
        <f t="shared" si="54"/>
        <v>0</v>
      </c>
      <c r="AF75" s="53">
        <f t="shared" si="54"/>
        <v>0</v>
      </c>
      <c r="AG75" s="53">
        <f t="shared" si="54"/>
        <v>0</v>
      </c>
      <c r="AH75" s="53">
        <f t="shared" si="54"/>
        <v>0</v>
      </c>
      <c r="AI75" s="53">
        <f t="shared" si="54"/>
        <v>0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x14ac:dyDescent="0.3">
      <c r="D76" s="110" t="s">
        <v>75</v>
      </c>
      <c r="E76" s="111">
        <f t="shared" si="51"/>
        <v>0</v>
      </c>
      <c r="F76" s="110"/>
      <c r="G76" s="137">
        <f t="shared" ref="G76:AO76" si="55">F$22*$H10</f>
        <v>0</v>
      </c>
      <c r="H76" s="137">
        <f t="shared" si="55"/>
        <v>0</v>
      </c>
      <c r="I76" s="137">
        <f t="shared" si="55"/>
        <v>0</v>
      </c>
      <c r="J76" s="137">
        <f t="shared" si="55"/>
        <v>0</v>
      </c>
      <c r="K76" s="137">
        <f t="shared" si="55"/>
        <v>0</v>
      </c>
      <c r="L76" s="137">
        <f t="shared" si="55"/>
        <v>0</v>
      </c>
      <c r="M76" s="137">
        <f t="shared" si="55"/>
        <v>0</v>
      </c>
      <c r="N76" s="137">
        <f t="shared" si="55"/>
        <v>0</v>
      </c>
      <c r="O76" s="137">
        <f t="shared" si="55"/>
        <v>0</v>
      </c>
      <c r="P76" s="137">
        <f t="shared" si="55"/>
        <v>0</v>
      </c>
      <c r="Q76" s="137">
        <f t="shared" si="55"/>
        <v>0</v>
      </c>
      <c r="R76" s="137">
        <f t="shared" si="55"/>
        <v>0</v>
      </c>
      <c r="S76" s="137">
        <f t="shared" si="55"/>
        <v>0</v>
      </c>
      <c r="T76" s="137">
        <f t="shared" si="55"/>
        <v>0</v>
      </c>
      <c r="U76" s="137">
        <f t="shared" si="55"/>
        <v>0</v>
      </c>
      <c r="V76" s="137">
        <f t="shared" si="55"/>
        <v>0</v>
      </c>
      <c r="W76" s="137">
        <f t="shared" si="55"/>
        <v>0</v>
      </c>
      <c r="X76" s="137">
        <f t="shared" si="55"/>
        <v>0</v>
      </c>
      <c r="Y76" s="137">
        <f t="shared" si="55"/>
        <v>0</v>
      </c>
      <c r="Z76" s="137">
        <f t="shared" si="55"/>
        <v>0</v>
      </c>
      <c r="AA76" s="137">
        <f t="shared" si="55"/>
        <v>0</v>
      </c>
      <c r="AB76" s="137">
        <f t="shared" si="55"/>
        <v>0</v>
      </c>
      <c r="AC76" s="137">
        <f t="shared" si="55"/>
        <v>0</v>
      </c>
      <c r="AD76" s="137">
        <f t="shared" si="55"/>
        <v>0</v>
      </c>
      <c r="AE76" s="137">
        <f t="shared" si="55"/>
        <v>0</v>
      </c>
      <c r="AF76" s="137">
        <f t="shared" si="55"/>
        <v>0</v>
      </c>
      <c r="AG76" s="137">
        <f t="shared" si="55"/>
        <v>0</v>
      </c>
      <c r="AH76" s="137">
        <f t="shared" si="55"/>
        <v>0</v>
      </c>
      <c r="AI76" s="137">
        <f t="shared" si="55"/>
        <v>0</v>
      </c>
      <c r="AJ76" s="137">
        <f t="shared" si="55"/>
        <v>0</v>
      </c>
      <c r="AK76" s="137">
        <f t="shared" si="55"/>
        <v>0</v>
      </c>
      <c r="AL76" s="137">
        <f t="shared" si="55"/>
        <v>0</v>
      </c>
      <c r="AM76" s="137">
        <f t="shared" si="55"/>
        <v>0</v>
      </c>
      <c r="AN76" s="137">
        <f t="shared" si="55"/>
        <v>0</v>
      </c>
      <c r="AO76" s="137">
        <f t="shared" si="55"/>
        <v>0</v>
      </c>
    </row>
    <row r="77" spans="2:41" x14ac:dyDescent="0.3">
      <c r="D77" s="107" t="s">
        <v>123</v>
      </c>
      <c r="E77" s="108">
        <f t="shared" si="51"/>
        <v>0</v>
      </c>
      <c r="F77" s="109"/>
      <c r="G77" s="109">
        <f t="shared" ref="G77:AO77" si="56">F$22*$H11</f>
        <v>0</v>
      </c>
      <c r="H77" s="109">
        <f t="shared" si="56"/>
        <v>0</v>
      </c>
      <c r="I77" s="109">
        <f t="shared" si="56"/>
        <v>0</v>
      </c>
      <c r="J77" s="109">
        <f t="shared" si="56"/>
        <v>0</v>
      </c>
      <c r="K77" s="109">
        <f t="shared" si="56"/>
        <v>0</v>
      </c>
      <c r="L77" s="109">
        <f t="shared" si="56"/>
        <v>0</v>
      </c>
      <c r="M77" s="109">
        <f t="shared" si="56"/>
        <v>0</v>
      </c>
      <c r="N77" s="109">
        <f t="shared" si="56"/>
        <v>0</v>
      </c>
      <c r="O77" s="109">
        <f t="shared" si="56"/>
        <v>0</v>
      </c>
      <c r="P77" s="109">
        <f t="shared" si="56"/>
        <v>0</v>
      </c>
      <c r="Q77" s="109">
        <f t="shared" si="56"/>
        <v>0</v>
      </c>
      <c r="R77" s="109">
        <f t="shared" si="56"/>
        <v>0</v>
      </c>
      <c r="S77" s="109">
        <f t="shared" si="56"/>
        <v>0</v>
      </c>
      <c r="T77" s="109">
        <f t="shared" si="56"/>
        <v>0</v>
      </c>
      <c r="U77" s="109">
        <f t="shared" si="56"/>
        <v>0</v>
      </c>
      <c r="V77" s="109">
        <f t="shared" si="56"/>
        <v>0</v>
      </c>
      <c r="W77" s="109">
        <f t="shared" si="56"/>
        <v>0</v>
      </c>
      <c r="X77" s="109">
        <f t="shared" si="56"/>
        <v>0</v>
      </c>
      <c r="Y77" s="109">
        <f t="shared" si="56"/>
        <v>0</v>
      </c>
      <c r="Z77" s="109">
        <f t="shared" si="56"/>
        <v>0</v>
      </c>
      <c r="AA77" s="109">
        <f t="shared" si="56"/>
        <v>0</v>
      </c>
      <c r="AB77" s="109">
        <f t="shared" si="56"/>
        <v>0</v>
      </c>
      <c r="AC77" s="109">
        <f t="shared" si="56"/>
        <v>0</v>
      </c>
      <c r="AD77" s="109">
        <f t="shared" si="56"/>
        <v>0</v>
      </c>
      <c r="AE77" s="109">
        <f t="shared" si="56"/>
        <v>0</v>
      </c>
      <c r="AF77" s="109">
        <f t="shared" si="56"/>
        <v>0</v>
      </c>
      <c r="AG77" s="109">
        <f t="shared" si="56"/>
        <v>0</v>
      </c>
      <c r="AH77" s="109">
        <f t="shared" si="56"/>
        <v>0</v>
      </c>
      <c r="AI77" s="109">
        <f t="shared" si="56"/>
        <v>0</v>
      </c>
      <c r="AJ77" s="109">
        <f t="shared" si="56"/>
        <v>0</v>
      </c>
      <c r="AK77" s="109">
        <f t="shared" si="56"/>
        <v>0</v>
      </c>
      <c r="AL77" s="109">
        <f t="shared" si="56"/>
        <v>0</v>
      </c>
      <c r="AM77" s="109">
        <f t="shared" si="56"/>
        <v>0</v>
      </c>
      <c r="AN77" s="109">
        <f t="shared" si="56"/>
        <v>0</v>
      </c>
      <c r="AO77" s="109">
        <f t="shared" si="56"/>
        <v>0</v>
      </c>
    </row>
    <row r="78" spans="2:41" x14ac:dyDescent="0.3">
      <c r="D78" s="34" t="s">
        <v>76</v>
      </c>
      <c r="E78" s="48">
        <f t="shared" si="51"/>
        <v>0</v>
      </c>
      <c r="F78" s="42"/>
      <c r="G78" s="42">
        <f>SUM(G76:G77)</f>
        <v>0</v>
      </c>
      <c r="H78" s="42">
        <f t="shared" ref="H78:AO78" si="57">SUM(H76:H77)</f>
        <v>0</v>
      </c>
      <c r="I78" s="42">
        <f t="shared" si="57"/>
        <v>0</v>
      </c>
      <c r="J78" s="42">
        <f t="shared" si="57"/>
        <v>0</v>
      </c>
      <c r="K78" s="42">
        <f t="shared" si="57"/>
        <v>0</v>
      </c>
      <c r="L78" s="42">
        <f t="shared" si="57"/>
        <v>0</v>
      </c>
      <c r="M78" s="42">
        <f t="shared" si="57"/>
        <v>0</v>
      </c>
      <c r="N78" s="42">
        <f t="shared" si="57"/>
        <v>0</v>
      </c>
      <c r="O78" s="42">
        <f t="shared" si="57"/>
        <v>0</v>
      </c>
      <c r="P78" s="42">
        <f t="shared" si="57"/>
        <v>0</v>
      </c>
      <c r="Q78" s="42">
        <f t="shared" si="57"/>
        <v>0</v>
      </c>
      <c r="R78" s="42">
        <f t="shared" si="57"/>
        <v>0</v>
      </c>
      <c r="S78" s="42">
        <f t="shared" si="57"/>
        <v>0</v>
      </c>
      <c r="T78" s="42">
        <f t="shared" si="57"/>
        <v>0</v>
      </c>
      <c r="U78" s="42">
        <f t="shared" si="57"/>
        <v>0</v>
      </c>
      <c r="V78" s="42">
        <f t="shared" si="57"/>
        <v>0</v>
      </c>
      <c r="W78" s="42">
        <f t="shared" si="57"/>
        <v>0</v>
      </c>
      <c r="X78" s="42">
        <f t="shared" si="57"/>
        <v>0</v>
      </c>
      <c r="Y78" s="42">
        <f t="shared" si="57"/>
        <v>0</v>
      </c>
      <c r="Z78" s="42">
        <f t="shared" si="57"/>
        <v>0</v>
      </c>
      <c r="AA78" s="42">
        <f t="shared" si="57"/>
        <v>0</v>
      </c>
      <c r="AB78" s="42">
        <f t="shared" si="57"/>
        <v>0</v>
      </c>
      <c r="AC78" s="42">
        <f t="shared" si="57"/>
        <v>0</v>
      </c>
      <c r="AD78" s="42">
        <f t="shared" si="57"/>
        <v>0</v>
      </c>
      <c r="AE78" s="42">
        <f t="shared" si="57"/>
        <v>0</v>
      </c>
      <c r="AF78" s="42">
        <f t="shared" si="57"/>
        <v>0</v>
      </c>
      <c r="AG78" s="42">
        <f t="shared" si="57"/>
        <v>0</v>
      </c>
      <c r="AH78" s="42">
        <f t="shared" si="57"/>
        <v>0</v>
      </c>
      <c r="AI78" s="42">
        <f t="shared" si="57"/>
        <v>0</v>
      </c>
      <c r="AJ78" s="42">
        <f t="shared" si="57"/>
        <v>0</v>
      </c>
      <c r="AK78" s="42">
        <f t="shared" si="57"/>
        <v>0</v>
      </c>
      <c r="AL78" s="42">
        <f t="shared" si="57"/>
        <v>0</v>
      </c>
      <c r="AM78" s="42">
        <f t="shared" si="57"/>
        <v>0</v>
      </c>
      <c r="AN78" s="42">
        <f t="shared" si="57"/>
        <v>0</v>
      </c>
      <c r="AO78" s="42">
        <f t="shared" si="57"/>
        <v>0</v>
      </c>
    </row>
    <row r="79" spans="2:41" x14ac:dyDescent="0.3">
      <c r="D79" s="107" t="s">
        <v>126</v>
      </c>
      <c r="E79" s="108">
        <f t="shared" si="51"/>
        <v>0</v>
      </c>
      <c r="F79" s="109">
        <f t="shared" ref="F79:AO79" si="58">F77*($H$14-1)</f>
        <v>0</v>
      </c>
      <c r="G79" s="109">
        <f t="shared" si="58"/>
        <v>0</v>
      </c>
      <c r="H79" s="109">
        <f t="shared" si="58"/>
        <v>0</v>
      </c>
      <c r="I79" s="109">
        <f t="shared" si="58"/>
        <v>0</v>
      </c>
      <c r="J79" s="109">
        <f t="shared" si="58"/>
        <v>0</v>
      </c>
      <c r="K79" s="109">
        <f t="shared" si="58"/>
        <v>0</v>
      </c>
      <c r="L79" s="109">
        <f t="shared" si="58"/>
        <v>0</v>
      </c>
      <c r="M79" s="109">
        <f t="shared" si="58"/>
        <v>0</v>
      </c>
      <c r="N79" s="109">
        <f t="shared" si="58"/>
        <v>0</v>
      </c>
      <c r="O79" s="109">
        <f t="shared" si="58"/>
        <v>0</v>
      </c>
      <c r="P79" s="109">
        <f t="shared" si="58"/>
        <v>0</v>
      </c>
      <c r="Q79" s="109">
        <f t="shared" si="58"/>
        <v>0</v>
      </c>
      <c r="R79" s="109">
        <f t="shared" si="58"/>
        <v>0</v>
      </c>
      <c r="S79" s="109">
        <f t="shared" si="58"/>
        <v>0</v>
      </c>
      <c r="T79" s="109">
        <f t="shared" si="58"/>
        <v>0</v>
      </c>
      <c r="U79" s="109">
        <f t="shared" si="58"/>
        <v>0</v>
      </c>
      <c r="V79" s="109">
        <f t="shared" si="58"/>
        <v>0</v>
      </c>
      <c r="W79" s="109">
        <f t="shared" si="58"/>
        <v>0</v>
      </c>
      <c r="X79" s="109">
        <f t="shared" si="58"/>
        <v>0</v>
      </c>
      <c r="Y79" s="109">
        <f t="shared" si="58"/>
        <v>0</v>
      </c>
      <c r="Z79" s="109">
        <f t="shared" si="58"/>
        <v>0</v>
      </c>
      <c r="AA79" s="109">
        <f t="shared" si="58"/>
        <v>0</v>
      </c>
      <c r="AB79" s="109">
        <f t="shared" si="58"/>
        <v>0</v>
      </c>
      <c r="AC79" s="109">
        <f t="shared" si="58"/>
        <v>0</v>
      </c>
      <c r="AD79" s="109">
        <f t="shared" si="58"/>
        <v>0</v>
      </c>
      <c r="AE79" s="109">
        <f t="shared" si="58"/>
        <v>0</v>
      </c>
      <c r="AF79" s="109">
        <f t="shared" si="58"/>
        <v>0</v>
      </c>
      <c r="AG79" s="109">
        <f t="shared" si="58"/>
        <v>0</v>
      </c>
      <c r="AH79" s="109">
        <f t="shared" si="58"/>
        <v>0</v>
      </c>
      <c r="AI79" s="109">
        <f t="shared" si="58"/>
        <v>0</v>
      </c>
      <c r="AJ79" s="109">
        <f t="shared" si="58"/>
        <v>0</v>
      </c>
      <c r="AK79" s="109">
        <f t="shared" si="58"/>
        <v>0</v>
      </c>
      <c r="AL79" s="109">
        <f t="shared" si="58"/>
        <v>0</v>
      </c>
      <c r="AM79" s="109">
        <f t="shared" si="58"/>
        <v>0</v>
      </c>
      <c r="AN79" s="109">
        <f t="shared" si="58"/>
        <v>0</v>
      </c>
      <c r="AO79" s="109">
        <f t="shared" si="58"/>
        <v>0</v>
      </c>
    </row>
    <row r="80" spans="2:41" x14ac:dyDescent="0.3">
      <c r="D80" s="45" t="s">
        <v>127</v>
      </c>
      <c r="E80" s="50">
        <f>NPV($E$15,F80:AO80)*(1+$E$15)</f>
        <v>0</v>
      </c>
      <c r="F80" s="55">
        <f>F79</f>
        <v>0</v>
      </c>
      <c r="G80" s="55">
        <f t="shared" ref="G80:AO80" si="59">G79</f>
        <v>0</v>
      </c>
      <c r="H80" s="55">
        <f t="shared" si="59"/>
        <v>0</v>
      </c>
      <c r="I80" s="55">
        <f t="shared" si="59"/>
        <v>0</v>
      </c>
      <c r="J80" s="55">
        <f t="shared" si="59"/>
        <v>0</v>
      </c>
      <c r="K80" s="55">
        <f t="shared" si="59"/>
        <v>0</v>
      </c>
      <c r="L80" s="55">
        <f t="shared" si="59"/>
        <v>0</v>
      </c>
      <c r="M80" s="55">
        <f t="shared" si="59"/>
        <v>0</v>
      </c>
      <c r="N80" s="55">
        <f t="shared" si="59"/>
        <v>0</v>
      </c>
      <c r="O80" s="55">
        <f t="shared" si="59"/>
        <v>0</v>
      </c>
      <c r="P80" s="55">
        <f t="shared" si="59"/>
        <v>0</v>
      </c>
      <c r="Q80" s="55">
        <f t="shared" si="59"/>
        <v>0</v>
      </c>
      <c r="R80" s="55">
        <f t="shared" si="59"/>
        <v>0</v>
      </c>
      <c r="S80" s="55">
        <f t="shared" si="59"/>
        <v>0</v>
      </c>
      <c r="T80" s="55">
        <f t="shared" si="59"/>
        <v>0</v>
      </c>
      <c r="U80" s="55">
        <f t="shared" si="59"/>
        <v>0</v>
      </c>
      <c r="V80" s="55">
        <f t="shared" si="59"/>
        <v>0</v>
      </c>
      <c r="W80" s="55">
        <f t="shared" si="59"/>
        <v>0</v>
      </c>
      <c r="X80" s="55">
        <f t="shared" si="59"/>
        <v>0</v>
      </c>
      <c r="Y80" s="55">
        <f t="shared" si="59"/>
        <v>0</v>
      </c>
      <c r="Z80" s="55">
        <f t="shared" si="59"/>
        <v>0</v>
      </c>
      <c r="AA80" s="55">
        <f t="shared" si="59"/>
        <v>0</v>
      </c>
      <c r="AB80" s="55">
        <f t="shared" si="59"/>
        <v>0</v>
      </c>
      <c r="AC80" s="55">
        <f t="shared" si="59"/>
        <v>0</v>
      </c>
      <c r="AD80" s="55">
        <f t="shared" si="59"/>
        <v>0</v>
      </c>
      <c r="AE80" s="55">
        <f t="shared" si="59"/>
        <v>0</v>
      </c>
      <c r="AF80" s="55">
        <f t="shared" si="59"/>
        <v>0</v>
      </c>
      <c r="AG80" s="55">
        <f t="shared" si="59"/>
        <v>0</v>
      </c>
      <c r="AH80" s="55">
        <f t="shared" si="59"/>
        <v>0</v>
      </c>
      <c r="AI80" s="55">
        <f t="shared" si="59"/>
        <v>0</v>
      </c>
      <c r="AJ80" s="55">
        <f t="shared" si="59"/>
        <v>0</v>
      </c>
      <c r="AK80" s="55">
        <f t="shared" si="59"/>
        <v>0</v>
      </c>
      <c r="AL80" s="55">
        <f t="shared" si="59"/>
        <v>0</v>
      </c>
      <c r="AM80" s="55">
        <f t="shared" si="59"/>
        <v>0</v>
      </c>
      <c r="AN80" s="55">
        <f t="shared" si="59"/>
        <v>0</v>
      </c>
      <c r="AO80" s="55">
        <f t="shared" si="59"/>
        <v>0</v>
      </c>
    </row>
    <row r="81" spans="3:41" x14ac:dyDescent="0.3">
      <c r="D81" s="40" t="s">
        <v>49</v>
      </c>
      <c r="E81" s="116">
        <f t="shared" si="51"/>
        <v>2044.1909321857256</v>
      </c>
      <c r="F81" s="117">
        <f t="shared" ref="F81:AO81" si="60">SUM(F75,F78,F72,F80)</f>
        <v>142.26</v>
      </c>
      <c r="G81" s="117">
        <f t="shared" si="60"/>
        <v>148.82220000000001</v>
      </c>
      <c r="H81" s="117">
        <f t="shared" si="60"/>
        <v>155.701494</v>
      </c>
      <c r="I81" s="117">
        <f t="shared" si="60"/>
        <v>162.91351700000001</v>
      </c>
      <c r="J81" s="117">
        <f t="shared" si="60"/>
        <v>170.47468000000001</v>
      </c>
      <c r="K81" s="117">
        <f t="shared" si="60"/>
        <v>173.8841736</v>
      </c>
      <c r="L81" s="117">
        <f t="shared" si="60"/>
        <v>177.36185707199999</v>
      </c>
      <c r="M81" s="117">
        <f t="shared" si="60"/>
        <v>180.90909421344</v>
      </c>
      <c r="N81" s="117">
        <f t="shared" si="60"/>
        <v>184.52727609770881</v>
      </c>
      <c r="O81" s="117">
        <f t="shared" si="60"/>
        <v>188.217821619663</v>
      </c>
      <c r="P81" s="117">
        <f t="shared" si="60"/>
        <v>191.98217805205627</v>
      </c>
      <c r="Q81" s="117">
        <f t="shared" si="60"/>
        <v>195.8218216130974</v>
      </c>
      <c r="R81" s="117">
        <f t="shared" si="60"/>
        <v>199.73825804535934</v>
      </c>
      <c r="S81" s="117">
        <f t="shared" si="60"/>
        <v>203.73302320626652</v>
      </c>
      <c r="T81" s="117">
        <f t="shared" si="60"/>
        <v>207.80768367039187</v>
      </c>
      <c r="U81" s="117">
        <f t="shared" si="60"/>
        <v>211.9638373437997</v>
      </c>
      <c r="V81" s="117">
        <f t="shared" si="60"/>
        <v>216.20311409067568</v>
      </c>
      <c r="W81" s="117">
        <f t="shared" si="60"/>
        <v>220.52717637248921</v>
      </c>
      <c r="X81" s="117">
        <f t="shared" si="60"/>
        <v>224.937719899939</v>
      </c>
      <c r="Y81" s="117">
        <f t="shared" si="60"/>
        <v>229.43647429793779</v>
      </c>
      <c r="Z81" s="117">
        <f t="shared" si="60"/>
        <v>0</v>
      </c>
      <c r="AA81" s="117">
        <f t="shared" si="60"/>
        <v>0</v>
      </c>
      <c r="AB81" s="117">
        <f t="shared" si="60"/>
        <v>0</v>
      </c>
      <c r="AC81" s="117">
        <f t="shared" si="60"/>
        <v>0</v>
      </c>
      <c r="AD81" s="117">
        <f t="shared" si="60"/>
        <v>0</v>
      </c>
      <c r="AE81" s="117">
        <f t="shared" si="60"/>
        <v>0</v>
      </c>
      <c r="AF81" s="117">
        <f t="shared" si="60"/>
        <v>0</v>
      </c>
      <c r="AG81" s="117">
        <f t="shared" si="60"/>
        <v>0</v>
      </c>
      <c r="AH81" s="117">
        <f t="shared" si="60"/>
        <v>0</v>
      </c>
      <c r="AI81" s="117">
        <f t="shared" si="60"/>
        <v>0</v>
      </c>
      <c r="AJ81" s="117">
        <f t="shared" si="60"/>
        <v>0</v>
      </c>
      <c r="AK81" s="117">
        <f t="shared" si="60"/>
        <v>0</v>
      </c>
      <c r="AL81" s="117">
        <f t="shared" si="60"/>
        <v>0</v>
      </c>
      <c r="AM81" s="117">
        <f t="shared" si="60"/>
        <v>0</v>
      </c>
      <c r="AN81" s="117">
        <f t="shared" si="60"/>
        <v>0</v>
      </c>
      <c r="AO81" s="117">
        <f t="shared" si="60"/>
        <v>0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>NPV($E$15,F83:AO83)*(1+$E$15)</f>
        <v>0</v>
      </c>
      <c r="F83" s="49">
        <f t="shared" ref="F83:AO83" si="61">-F8+F81</f>
        <v>0</v>
      </c>
      <c r="G83" s="49">
        <f t="shared" si="61"/>
        <v>0</v>
      </c>
      <c r="H83" s="49">
        <f t="shared" si="61"/>
        <v>0</v>
      </c>
      <c r="I83" s="49">
        <f t="shared" si="61"/>
        <v>0</v>
      </c>
      <c r="J83" s="49">
        <f t="shared" si="61"/>
        <v>0</v>
      </c>
      <c r="K83" s="49">
        <f t="shared" si="61"/>
        <v>0</v>
      </c>
      <c r="L83" s="49">
        <f t="shared" si="61"/>
        <v>0</v>
      </c>
      <c r="M83" s="49">
        <f t="shared" si="61"/>
        <v>0</v>
      </c>
      <c r="N83" s="49">
        <f t="shared" si="61"/>
        <v>0</v>
      </c>
      <c r="O83" s="49">
        <f t="shared" si="61"/>
        <v>0</v>
      </c>
      <c r="P83" s="49">
        <f t="shared" si="61"/>
        <v>0</v>
      </c>
      <c r="Q83" s="49">
        <f t="shared" si="61"/>
        <v>0</v>
      </c>
      <c r="R83" s="49">
        <f t="shared" si="61"/>
        <v>0</v>
      </c>
      <c r="S83" s="49">
        <f t="shared" si="61"/>
        <v>0</v>
      </c>
      <c r="T83" s="49">
        <f t="shared" si="61"/>
        <v>0</v>
      </c>
      <c r="U83" s="49">
        <f t="shared" si="61"/>
        <v>0</v>
      </c>
      <c r="V83" s="49">
        <f t="shared" si="61"/>
        <v>0</v>
      </c>
      <c r="W83" s="49">
        <f t="shared" si="61"/>
        <v>0</v>
      </c>
      <c r="X83" s="49">
        <f t="shared" si="61"/>
        <v>0</v>
      </c>
      <c r="Y83" s="49">
        <f t="shared" si="61"/>
        <v>0</v>
      </c>
      <c r="Z83" s="49">
        <f t="shared" si="61"/>
        <v>0</v>
      </c>
      <c r="AA83" s="49">
        <f t="shared" si="61"/>
        <v>0</v>
      </c>
      <c r="AB83" s="49">
        <f t="shared" si="61"/>
        <v>0</v>
      </c>
      <c r="AC83" s="49">
        <f t="shared" si="61"/>
        <v>0</v>
      </c>
      <c r="AD83" s="49">
        <f t="shared" si="61"/>
        <v>0</v>
      </c>
      <c r="AE83" s="49">
        <f t="shared" si="61"/>
        <v>0</v>
      </c>
      <c r="AF83" s="49">
        <f t="shared" si="61"/>
        <v>0</v>
      </c>
      <c r="AG83" s="49">
        <f t="shared" si="61"/>
        <v>0</v>
      </c>
      <c r="AH83" s="49">
        <f t="shared" si="61"/>
        <v>0</v>
      </c>
      <c r="AI83" s="49">
        <f t="shared" si="61"/>
        <v>0</v>
      </c>
      <c r="AJ83" s="49">
        <f t="shared" si="61"/>
        <v>0</v>
      </c>
      <c r="AK83" s="49">
        <f t="shared" si="61"/>
        <v>0</v>
      </c>
      <c r="AL83" s="49">
        <f t="shared" si="61"/>
        <v>0</v>
      </c>
      <c r="AM83" s="49">
        <f t="shared" si="61"/>
        <v>0</v>
      </c>
      <c r="AN83" s="49">
        <f t="shared" si="61"/>
        <v>0</v>
      </c>
      <c r="AO83" s="49">
        <f t="shared" si="61"/>
        <v>0</v>
      </c>
    </row>
    <row r="84" spans="3:41" x14ac:dyDescent="0.3">
      <c r="C84" s="34"/>
      <c r="D84" s="34" t="s">
        <v>50</v>
      </c>
      <c r="F84" s="49">
        <f>F22</f>
        <v>0</v>
      </c>
      <c r="G84" s="49">
        <f t="shared" ref="G84:AO84" si="62">G22</f>
        <v>0</v>
      </c>
      <c r="H84" s="49">
        <f t="shared" si="62"/>
        <v>0</v>
      </c>
      <c r="I84" s="49">
        <f t="shared" si="62"/>
        <v>0</v>
      </c>
      <c r="J84" s="49">
        <f t="shared" si="62"/>
        <v>0</v>
      </c>
      <c r="K84" s="49">
        <f t="shared" si="62"/>
        <v>0</v>
      </c>
      <c r="L84" s="49">
        <f t="shared" si="62"/>
        <v>0</v>
      </c>
      <c r="M84" s="49">
        <f t="shared" si="62"/>
        <v>0</v>
      </c>
      <c r="N84" s="49">
        <f t="shared" si="62"/>
        <v>0</v>
      </c>
      <c r="O84" s="49">
        <f t="shared" si="62"/>
        <v>0</v>
      </c>
      <c r="P84" s="49">
        <f t="shared" si="62"/>
        <v>0</v>
      </c>
      <c r="Q84" s="49">
        <f t="shared" si="62"/>
        <v>0</v>
      </c>
      <c r="R84" s="49">
        <f t="shared" si="62"/>
        <v>0</v>
      </c>
      <c r="S84" s="49">
        <f t="shared" si="62"/>
        <v>0</v>
      </c>
      <c r="T84" s="49">
        <f t="shared" si="62"/>
        <v>0</v>
      </c>
      <c r="U84" s="49">
        <f t="shared" si="62"/>
        <v>0</v>
      </c>
      <c r="V84" s="49">
        <f t="shared" si="62"/>
        <v>0</v>
      </c>
      <c r="W84" s="49">
        <f t="shared" si="62"/>
        <v>0</v>
      </c>
      <c r="X84" s="49">
        <f t="shared" si="62"/>
        <v>0</v>
      </c>
      <c r="Y84" s="49">
        <f t="shared" si="62"/>
        <v>0</v>
      </c>
      <c r="Z84" s="49">
        <f t="shared" si="62"/>
        <v>0</v>
      </c>
      <c r="AA84" s="49">
        <f t="shared" si="62"/>
        <v>0</v>
      </c>
      <c r="AB84" s="49">
        <f t="shared" si="62"/>
        <v>0</v>
      </c>
      <c r="AC84" s="49">
        <f t="shared" si="62"/>
        <v>0</v>
      </c>
      <c r="AD84" s="49">
        <f t="shared" si="62"/>
        <v>0</v>
      </c>
      <c r="AE84" s="49">
        <f t="shared" si="62"/>
        <v>0</v>
      </c>
      <c r="AF84" s="49">
        <f t="shared" si="62"/>
        <v>0</v>
      </c>
      <c r="AG84" s="49">
        <f t="shared" si="62"/>
        <v>0</v>
      </c>
      <c r="AH84" s="49">
        <f t="shared" si="62"/>
        <v>0</v>
      </c>
      <c r="AI84" s="49">
        <f t="shared" si="62"/>
        <v>0</v>
      </c>
      <c r="AJ84" s="49">
        <f t="shared" si="62"/>
        <v>0</v>
      </c>
      <c r="AK84" s="49">
        <f t="shared" si="62"/>
        <v>0</v>
      </c>
      <c r="AL84" s="49">
        <f t="shared" si="62"/>
        <v>0</v>
      </c>
      <c r="AM84" s="49">
        <f t="shared" si="62"/>
        <v>0</v>
      </c>
      <c r="AN84" s="49">
        <f t="shared" si="62"/>
        <v>0</v>
      </c>
      <c r="AO84" s="49">
        <f t="shared" si="62"/>
        <v>0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17-199D-4A30-9673-9D0CA396179C}">
  <dimension ref="A1:AO84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.21875" style="34" bestFit="1" customWidth="1"/>
    <col min="6" max="6" width="11.44140625" style="34" bestFit="1" customWidth="1"/>
    <col min="7" max="7" width="8.5546875" style="34" customWidth="1"/>
    <col min="8" max="9" width="8.5546875" style="34" bestFit="1" customWidth="1"/>
    <col min="10" max="10" width="7.88671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1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0</v>
      </c>
      <c r="H8" s="42">
        <f>IF(H7-$F$7+1&gt;$G$4,0,'Portfolio$'!G6/10^6)</f>
        <v>0</v>
      </c>
      <c r="I8" s="42">
        <f>IF(I7-$F$7+1&gt;$G$4,0,'Portfolio$'!H6/10^6)</f>
        <v>0</v>
      </c>
      <c r="J8" s="42">
        <f>IF(J7-$F$7+1&gt;$G$4,0,'Portfolio$'!I6/10^6)</f>
        <v>0</v>
      </c>
      <c r="K8" s="42">
        <f>IF(K7-$F$7+1&gt;$G$4,0,J8*1.02)</f>
        <v>0</v>
      </c>
      <c r="L8" s="42">
        <f t="shared" ref="L8:Y8" si="1">IF(L7-$F$7+1&gt;$G$4,0,K8*1.02)</f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104.56109999999998</v>
      </c>
      <c r="F21" s="49">
        <f>F8-F46-F19</f>
        <v>104.56109999999998</v>
      </c>
      <c r="G21" s="49">
        <f t="shared" ref="G21:Y21" si="5">G8-G46-G19</f>
        <v>0</v>
      </c>
      <c r="H21" s="49">
        <f t="shared" si="5"/>
        <v>0</v>
      </c>
      <c r="I21" s="49">
        <f t="shared" si="5"/>
        <v>0</v>
      </c>
      <c r="J21" s="49">
        <f t="shared" si="5"/>
        <v>0</v>
      </c>
      <c r="K21" s="49">
        <f t="shared" si="5"/>
        <v>0</v>
      </c>
      <c r="L21" s="49">
        <f t="shared" si="5"/>
        <v>0</v>
      </c>
      <c r="M21" s="49">
        <f t="shared" si="5"/>
        <v>0</v>
      </c>
      <c r="N21" s="49">
        <f t="shared" si="5"/>
        <v>0</v>
      </c>
      <c r="O21" s="49">
        <f t="shared" si="5"/>
        <v>0</v>
      </c>
      <c r="P21" s="49">
        <f t="shared" si="5"/>
        <v>0</v>
      </c>
      <c r="Q21" s="49">
        <f t="shared" si="5"/>
        <v>0</v>
      </c>
      <c r="R21" s="49">
        <f t="shared" si="5"/>
        <v>0</v>
      </c>
      <c r="S21" s="49">
        <f t="shared" si="5"/>
        <v>0</v>
      </c>
      <c r="T21" s="49">
        <f t="shared" si="5"/>
        <v>0</v>
      </c>
      <c r="U21" s="49">
        <f t="shared" si="5"/>
        <v>0</v>
      </c>
      <c r="V21" s="49">
        <f t="shared" si="5"/>
        <v>0</v>
      </c>
      <c r="W21" s="49">
        <f t="shared" si="5"/>
        <v>0</v>
      </c>
      <c r="X21" s="49">
        <f t="shared" si="5"/>
        <v>0</v>
      </c>
      <c r="Y21" s="49">
        <f t="shared" si="5"/>
        <v>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104.56109999999998</v>
      </c>
      <c r="G22" s="49">
        <f t="shared" si="6"/>
        <v>94.104989999999987</v>
      </c>
      <c r="H22" s="49">
        <f t="shared" si="6"/>
        <v>83.648879999999991</v>
      </c>
      <c r="I22" s="49">
        <f t="shared" si="6"/>
        <v>73.192769999999996</v>
      </c>
      <c r="J22" s="49">
        <f t="shared" si="6"/>
        <v>62.736660000000001</v>
      </c>
      <c r="K22" s="49">
        <f t="shared" si="6"/>
        <v>52.280550000000005</v>
      </c>
      <c r="L22" s="49">
        <f t="shared" si="6"/>
        <v>41.82444000000001</v>
      </c>
      <c r="M22" s="49">
        <f t="shared" si="6"/>
        <v>31.368330000000011</v>
      </c>
      <c r="N22" s="49">
        <f t="shared" si="6"/>
        <v>20.912220000000012</v>
      </c>
      <c r="O22" s="49">
        <f t="shared" si="6"/>
        <v>10.456110000000013</v>
      </c>
      <c r="P22" s="49">
        <f t="shared" si="6"/>
        <v>1.4210854715202004E-14</v>
      </c>
      <c r="Q22" s="49">
        <f t="shared" si="6"/>
        <v>1.4210854715202004E-14</v>
      </c>
      <c r="R22" s="49">
        <f t="shared" si="6"/>
        <v>1.4210854715202004E-14</v>
      </c>
      <c r="S22" s="49">
        <f t="shared" si="6"/>
        <v>1.4210854715202004E-14</v>
      </c>
      <c r="T22" s="49">
        <f t="shared" si="6"/>
        <v>1.4210854715202004E-14</v>
      </c>
      <c r="U22" s="49">
        <f t="shared" si="6"/>
        <v>1.4210854715202004E-14</v>
      </c>
      <c r="V22" s="49">
        <f t="shared" si="6"/>
        <v>1.4210854715202004E-14</v>
      </c>
      <c r="W22" s="49">
        <f t="shared" si="6"/>
        <v>1.4210854715202004E-14</v>
      </c>
      <c r="X22" s="49">
        <f t="shared" si="6"/>
        <v>1.4210854715202004E-14</v>
      </c>
      <c r="Y22" s="49">
        <f t="shared" si="6"/>
        <v>1.4210854715202004E-14</v>
      </c>
      <c r="Z22" s="49">
        <f t="shared" si="6"/>
        <v>1.4210854715202004E-14</v>
      </c>
      <c r="AA22" s="49">
        <f t="shared" si="6"/>
        <v>1.4210854715202004E-14</v>
      </c>
      <c r="AB22" s="49">
        <f t="shared" si="6"/>
        <v>1.4210854715202004E-14</v>
      </c>
      <c r="AC22" s="49">
        <f t="shared" si="6"/>
        <v>1.4210854715202004E-14</v>
      </c>
      <c r="AD22" s="49">
        <f t="shared" si="6"/>
        <v>1.4210854715202004E-14</v>
      </c>
      <c r="AE22" s="49">
        <f t="shared" si="6"/>
        <v>1.4210854715202004E-14</v>
      </c>
      <c r="AF22" s="49">
        <f t="shared" si="6"/>
        <v>1.4210854715202004E-14</v>
      </c>
      <c r="AG22" s="49">
        <f t="shared" si="6"/>
        <v>1.4210854715202004E-14</v>
      </c>
      <c r="AH22" s="49">
        <f t="shared" si="6"/>
        <v>1.4210854715202004E-14</v>
      </c>
      <c r="AI22" s="49">
        <f t="shared" si="6"/>
        <v>1.4210854715202004E-14</v>
      </c>
      <c r="AJ22" s="49">
        <f t="shared" si="6"/>
        <v>1.4210854715202004E-14</v>
      </c>
      <c r="AK22" s="49">
        <f t="shared" si="6"/>
        <v>1.4210854715202004E-14</v>
      </c>
      <c r="AL22" s="49">
        <f t="shared" si="6"/>
        <v>1.4210854715202004E-14</v>
      </c>
      <c r="AM22" s="49">
        <f t="shared" si="6"/>
        <v>1.4210854715202004E-14</v>
      </c>
      <c r="AN22" s="49">
        <f t="shared" si="6"/>
        <v>1.4210854715202004E-14</v>
      </c>
      <c r="AO22" s="49">
        <f t="shared" si="6"/>
        <v>1.4210854715202004E-14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78.672452942310315</v>
      </c>
      <c r="F24" s="49"/>
      <c r="G24" s="49">
        <f>IF(G$18-F$18&lt;=$E$16,F$21/$E$16,0)</f>
        <v>10.456109999999999</v>
      </c>
      <c r="H24" s="49">
        <f>IF(H$18-F$18&lt;=$E$16,F$21/$E$16,0)</f>
        <v>10.456109999999999</v>
      </c>
      <c r="I24" s="49">
        <f>IF(I$18-F$18&lt;=$E$16,F$21/$E$16,0)</f>
        <v>10.456109999999999</v>
      </c>
      <c r="J24" s="49">
        <f>IF(J$18-F$18&lt;=$E$16,F$21/$E$16,0)</f>
        <v>10.456109999999999</v>
      </c>
      <c r="K24" s="49">
        <f>IF(K$18-F$18&lt;=$E$16,F$21/$E$16,0)</f>
        <v>10.456109999999999</v>
      </c>
      <c r="L24" s="49">
        <f>IF(L$18-F$18&lt;=$E$16,F$21/$E$16,0)</f>
        <v>10.456109999999999</v>
      </c>
      <c r="M24" s="49">
        <f>IF(M$18-F$18&lt;=$E$16,F$21/$E$16,0)</f>
        <v>10.456109999999999</v>
      </c>
      <c r="N24" s="49">
        <f>IF(N$18-F$18&lt;=$E$16,F$21/$E$16,0)</f>
        <v>10.456109999999999</v>
      </c>
      <c r="O24" s="49">
        <f>IF(O$18-F$18&lt;=$E$16,F$21/$E$16,0)</f>
        <v>10.456109999999999</v>
      </c>
      <c r="P24" s="49">
        <f>IF(P$18-F$18&lt;=$E$16,F$21/$E$16,0)</f>
        <v>10.456109999999999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0</v>
      </c>
      <c r="F25" s="49"/>
      <c r="G25" s="49"/>
      <c r="H25" s="49">
        <f>IF(H$18-G$18&lt;=$E$16,G$21/$E$16,0)</f>
        <v>0</v>
      </c>
      <c r="I25" s="49">
        <f>IF(I$18-G$18&lt;=$E$16,G$21/$E$16,0)</f>
        <v>0</v>
      </c>
      <c r="J25" s="49">
        <f>IF(J$18-G$18&lt;=$E$16,G$21/$E$16,0)</f>
        <v>0</v>
      </c>
      <c r="K25" s="49">
        <f>IF(K$18-G$18&lt;=$E$16,G$21/$E$16,0)</f>
        <v>0</v>
      </c>
      <c r="L25" s="49">
        <f>IF(L$18-G$18&lt;=$E$16,G$21/$E$16,0)</f>
        <v>0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0</v>
      </c>
      <c r="F26" s="49"/>
      <c r="G26" s="49"/>
      <c r="H26" s="49"/>
      <c r="I26" s="49">
        <f>IF(I$18-H$18&lt;=$E$16,H$21/$E$16,0)</f>
        <v>0</v>
      </c>
      <c r="J26" s="49">
        <f>IF(J$18-H$18&lt;=$E$16,H$21/$E$16,0)</f>
        <v>0</v>
      </c>
      <c r="K26" s="49">
        <f>IF(K$18-H$18&lt;=$E$16,H$21/$E$16,0)</f>
        <v>0</v>
      </c>
      <c r="L26" s="49">
        <f>IF(L$18-H$18&lt;=$E$16,H$21/$E$16,0)</f>
        <v>0</v>
      </c>
      <c r="M26" s="49">
        <f>IF(M$18-H$18&lt;=$E$16,H$21/$E$16,0)</f>
        <v>0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0</v>
      </c>
      <c r="F27" s="49"/>
      <c r="G27" s="49"/>
      <c r="H27" s="49"/>
      <c r="I27" s="49"/>
      <c r="J27" s="49">
        <f>IF(J$18-I$18&lt;=$E$16,I$21/$E$16,0)</f>
        <v>0</v>
      </c>
      <c r="K27" s="49">
        <f>IF(K$18-I$18&lt;=$E$16,I$21/$E$16,0)</f>
        <v>0</v>
      </c>
      <c r="L27" s="49">
        <f>IF(L$18-I$18&lt;=$E$16,I$21/$E$16,0)</f>
        <v>0</v>
      </c>
      <c r="M27" s="49">
        <f>IF(M$18-I$18&lt;=$E$16,I$21/$E$16,0)</f>
        <v>0</v>
      </c>
      <c r="N27" s="49">
        <f>IF(N$18-I$18&lt;=$E$16,I$21/$E$16,0)</f>
        <v>0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0</v>
      </c>
      <c r="F28" s="53"/>
      <c r="G28" s="53"/>
      <c r="H28" s="53"/>
      <c r="I28" s="53"/>
      <c r="J28" s="53"/>
      <c r="K28" s="49">
        <f>IF(K$18-J$18&lt;=$E$16,J$21/$E$16,0)</f>
        <v>0</v>
      </c>
      <c r="L28" s="49">
        <f>IF(L$18-J$18&lt;=$E$16,J$21/$E$16,0)</f>
        <v>0</v>
      </c>
      <c r="M28" s="49">
        <f>IF(M$18-J$18&lt;=$E$16,J$21/$E$16,0)</f>
        <v>0</v>
      </c>
      <c r="N28" s="49">
        <f>IF(N$18-J$18&lt;=$E$16,J$21/$E$16,0)</f>
        <v>0</v>
      </c>
      <c r="O28" s="49">
        <f>IF(O$18-J$18&lt;=$E$16,J$21/$E$16,0)</f>
        <v>0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0</v>
      </c>
      <c r="F29" s="53"/>
      <c r="G29" s="53"/>
      <c r="H29" s="53"/>
      <c r="I29" s="53"/>
      <c r="J29" s="53"/>
      <c r="K29" s="42"/>
      <c r="L29" s="49">
        <f>IF(L$18-K$18&lt;=$E$16,K$21/$E$16,0)</f>
        <v>0</v>
      </c>
      <c r="M29" s="49">
        <f>IF(M$18-K$18&lt;=$E$16,K$21/$E$16,0)</f>
        <v>0</v>
      </c>
      <c r="N29" s="49">
        <f>IF(N$18-K$18&lt;=$E$16,K$21/$E$16,0)</f>
        <v>0</v>
      </c>
      <c r="O29" s="49">
        <f>IF(O$18-K$18&lt;=$E$16,K$21/$E$16,0)</f>
        <v>0</v>
      </c>
      <c r="P29" s="49">
        <f>IF(P$18-K$18&lt;=$E$16,K$21/$E$16,0)</f>
        <v>0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0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0</v>
      </c>
      <c r="N30" s="49">
        <f>IF(N$18-L$18&lt;=$E$16,L$21/$E$16,0)</f>
        <v>0</v>
      </c>
      <c r="O30" s="49">
        <f>IF(O$18-L$18&lt;=$E$16,L$21/$E$16,0)</f>
        <v>0</v>
      </c>
      <c r="P30" s="49">
        <f>IF(P$18-L$18&lt;=$E$16,L$21/$E$16,0)</f>
        <v>0</v>
      </c>
      <c r="Q30" s="49">
        <f>IF(Q$18-L$18&lt;=$E$16,L$21/$E$16,0)</f>
        <v>0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0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0</v>
      </c>
      <c r="O31" s="49">
        <f>IF(O$18-M$18&lt;=$E$16,M$21/$E$16,0)</f>
        <v>0</v>
      </c>
      <c r="P31" s="49">
        <f>IF(P$18-M$18&lt;=$E$16,M$21/$E$16,0)</f>
        <v>0</v>
      </c>
      <c r="Q31" s="49">
        <f>IF(Q$18-M$18&lt;=$E$16,M$21/$E$16,0)</f>
        <v>0</v>
      </c>
      <c r="R31" s="49">
        <f>IF(R$18-M$18&lt;=$E$16,M$21/$E$16,0)</f>
        <v>0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0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0</v>
      </c>
      <c r="P32" s="49">
        <f>IF(P$18-N$18&lt;=$E$16,N$21/$E$16,0)</f>
        <v>0</v>
      </c>
      <c r="Q32" s="49">
        <f>IF(Q$18-N$18&lt;=$E$16,N$21/$E$16,0)</f>
        <v>0</v>
      </c>
      <c r="R32" s="49">
        <f>IF(R$18-N$18&lt;=$E$16,N$21/$E$16,0)</f>
        <v>0</v>
      </c>
      <c r="S32" s="49">
        <f>IF(S$18-N$18&lt;=$E$16,N$21/$E$16,0)</f>
        <v>0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7"/>
        <v>0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0</v>
      </c>
      <c r="Q33" s="49">
        <f>IF(Q$18-O$18&lt;=$E$16,O$21/$E$16,0)</f>
        <v>0</v>
      </c>
      <c r="R33" s="49">
        <f>IF(R$18-O$18&lt;=$E$16,O$21/$E$16,0)</f>
        <v>0</v>
      </c>
      <c r="S33" s="49">
        <f>IF(S$18-O$18&lt;=$E$16,O$21/$E$16,0)</f>
        <v>0</v>
      </c>
      <c r="T33" s="49">
        <f>IF(T$18-O$18&lt;=$E$16,O$21/$E$16,0)</f>
        <v>0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7"/>
        <v>0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0</v>
      </c>
      <c r="R34" s="49">
        <f>IF(R$18-P$18&lt;=$E$16,P$21/$E$16,0)</f>
        <v>0</v>
      </c>
      <c r="S34" s="49">
        <f>IF(S$18-P$18&lt;=$E$16,P$21/$E$16,0)</f>
        <v>0</v>
      </c>
      <c r="T34" s="49">
        <f>IF(T$18-P$18&lt;=$E$16,P$21/$E$16,0)</f>
        <v>0</v>
      </c>
      <c r="U34" s="49">
        <f>IF(U$18-P$18&lt;=$E$16,P$21/$E$16,0)</f>
        <v>0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7"/>
        <v>0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0</v>
      </c>
      <c r="S35" s="49">
        <f>IF(S$18-Q$18&lt;=$E$16,Q$21/$E$16,0)</f>
        <v>0</v>
      </c>
      <c r="T35" s="49">
        <f>IF(T$18-Q$18&lt;=$E$16,Q$21/$E$16,0)</f>
        <v>0</v>
      </c>
      <c r="U35" s="49">
        <f>IF(U$18-Q$18&lt;=$E$16,Q$21/$E$16,0)</f>
        <v>0</v>
      </c>
      <c r="V35" s="49">
        <f>IF(V$18-Q$18&lt;=$E$16,Q$21/$E$16,0)</f>
        <v>0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7"/>
        <v>0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0</v>
      </c>
      <c r="T36" s="49">
        <f>IF(T$18-R$18&lt;=$E$16,R$21/$E$16,0)</f>
        <v>0</v>
      </c>
      <c r="U36" s="49">
        <f>IF(U$18-R$18&lt;=$E$16,R$21/$E$16,0)</f>
        <v>0</v>
      </c>
      <c r="V36" s="49">
        <f>IF(V$18-R$18&lt;=$E$16,R$21/$E$16,0)</f>
        <v>0</v>
      </c>
      <c r="W36" s="49">
        <f>IF(W$18-R$18&lt;=$E$16,R$21/$E$16,0)</f>
        <v>0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7"/>
        <v>0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0</v>
      </c>
      <c r="U37" s="49">
        <f>IF(U$18-S$18&lt;=$E$16,S$21/$E$16,0)</f>
        <v>0</v>
      </c>
      <c r="V37" s="49">
        <f>IF(V$18-S$18&lt;=$E$16,S$21/$E$16,0)</f>
        <v>0</v>
      </c>
      <c r="W37" s="49">
        <f>IF(W$18-S$18&lt;=$E$16,S$21/$E$16,0)</f>
        <v>0</v>
      </c>
      <c r="X37" s="49">
        <f>IF(X$18-S$18&lt;=$E$16,S$21/$E$16,0)</f>
        <v>0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7"/>
        <v>0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0</v>
      </c>
      <c r="V38" s="49">
        <f>IF(V$18-T$18&lt;=$E$16,T$21/$E$16,0)</f>
        <v>0</v>
      </c>
      <c r="W38" s="49">
        <f>IF(W$18-T$18&lt;=$E$16,T$21/$E$16,0)</f>
        <v>0</v>
      </c>
      <c r="X38" s="49">
        <f>IF(X$18-T$18&lt;=$E$16,T$21/$E$16,0)</f>
        <v>0</v>
      </c>
      <c r="Y38" s="49">
        <f>IF(Y$18-T$18&lt;=$E$16,T$21/$E$16,0)</f>
        <v>0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7"/>
        <v>0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0</v>
      </c>
      <c r="W39" s="49">
        <f>IF(W$18-U$18&lt;=$E$16,U$21/$E$16,0)</f>
        <v>0</v>
      </c>
      <c r="X39" s="49">
        <f>IF(X$18-U$18&lt;=$E$16,U$21/$E$16,0)</f>
        <v>0</v>
      </c>
      <c r="Y39" s="49">
        <f>IF(Y$18-U$18&lt;=$E$16,U$21/$E$16,0)</f>
        <v>0</v>
      </c>
      <c r="Z39" s="49">
        <f>IF(Z$18-U$18&lt;=$E$16,U$21/$E$16,0)</f>
        <v>0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7"/>
        <v>0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0</v>
      </c>
      <c r="X40" s="49">
        <f>IF(X$18-V$18&lt;=$E$16,V$21/$E$16,0)</f>
        <v>0</v>
      </c>
      <c r="Y40" s="49">
        <f>IF(Y$18-V$18&lt;=$E$16,V$21/$E$16,0)</f>
        <v>0</v>
      </c>
      <c r="Z40" s="49">
        <f>IF(Z$18-V$18&lt;=$E$16,V$21/$E$16,0)</f>
        <v>0</v>
      </c>
      <c r="AA40" s="49">
        <f>IF(AA$18-V$18&lt;=$E$16,V$21/$E$16,0)</f>
        <v>0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7"/>
        <v>0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0</v>
      </c>
      <c r="Y41" s="49">
        <f>IF(Y$18-W$18&lt;=$E$16,W$21/$E$16,0)</f>
        <v>0</v>
      </c>
      <c r="Z41" s="49">
        <f>IF(Z$18-W$18&lt;=$E$16,W$21/$E$16,0)</f>
        <v>0</v>
      </c>
      <c r="AA41" s="49">
        <f>IF(AA$18-W$18&lt;=$E$16,W$21/$E$16,0)</f>
        <v>0</v>
      </c>
      <c r="AB41" s="49">
        <f>IF(AB$18-W$18&lt;=$E$16,W$21/$E$16,0)</f>
        <v>0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7"/>
        <v>0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0</v>
      </c>
      <c r="Z42" s="49">
        <f>IF(Z$18-X$18&lt;=$E$16,X$21/$E$16,0)</f>
        <v>0</v>
      </c>
      <c r="AA42" s="49">
        <f>IF(AA$18-X$18&lt;=$E$16,X$21/$E$16,0)</f>
        <v>0</v>
      </c>
      <c r="AB42" s="49">
        <f>IF(AB$18-X$18&lt;=$E$16,X$21/$E$16,0)</f>
        <v>0</v>
      </c>
      <c r="AC42" s="49">
        <f>IF(AC$18-X$18&lt;=$E$16,X$21/$E$16,0)</f>
        <v>0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7"/>
        <v>0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0</v>
      </c>
      <c r="AA43" s="54">
        <f>IF(AA$18-Y$18&lt;=$E$16,Y$21/$E$16,0)</f>
        <v>0</v>
      </c>
      <c r="AB43" s="54">
        <f>IF(AB$18-Y$18&lt;=$E$16,Y$21/$E$16,0)</f>
        <v>0</v>
      </c>
      <c r="AC43" s="54">
        <f>IF(AC$18-Y$18&lt;=$E$16,Y$21/$E$16,0)</f>
        <v>0</v>
      </c>
      <c r="AD43" s="54">
        <f>IF(AD$18-Y$18&lt;=$E$16,Y$21/$E$16,0)</f>
        <v>0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7"/>
        <v>73.547540259417389</v>
      </c>
      <c r="F44" s="49">
        <f t="shared" ref="F44:S44" si="8">SUM(F24:F43)</f>
        <v>0</v>
      </c>
      <c r="G44" s="49">
        <f t="shared" si="8"/>
        <v>10.456109999999999</v>
      </c>
      <c r="H44" s="49">
        <f t="shared" si="8"/>
        <v>10.456109999999999</v>
      </c>
      <c r="I44" s="49">
        <f t="shared" si="8"/>
        <v>10.456109999999999</v>
      </c>
      <c r="J44" s="49">
        <f t="shared" si="8"/>
        <v>10.456109999999999</v>
      </c>
      <c r="K44" s="49">
        <f t="shared" si="8"/>
        <v>10.456109999999999</v>
      </c>
      <c r="L44" s="49">
        <f t="shared" si="8"/>
        <v>10.456109999999999</v>
      </c>
      <c r="M44" s="49">
        <f t="shared" si="8"/>
        <v>10.456109999999999</v>
      </c>
      <c r="N44" s="49">
        <f t="shared" si="8"/>
        <v>10.456109999999999</v>
      </c>
      <c r="O44" s="49">
        <f t="shared" si="8"/>
        <v>10.456109999999999</v>
      </c>
      <c r="P44" s="49">
        <f t="shared" si="8"/>
        <v>10.456109999999999</v>
      </c>
      <c r="Q44" s="49">
        <f t="shared" si="8"/>
        <v>0</v>
      </c>
      <c r="R44" s="49">
        <f t="shared" si="8"/>
        <v>0</v>
      </c>
      <c r="S44" s="49">
        <f t="shared" si="8"/>
        <v>0</v>
      </c>
      <c r="T44" s="49">
        <f>SUM(T24:T43)</f>
        <v>0</v>
      </c>
      <c r="U44" s="49">
        <f t="shared" ref="U44:AO44" si="9">SUM(U24:U43)</f>
        <v>0</v>
      </c>
      <c r="V44" s="49">
        <f t="shared" si="9"/>
        <v>0</v>
      </c>
      <c r="W44" s="49">
        <f t="shared" si="9"/>
        <v>0</v>
      </c>
      <c r="X44" s="49">
        <f t="shared" si="9"/>
        <v>0</v>
      </c>
      <c r="Y44" s="49">
        <f t="shared" si="9"/>
        <v>0</v>
      </c>
      <c r="Z44" s="49">
        <f t="shared" si="9"/>
        <v>0</v>
      </c>
      <c r="AA44" s="49">
        <f t="shared" si="9"/>
        <v>0</v>
      </c>
      <c r="AB44" s="49">
        <f t="shared" si="9"/>
        <v>0</v>
      </c>
      <c r="AC44" s="49">
        <f t="shared" si="9"/>
        <v>0</v>
      </c>
      <c r="AD44" s="49">
        <f t="shared" si="9"/>
        <v>0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37.698900000000002</v>
      </c>
      <c r="F46" s="49">
        <f>(F8-F19)*$H$13</f>
        <v>37.698900000000002</v>
      </c>
      <c r="G46" s="49">
        <f t="shared" ref="G46:Y46" si="10">(G8-G19)*$H$13</f>
        <v>0</v>
      </c>
      <c r="H46" s="49">
        <f t="shared" si="10"/>
        <v>0</v>
      </c>
      <c r="I46" s="49">
        <f t="shared" si="10"/>
        <v>0</v>
      </c>
      <c r="J46" s="49">
        <f t="shared" si="10"/>
        <v>0</v>
      </c>
      <c r="K46" s="49">
        <f t="shared" si="10"/>
        <v>0</v>
      </c>
      <c r="L46" s="49">
        <f t="shared" si="10"/>
        <v>0</v>
      </c>
      <c r="M46" s="49">
        <f t="shared" si="10"/>
        <v>0</v>
      </c>
      <c r="N46" s="49">
        <f t="shared" si="10"/>
        <v>0</v>
      </c>
      <c r="O46" s="49">
        <f t="shared" si="10"/>
        <v>0</v>
      </c>
      <c r="P46" s="49">
        <f t="shared" si="10"/>
        <v>0</v>
      </c>
      <c r="Q46" s="49">
        <f t="shared" si="10"/>
        <v>0</v>
      </c>
      <c r="R46" s="49">
        <f t="shared" si="10"/>
        <v>0</v>
      </c>
      <c r="S46" s="49">
        <f t="shared" si="10"/>
        <v>0</v>
      </c>
      <c r="T46" s="49">
        <f t="shared" si="10"/>
        <v>0</v>
      </c>
      <c r="U46" s="49">
        <f t="shared" si="10"/>
        <v>0</v>
      </c>
      <c r="V46" s="49">
        <f t="shared" si="10"/>
        <v>0</v>
      </c>
      <c r="W46" s="49">
        <f t="shared" si="10"/>
        <v>0</v>
      </c>
      <c r="X46" s="49">
        <f t="shared" si="10"/>
        <v>0</v>
      </c>
      <c r="Y46" s="49">
        <f t="shared" si="10"/>
        <v>0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37.698900000000002</v>
      </c>
      <c r="G47" s="49">
        <f t="shared" ref="G47" si="12">F47+G46-G69</f>
        <v>33.929010000000005</v>
      </c>
      <c r="H47" s="49">
        <f t="shared" ref="H47" si="13">G47+H46-H69</f>
        <v>30.159120000000005</v>
      </c>
      <c r="I47" s="49">
        <f t="shared" ref="I47" si="14">H47+I46-I69</f>
        <v>26.389230000000005</v>
      </c>
      <c r="J47" s="49">
        <f t="shared" ref="J47" si="15">I47+J46-J69</f>
        <v>22.619340000000005</v>
      </c>
      <c r="K47" s="49">
        <f t="shared" ref="K47" si="16">J47+K46-K69</f>
        <v>18.849450000000004</v>
      </c>
      <c r="L47" s="49">
        <f t="shared" ref="L47" si="17">K47+L46-L69</f>
        <v>15.079560000000004</v>
      </c>
      <c r="M47" s="49">
        <f t="shared" ref="M47" si="18">L47+M46-M69</f>
        <v>11.309670000000004</v>
      </c>
      <c r="N47" s="49">
        <f t="shared" ref="N47" si="19">M47+N46-N69</f>
        <v>7.5397800000000039</v>
      </c>
      <c r="O47" s="49">
        <f t="shared" ref="O47" si="20">N47+O46-O69</f>
        <v>3.7698900000000037</v>
      </c>
      <c r="P47" s="49">
        <f t="shared" ref="P47" si="21">O47+P46-P69</f>
        <v>3.5527136788005009E-15</v>
      </c>
      <c r="Q47" s="49">
        <f t="shared" ref="Q47" si="22">P47+Q46-Q69</f>
        <v>3.5527136788005009E-15</v>
      </c>
      <c r="R47" s="49">
        <f t="shared" ref="R47" si="23">Q47+R46-R69</f>
        <v>3.5527136788005009E-15</v>
      </c>
      <c r="S47" s="49">
        <f t="shared" ref="S47" si="24">R47+S46-S69</f>
        <v>3.5527136788005009E-15</v>
      </c>
      <c r="T47" s="49">
        <f t="shared" ref="T47" si="25">S47+T46-T69</f>
        <v>3.5527136788005009E-15</v>
      </c>
      <c r="U47" s="49">
        <f t="shared" ref="U47" si="26">T47+U46-U69</f>
        <v>3.5527136788005009E-15</v>
      </c>
      <c r="V47" s="49">
        <f t="shared" ref="V47" si="27">U47+V46-V69</f>
        <v>3.5527136788005009E-15</v>
      </c>
      <c r="W47" s="49">
        <f t="shared" ref="W47" si="28">V47+W46-W69</f>
        <v>3.5527136788005009E-15</v>
      </c>
      <c r="X47" s="49">
        <f t="shared" ref="X47" si="29">W47+X46-X69</f>
        <v>3.5527136788005009E-15</v>
      </c>
      <c r="Y47" s="49">
        <f t="shared" ref="Y47" si="30">X47+Y46-Y69</f>
        <v>3.5527136788005009E-15</v>
      </c>
      <c r="Z47" s="49">
        <f t="shared" ref="Z47" si="31">Y47+Z46-Z69</f>
        <v>3.5527136788005009E-15</v>
      </c>
      <c r="AA47" s="49">
        <f t="shared" ref="AA47" si="32">Z47+AA46-AA69</f>
        <v>3.5527136788005009E-15</v>
      </c>
      <c r="AB47" s="49">
        <f t="shared" ref="AB47" si="33">AA47+AB46-AB69</f>
        <v>3.5527136788005009E-15</v>
      </c>
      <c r="AC47" s="49">
        <f t="shared" ref="AC47" si="34">AB47+AC46-AC69</f>
        <v>3.5527136788005009E-15</v>
      </c>
      <c r="AD47" s="49">
        <f t="shared" ref="AD47" si="35">AC47+AD46-AD69</f>
        <v>3.5527136788005009E-15</v>
      </c>
      <c r="AE47" s="49">
        <f t="shared" ref="AE47" si="36">AD47+AE46-AE69</f>
        <v>3.5527136788005009E-15</v>
      </c>
      <c r="AF47" s="49">
        <f t="shared" ref="AF47" si="37">AE47+AF46-AF69</f>
        <v>3.5527136788005009E-15</v>
      </c>
      <c r="AG47" s="49">
        <f t="shared" ref="AG47" si="38">AF47+AG46-AG69</f>
        <v>3.5527136788005009E-15</v>
      </c>
      <c r="AH47" s="49">
        <f t="shared" ref="AH47" si="39">AG47+AH46-AH69</f>
        <v>3.5527136788005009E-15</v>
      </c>
      <c r="AI47" s="49">
        <f t="shared" ref="AI47" si="40">AH47+AI46-AI69</f>
        <v>3.5527136788005009E-15</v>
      </c>
      <c r="AJ47" s="49">
        <f t="shared" ref="AJ47" si="41">AI47+AJ46-AJ69</f>
        <v>3.5527136788005009E-15</v>
      </c>
      <c r="AK47" s="49">
        <f t="shared" ref="AK47" si="42">AJ47+AK46-AK69</f>
        <v>3.5527136788005009E-15</v>
      </c>
      <c r="AL47" s="49">
        <f t="shared" ref="AL47" si="43">AK47+AL46-AL69</f>
        <v>3.5527136788005009E-15</v>
      </c>
      <c r="AM47" s="49">
        <f t="shared" ref="AM47" si="44">AL47+AM46-AM69</f>
        <v>3.5527136788005009E-15</v>
      </c>
      <c r="AN47" s="49">
        <f t="shared" ref="AN47" si="45">AM47+AN46-AN69</f>
        <v>3.5527136788005009E-15</v>
      </c>
      <c r="AO47" s="49">
        <f t="shared" ref="AO47" si="46">AN47+AO46-AO69</f>
        <v>3.5527136788005009E-15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 t="shared" ref="E49:E69" si="47">NPV($E$15,F49:AO49)*(1+$E$15)</f>
        <v>28.364897999608488</v>
      </c>
      <c r="F49" s="49"/>
      <c r="G49" s="49">
        <f>IF(G$18-F$18&lt;=$E$16,F$46/$E$16,0)</f>
        <v>3.7698900000000002</v>
      </c>
      <c r="H49" s="49">
        <f>IF(H$18-F$18&lt;=$E$16,F$46/$E$16,0)</f>
        <v>3.7698900000000002</v>
      </c>
      <c r="I49" s="49">
        <f>IF(I$18-F$18&lt;=$E$16,F$46/$E$16,0)</f>
        <v>3.7698900000000002</v>
      </c>
      <c r="J49" s="49">
        <f>IF(J$18-F$18&lt;=$E$16,F$46/$E$16,0)</f>
        <v>3.7698900000000002</v>
      </c>
      <c r="K49" s="49">
        <f>IF(K$18-F$18&lt;=$E$16,F$46/$E$16,0)</f>
        <v>3.7698900000000002</v>
      </c>
      <c r="L49" s="49">
        <f>IF(L$18-F$18&lt;=$E$16,F$46/$E$16,0)</f>
        <v>3.7698900000000002</v>
      </c>
      <c r="M49" s="49">
        <f>IF(M$18-F$18&lt;=$E$16,F$46/$E$16,0)</f>
        <v>3.7698900000000002</v>
      </c>
      <c r="N49" s="49">
        <f>IF(N$18-F$18&lt;=$E$16,F$46/$E$16,0)</f>
        <v>3.7698900000000002</v>
      </c>
      <c r="O49" s="49">
        <f>IF(O$18-F$18&lt;=$E$16,F$46/$E$16,0)</f>
        <v>3.7698900000000002</v>
      </c>
      <c r="P49" s="49">
        <f>IF(P$18-F$18&lt;=$E$16,F$46/$E$16,0)</f>
        <v>3.7698900000000002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si="47"/>
        <v>0</v>
      </c>
      <c r="F50" s="49"/>
      <c r="G50" s="49"/>
      <c r="H50" s="49">
        <f>IF(H$18-G$18&lt;=$E$16,G$46/$E$16,0)</f>
        <v>0</v>
      </c>
      <c r="I50" s="49">
        <f>IF(I$18-G$18&lt;=$E$16,G$46/$E$16,0)</f>
        <v>0</v>
      </c>
      <c r="J50" s="49">
        <f>IF(J$18-G$18&lt;=$E$16,G$46/$E$16,0)</f>
        <v>0</v>
      </c>
      <c r="K50" s="49">
        <f>IF(K$18-G$18&lt;=$E$16,G$46/$E$16,0)</f>
        <v>0</v>
      </c>
      <c r="L50" s="49">
        <f>IF(L$18-G$18&lt;=$E$16,G$46/$E$16,0)</f>
        <v>0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7"/>
        <v>0</v>
      </c>
      <c r="F51" s="49"/>
      <c r="G51" s="49"/>
      <c r="H51" s="49"/>
      <c r="I51" s="49">
        <f>IF(I$18-H$18&lt;=$E$16,H$46/$E$16,0)</f>
        <v>0</v>
      </c>
      <c r="J51" s="49">
        <f>IF(J$18-H$18&lt;=$E$16,H$46/$E$16,0)</f>
        <v>0</v>
      </c>
      <c r="K51" s="49">
        <f>IF(K$18-H$18&lt;=$E$16,H$46/$E$16,0)</f>
        <v>0</v>
      </c>
      <c r="L51" s="49">
        <f>IF(L$18-H$18&lt;=$E$16,H$46/$E$16,0)</f>
        <v>0</v>
      </c>
      <c r="M51" s="49">
        <f>IF(M$18-H$18&lt;=$E$16,H$46/$E$16,0)</f>
        <v>0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7"/>
        <v>0</v>
      </c>
      <c r="F52" s="49"/>
      <c r="G52" s="49"/>
      <c r="H52" s="49"/>
      <c r="I52" s="49"/>
      <c r="J52" s="49">
        <f>IF(J$18-I$18&lt;=$E$16,I$46/$E$16,0)</f>
        <v>0</v>
      </c>
      <c r="K52" s="49">
        <f>IF(K$18-I$18&lt;=$E$16,I$46/$E$16,0)</f>
        <v>0</v>
      </c>
      <c r="L52" s="49">
        <f>IF(L$18-I$18&lt;=$E$16,I$46/$E$16,0)</f>
        <v>0</v>
      </c>
      <c r="M52" s="49">
        <f>IF(M$18-I$18&lt;=$E$16,I$46/$E$16,0)</f>
        <v>0</v>
      </c>
      <c r="N52" s="49">
        <f>IF(N$18-I$18&lt;=$E$16,I$46/$E$16,0)</f>
        <v>0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7"/>
        <v>0</v>
      </c>
      <c r="F53" s="53"/>
      <c r="G53" s="53"/>
      <c r="H53" s="53"/>
      <c r="I53" s="53"/>
      <c r="J53" s="53"/>
      <c r="K53" s="49">
        <f>IF(K$18-J$18&lt;=$E$16,J$46/$E$16,0)</f>
        <v>0</v>
      </c>
      <c r="L53" s="49">
        <f>IF(L$18-J$18&lt;=$E$16,J$46/$E$16,0)</f>
        <v>0</v>
      </c>
      <c r="M53" s="49">
        <f>IF(M$18-J$18&lt;=$E$16,J$46/$E$16,0)</f>
        <v>0</v>
      </c>
      <c r="N53" s="49">
        <f>IF(N$18-J$18&lt;=$E$16,J$46/$E$16,0)</f>
        <v>0</v>
      </c>
      <c r="O53" s="49">
        <f>IF(O$18-J$18&lt;=$E$16,J$46/$E$16,0)</f>
        <v>0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7"/>
        <v>0</v>
      </c>
      <c r="F54" s="53"/>
      <c r="G54" s="53"/>
      <c r="H54" s="53"/>
      <c r="I54" s="53"/>
      <c r="J54" s="53"/>
      <c r="K54" s="42"/>
      <c r="L54" s="49">
        <f>IF(L$18-K$18&lt;=$E$16,K$46/$E$16,0)</f>
        <v>0</v>
      </c>
      <c r="M54" s="49">
        <f>IF(M$18-K$18&lt;=$E$16,K$46/$E$16,0)</f>
        <v>0</v>
      </c>
      <c r="N54" s="49">
        <f>IF(N$18-K$18&lt;=$E$16,K$46/$E$16,0)</f>
        <v>0</v>
      </c>
      <c r="O54" s="49">
        <f>IF(O$18-K$18&lt;=$E$16,K$46/$E$16,0)</f>
        <v>0</v>
      </c>
      <c r="P54" s="49">
        <f>IF(P$18-K$18&lt;=$E$16,K$46/$E$16,0)</f>
        <v>0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7"/>
        <v>0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0</v>
      </c>
      <c r="N55" s="49">
        <f>IF(N$18-L$18&lt;=$E$16,L$46/$E$16,0)</f>
        <v>0</v>
      </c>
      <c r="O55" s="49">
        <f>IF(O$18-L$18&lt;=$E$16,L$46/$E$16,0)</f>
        <v>0</v>
      </c>
      <c r="P55" s="49">
        <f>IF(P$18-L$18&lt;=$E$16,L$46/$E$16,0)</f>
        <v>0</v>
      </c>
      <c r="Q55" s="49">
        <f>IF(Q$18-L$18&lt;=$E$16,L$46/$E$16,0)</f>
        <v>0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7"/>
        <v>0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0</v>
      </c>
      <c r="O56" s="49">
        <f>IF(O$18-M$18&lt;=$E$16,M$46/$E$16,0)</f>
        <v>0</v>
      </c>
      <c r="P56" s="49">
        <f>IF(P$18-M$18&lt;=$E$16,M$46/$E$16,0)</f>
        <v>0</v>
      </c>
      <c r="Q56" s="49">
        <f>IF(Q$18-M$18&lt;=$E$16,M$46/$E$16,0)</f>
        <v>0</v>
      </c>
      <c r="R56" s="49">
        <f>IF(R$18-M$18&lt;=$E$16,M$46/$E$16,0)</f>
        <v>0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7"/>
        <v>0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0</v>
      </c>
      <c r="P57" s="49">
        <f>IF(P$18-N$18&lt;=$E$16,N$46/$E$16,0)</f>
        <v>0</v>
      </c>
      <c r="Q57" s="49">
        <f>IF(Q$18-N$18&lt;=$E$16,N$46/$E$16,0)</f>
        <v>0</v>
      </c>
      <c r="R57" s="49">
        <f>IF(R$18-N$18&lt;=$E$16,N$46/$E$16,0)</f>
        <v>0</v>
      </c>
      <c r="S57" s="49">
        <f>IF(S$18-N$18&lt;=$E$16,N$46/$E$16,0)</f>
        <v>0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7"/>
        <v>0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0</v>
      </c>
      <c r="Q58" s="49">
        <f>IF(Q$18-O$18&lt;=$E$16,O$46/$E$16,0)</f>
        <v>0</v>
      </c>
      <c r="R58" s="49">
        <f>IF(R$18-O$18&lt;=$E$16,O$46/$E$16,0)</f>
        <v>0</v>
      </c>
      <c r="S58" s="49">
        <f>IF(S$18-O$18&lt;=$E$16,O$46/$E$16,0)</f>
        <v>0</v>
      </c>
      <c r="T58" s="49">
        <f>IF(T$18-O$18&lt;=$E$16,O$46/$E$16,0)</f>
        <v>0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7"/>
        <v>0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0</v>
      </c>
      <c r="R59" s="49">
        <f>IF(R$18-P$18&lt;=$E$16,P$46/$E$16,0)</f>
        <v>0</v>
      </c>
      <c r="S59" s="49">
        <f>IF(S$18-P$18&lt;=$E$16,P$46/$E$16,0)</f>
        <v>0</v>
      </c>
      <c r="T59" s="49">
        <f>IF(T$18-P$18&lt;=$E$16,P$46/$E$16,0)</f>
        <v>0</v>
      </c>
      <c r="U59" s="49">
        <f>IF(U$18-P$18&lt;=$E$16,P$46/$E$16,0)</f>
        <v>0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7"/>
        <v>0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0</v>
      </c>
      <c r="S60" s="49">
        <f>IF(S$18-Q$18&lt;=$E$16,Q$46/$E$16,0)</f>
        <v>0</v>
      </c>
      <c r="T60" s="49">
        <f>IF(T$18-Q$18&lt;=$E$16,Q$46/$E$16,0)</f>
        <v>0</v>
      </c>
      <c r="U60" s="49">
        <f>IF(U$18-Q$18&lt;=$E$16,Q$46/$E$16,0)</f>
        <v>0</v>
      </c>
      <c r="V60" s="49">
        <f>IF(V$18-Q$18&lt;=$E$16,Q$46/$E$16,0)</f>
        <v>0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7"/>
        <v>0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0</v>
      </c>
      <c r="T61" s="49">
        <f>IF(T$18-R$18&lt;=$E$16,R$46/$E$16,0)</f>
        <v>0</v>
      </c>
      <c r="U61" s="49">
        <f>IF(U$18-R$18&lt;=$E$16,R$46/$E$16,0)</f>
        <v>0</v>
      </c>
      <c r="V61" s="49">
        <f>IF(V$18-R$18&lt;=$E$16,R$46/$E$16,0)</f>
        <v>0</v>
      </c>
      <c r="W61" s="49">
        <f>IF(W$18-R$18&lt;=$E$16,R$46/$E$16,0)</f>
        <v>0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7"/>
        <v>0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0</v>
      </c>
      <c r="U62" s="49">
        <f>IF(U$18-S$18&lt;=$E$16,S$46/$E$16,0)</f>
        <v>0</v>
      </c>
      <c r="V62" s="49">
        <f>IF(V$18-S$18&lt;=$E$16,S$46/$E$16,0)</f>
        <v>0</v>
      </c>
      <c r="W62" s="49">
        <f>IF(W$18-S$18&lt;=$E$16,S$46/$E$16,0)</f>
        <v>0</v>
      </c>
      <c r="X62" s="49">
        <f>IF(X$18-S$18&lt;=$E$16,S$46/$E$16,0)</f>
        <v>0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7"/>
        <v>0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0</v>
      </c>
      <c r="V63" s="49">
        <f>IF(V$18-T$18&lt;=$E$16,T$46/$E$16,0)</f>
        <v>0</v>
      </c>
      <c r="W63" s="49">
        <f>IF(W$18-T$18&lt;=$E$16,T$46/$E$16,0)</f>
        <v>0</v>
      </c>
      <c r="X63" s="49">
        <f>IF(X$18-T$18&lt;=$E$16,T$46/$E$16,0)</f>
        <v>0</v>
      </c>
      <c r="Y63" s="49">
        <f>IF(Y$18-T$18&lt;=$E$16,T$46/$E$16,0)</f>
        <v>0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7"/>
        <v>0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0</v>
      </c>
      <c r="W64" s="49">
        <f>IF(W$18-U$18&lt;=$E$16,U$46/$E$16,0)</f>
        <v>0</v>
      </c>
      <c r="X64" s="49">
        <f>IF(X$18-U$18&lt;=$E$16,U$46/$E$16,0)</f>
        <v>0</v>
      </c>
      <c r="Y64" s="49">
        <f>IF(Y$18-U$18&lt;=$E$16,U$46/$E$16,0)</f>
        <v>0</v>
      </c>
      <c r="Z64" s="49">
        <f>IF(Z$18-U$18&lt;=$E$16,U$46/$E$16,0)</f>
        <v>0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7"/>
        <v>0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0</v>
      </c>
      <c r="X65" s="49">
        <f>IF(X$18-V$18&lt;=$E$16,V$46/$E$16,0)</f>
        <v>0</v>
      </c>
      <c r="Y65" s="49">
        <f>IF(Y$18-V$18&lt;=$E$16,V$46/$E$16,0)</f>
        <v>0</v>
      </c>
      <c r="Z65" s="49">
        <f>IF(Z$18-V$18&lt;=$E$16,V$46/$E$16,0)</f>
        <v>0</v>
      </c>
      <c r="AA65" s="49">
        <f>IF(AA$18-V$18&lt;=$E$16,V$46/$E$16,0)</f>
        <v>0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7"/>
        <v>0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0</v>
      </c>
      <c r="Y66" s="49">
        <f>IF(Y$18-W$18&lt;=$E$16,W$46/$E$16,0)</f>
        <v>0</v>
      </c>
      <c r="Z66" s="49">
        <f>IF(Z$18-W$18&lt;=$E$16,W$46/$E$16,0)</f>
        <v>0</v>
      </c>
      <c r="AA66" s="49">
        <f>IF(AA$18-W$18&lt;=$E$16,W$46/$E$16,0)</f>
        <v>0</v>
      </c>
      <c r="AB66" s="49">
        <f>IF(AB$18-W$18&lt;=$E$16,W$46/$E$16,0)</f>
        <v>0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7"/>
        <v>0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0</v>
      </c>
      <c r="Z67" s="49">
        <f>IF(Z$18-X$18&lt;=$E$16,X$46/$E$16,0)</f>
        <v>0</v>
      </c>
      <c r="AA67" s="49">
        <f>IF(AA$18-X$18&lt;=$E$16,X$46/$E$16,0)</f>
        <v>0</v>
      </c>
      <c r="AB67" s="49">
        <f>IF(AB$18-X$18&lt;=$E$16,X$46/$E$16,0)</f>
        <v>0</v>
      </c>
      <c r="AC67" s="49">
        <f>IF(AC$18-X$18&lt;=$E$16,X$46/$E$16,0)</f>
        <v>0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7"/>
        <v>0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0</v>
      </c>
      <c r="AA68" s="54">
        <f>IF(AA$18-Y$18&lt;=$E$16,Y$46/$E$16,0)</f>
        <v>0</v>
      </c>
      <c r="AB68" s="54">
        <f>IF(AB$18-Y$18&lt;=$E$16,Y$46/$E$16,0)</f>
        <v>0</v>
      </c>
      <c r="AC68" s="54">
        <f>IF(AC$18-Y$18&lt;=$E$16,Y$46/$E$16,0)</f>
        <v>0</v>
      </c>
      <c r="AD68" s="54">
        <f>IF(AD$18-Y$18&lt;=$E$16,Y$46/$E$16,0)</f>
        <v>0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7"/>
        <v>26.51714036564028</v>
      </c>
      <c r="F69" s="49">
        <f t="shared" ref="F69:S69" si="48">SUM(F49:F68)</f>
        <v>0</v>
      </c>
      <c r="G69" s="49">
        <f t="shared" si="48"/>
        <v>3.7698900000000002</v>
      </c>
      <c r="H69" s="49">
        <f t="shared" si="48"/>
        <v>3.7698900000000002</v>
      </c>
      <c r="I69" s="49">
        <f t="shared" si="48"/>
        <v>3.7698900000000002</v>
      </c>
      <c r="J69" s="49">
        <f t="shared" si="48"/>
        <v>3.7698900000000002</v>
      </c>
      <c r="K69" s="49">
        <f t="shared" si="48"/>
        <v>3.7698900000000002</v>
      </c>
      <c r="L69" s="49">
        <f t="shared" si="48"/>
        <v>3.7698900000000002</v>
      </c>
      <c r="M69" s="49">
        <f t="shared" si="48"/>
        <v>3.7698900000000002</v>
      </c>
      <c r="N69" s="49">
        <f t="shared" si="48"/>
        <v>3.7698900000000002</v>
      </c>
      <c r="O69" s="49">
        <f t="shared" si="48"/>
        <v>3.7698900000000002</v>
      </c>
      <c r="P69" s="49">
        <f t="shared" si="48"/>
        <v>3.7698900000000002</v>
      </c>
      <c r="Q69" s="49">
        <f t="shared" si="48"/>
        <v>0</v>
      </c>
      <c r="R69" s="49">
        <f t="shared" si="48"/>
        <v>0</v>
      </c>
      <c r="S69" s="49">
        <f t="shared" si="48"/>
        <v>0</v>
      </c>
      <c r="T69" s="49">
        <f>SUM(T49:T68)</f>
        <v>0</v>
      </c>
      <c r="U69" s="49">
        <f t="shared" ref="U69:AO69" si="49">SUM(U49:U68)</f>
        <v>0</v>
      </c>
      <c r="V69" s="49">
        <f t="shared" si="49"/>
        <v>0</v>
      </c>
      <c r="W69" s="49">
        <f t="shared" si="49"/>
        <v>0</v>
      </c>
      <c r="X69" s="49">
        <f t="shared" si="49"/>
        <v>0</v>
      </c>
      <c r="Y69" s="49">
        <f t="shared" si="49"/>
        <v>0</v>
      </c>
      <c r="Z69" s="49">
        <f t="shared" si="49"/>
        <v>0</v>
      </c>
      <c r="AA69" s="49">
        <f t="shared" si="49"/>
        <v>0</v>
      </c>
      <c r="AB69" s="49">
        <f t="shared" si="49"/>
        <v>0</v>
      </c>
      <c r="AC69" s="49">
        <f t="shared" si="49"/>
        <v>0</v>
      </c>
      <c r="AD69" s="49">
        <f t="shared" si="49"/>
        <v>0</v>
      </c>
      <c r="AE69" s="49">
        <f t="shared" si="49"/>
        <v>0</v>
      </c>
      <c r="AF69" s="49">
        <f t="shared" si="49"/>
        <v>0</v>
      </c>
      <c r="AG69" s="49">
        <f t="shared" si="49"/>
        <v>0</v>
      </c>
      <c r="AH69" s="49">
        <f t="shared" si="49"/>
        <v>0</v>
      </c>
      <c r="AI69" s="49">
        <f t="shared" si="49"/>
        <v>0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>F19</f>
        <v>0</v>
      </c>
      <c r="G72" s="42">
        <f t="shared" ref="G72:AO72" si="50">G19</f>
        <v>0</v>
      </c>
      <c r="H72" s="42">
        <f t="shared" si="50"/>
        <v>0</v>
      </c>
      <c r="I72" s="42">
        <f t="shared" si="50"/>
        <v>0</v>
      </c>
      <c r="J72" s="42">
        <f t="shared" si="50"/>
        <v>0</v>
      </c>
      <c r="K72" s="42">
        <f t="shared" si="50"/>
        <v>0</v>
      </c>
      <c r="L72" s="42">
        <f t="shared" si="50"/>
        <v>0</v>
      </c>
      <c r="M72" s="42">
        <f t="shared" si="50"/>
        <v>0</v>
      </c>
      <c r="N72" s="42">
        <f t="shared" si="50"/>
        <v>0</v>
      </c>
      <c r="O72" s="42">
        <f t="shared" si="50"/>
        <v>0</v>
      </c>
      <c r="P72" s="42">
        <f t="shared" si="50"/>
        <v>0</v>
      </c>
      <c r="Q72" s="42">
        <f t="shared" si="50"/>
        <v>0</v>
      </c>
      <c r="R72" s="42">
        <f t="shared" si="50"/>
        <v>0</v>
      </c>
      <c r="S72" s="42">
        <f t="shared" si="50"/>
        <v>0</v>
      </c>
      <c r="T72" s="42">
        <f t="shared" si="50"/>
        <v>0</v>
      </c>
      <c r="U72" s="42">
        <f t="shared" si="50"/>
        <v>0</v>
      </c>
      <c r="V72" s="42">
        <f t="shared" si="50"/>
        <v>0</v>
      </c>
      <c r="W72" s="42">
        <f t="shared" si="50"/>
        <v>0</v>
      </c>
      <c r="X72" s="42">
        <f t="shared" si="50"/>
        <v>0</v>
      </c>
      <c r="Y72" s="42">
        <f t="shared" si="50"/>
        <v>0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3" si="51">NPV($E$15,F73:AO73)*(1+$E$15)</f>
        <v>78.672452942310315</v>
      </c>
      <c r="F73" s="139"/>
      <c r="G73" s="136">
        <f>G44</f>
        <v>10.456109999999999</v>
      </c>
      <c r="H73" s="136">
        <f t="shared" ref="H73:AO73" si="52">H44</f>
        <v>10.456109999999999</v>
      </c>
      <c r="I73" s="136">
        <f t="shared" si="52"/>
        <v>10.456109999999999</v>
      </c>
      <c r="J73" s="136">
        <f t="shared" si="52"/>
        <v>10.456109999999999</v>
      </c>
      <c r="K73" s="136">
        <f t="shared" si="52"/>
        <v>10.456109999999999</v>
      </c>
      <c r="L73" s="136">
        <f t="shared" si="52"/>
        <v>10.456109999999999</v>
      </c>
      <c r="M73" s="136">
        <f t="shared" si="52"/>
        <v>10.456109999999999</v>
      </c>
      <c r="N73" s="136">
        <f t="shared" si="52"/>
        <v>10.456109999999999</v>
      </c>
      <c r="O73" s="136">
        <f t="shared" si="52"/>
        <v>10.456109999999999</v>
      </c>
      <c r="P73" s="136">
        <f t="shared" si="52"/>
        <v>10.456109999999999</v>
      </c>
      <c r="Q73" s="136">
        <f t="shared" si="52"/>
        <v>0</v>
      </c>
      <c r="R73" s="136">
        <f t="shared" si="52"/>
        <v>0</v>
      </c>
      <c r="S73" s="136">
        <f t="shared" si="52"/>
        <v>0</v>
      </c>
      <c r="T73" s="136">
        <f t="shared" si="52"/>
        <v>0</v>
      </c>
      <c r="U73" s="136">
        <f t="shared" si="52"/>
        <v>0</v>
      </c>
      <c r="V73" s="136">
        <f t="shared" si="52"/>
        <v>0</v>
      </c>
      <c r="W73" s="136">
        <f t="shared" si="52"/>
        <v>0</v>
      </c>
      <c r="X73" s="136">
        <f t="shared" si="52"/>
        <v>0</v>
      </c>
      <c r="Y73" s="136">
        <f t="shared" si="52"/>
        <v>0</v>
      </c>
      <c r="Z73" s="136">
        <f t="shared" si="52"/>
        <v>0</v>
      </c>
      <c r="AA73" s="136">
        <f t="shared" si="52"/>
        <v>0</v>
      </c>
      <c r="AB73" s="136">
        <f t="shared" si="52"/>
        <v>0</v>
      </c>
      <c r="AC73" s="136">
        <f t="shared" si="52"/>
        <v>0</v>
      </c>
      <c r="AD73" s="136">
        <f t="shared" si="52"/>
        <v>0</v>
      </c>
      <c r="AE73" s="136">
        <f t="shared" si="52"/>
        <v>0</v>
      </c>
      <c r="AF73" s="136">
        <f t="shared" si="52"/>
        <v>0</v>
      </c>
      <c r="AG73" s="136">
        <f t="shared" si="52"/>
        <v>0</v>
      </c>
      <c r="AH73" s="136">
        <f t="shared" si="52"/>
        <v>0</v>
      </c>
      <c r="AI73" s="136">
        <f t="shared" si="52"/>
        <v>0</v>
      </c>
      <c r="AJ73" s="136">
        <f t="shared" si="52"/>
        <v>0</v>
      </c>
      <c r="AK73" s="136">
        <f t="shared" si="52"/>
        <v>0</v>
      </c>
      <c r="AL73" s="136">
        <f t="shared" si="52"/>
        <v>0</v>
      </c>
      <c r="AM73" s="136">
        <f t="shared" si="52"/>
        <v>0</v>
      </c>
      <c r="AN73" s="136">
        <f t="shared" si="52"/>
        <v>0</v>
      </c>
      <c r="AO73" s="136">
        <f t="shared" si="52"/>
        <v>0</v>
      </c>
    </row>
    <row r="74" spans="2:41" x14ac:dyDescent="0.3">
      <c r="D74" s="121" t="s">
        <v>134</v>
      </c>
      <c r="E74" s="122">
        <f t="shared" si="51"/>
        <v>28.364897999608488</v>
      </c>
      <c r="F74" s="123"/>
      <c r="G74" s="140">
        <f>G69</f>
        <v>3.7698900000000002</v>
      </c>
      <c r="H74" s="140">
        <f t="shared" ref="H74:AO74" si="53">H69</f>
        <v>3.7698900000000002</v>
      </c>
      <c r="I74" s="140">
        <f t="shared" si="53"/>
        <v>3.7698900000000002</v>
      </c>
      <c r="J74" s="140">
        <f t="shared" si="53"/>
        <v>3.7698900000000002</v>
      </c>
      <c r="K74" s="140">
        <f t="shared" si="53"/>
        <v>3.7698900000000002</v>
      </c>
      <c r="L74" s="140">
        <f t="shared" si="53"/>
        <v>3.7698900000000002</v>
      </c>
      <c r="M74" s="140">
        <f t="shared" si="53"/>
        <v>3.7698900000000002</v>
      </c>
      <c r="N74" s="140">
        <f t="shared" si="53"/>
        <v>3.7698900000000002</v>
      </c>
      <c r="O74" s="140">
        <f t="shared" si="53"/>
        <v>3.7698900000000002</v>
      </c>
      <c r="P74" s="140">
        <f t="shared" si="53"/>
        <v>3.7698900000000002</v>
      </c>
      <c r="Q74" s="140">
        <f t="shared" si="53"/>
        <v>0</v>
      </c>
      <c r="R74" s="140">
        <f t="shared" si="53"/>
        <v>0</v>
      </c>
      <c r="S74" s="140">
        <f t="shared" si="53"/>
        <v>0</v>
      </c>
      <c r="T74" s="140">
        <f t="shared" si="53"/>
        <v>0</v>
      </c>
      <c r="U74" s="140">
        <f t="shared" si="53"/>
        <v>0</v>
      </c>
      <c r="V74" s="140">
        <f t="shared" si="53"/>
        <v>0</v>
      </c>
      <c r="W74" s="140">
        <f t="shared" si="53"/>
        <v>0</v>
      </c>
      <c r="X74" s="140">
        <f t="shared" si="53"/>
        <v>0</v>
      </c>
      <c r="Y74" s="140">
        <f t="shared" si="53"/>
        <v>0</v>
      </c>
      <c r="Z74" s="140">
        <f t="shared" si="53"/>
        <v>0</v>
      </c>
      <c r="AA74" s="140">
        <f t="shared" si="53"/>
        <v>0</v>
      </c>
      <c r="AB74" s="140">
        <f t="shared" si="53"/>
        <v>0</v>
      </c>
      <c r="AC74" s="140">
        <f t="shared" si="53"/>
        <v>0</v>
      </c>
      <c r="AD74" s="140">
        <f t="shared" si="53"/>
        <v>0</v>
      </c>
      <c r="AE74" s="140">
        <f t="shared" si="53"/>
        <v>0</v>
      </c>
      <c r="AF74" s="140">
        <f t="shared" si="53"/>
        <v>0</v>
      </c>
      <c r="AG74" s="140">
        <f t="shared" si="53"/>
        <v>0</v>
      </c>
      <c r="AH74" s="140">
        <f t="shared" si="53"/>
        <v>0</v>
      </c>
      <c r="AI74" s="140">
        <f t="shared" si="53"/>
        <v>0</v>
      </c>
      <c r="AJ74" s="140">
        <f t="shared" si="53"/>
        <v>0</v>
      </c>
      <c r="AK74" s="140">
        <f t="shared" si="53"/>
        <v>0</v>
      </c>
      <c r="AL74" s="140">
        <f t="shared" si="53"/>
        <v>0</v>
      </c>
      <c r="AM74" s="140">
        <f t="shared" si="53"/>
        <v>0</v>
      </c>
      <c r="AN74" s="140">
        <f t="shared" si="53"/>
        <v>0</v>
      </c>
      <c r="AO74" s="140">
        <f t="shared" si="53"/>
        <v>0</v>
      </c>
    </row>
    <row r="75" spans="2:41" x14ac:dyDescent="0.3">
      <c r="D75" s="34" t="s">
        <v>135</v>
      </c>
      <c r="E75" s="48">
        <f t="shared" si="51"/>
        <v>107.0373509419188</v>
      </c>
      <c r="F75" s="53"/>
      <c r="G75" s="53">
        <f>SUM(G73:G74)</f>
        <v>14.225999999999999</v>
      </c>
      <c r="H75" s="53">
        <f t="shared" ref="H75:AO75" si="54">SUM(H73:H74)</f>
        <v>14.225999999999999</v>
      </c>
      <c r="I75" s="53">
        <f t="shared" si="54"/>
        <v>14.225999999999999</v>
      </c>
      <c r="J75" s="53">
        <f t="shared" si="54"/>
        <v>14.225999999999999</v>
      </c>
      <c r="K75" s="53">
        <f t="shared" si="54"/>
        <v>14.225999999999999</v>
      </c>
      <c r="L75" s="53">
        <f t="shared" si="54"/>
        <v>14.225999999999999</v>
      </c>
      <c r="M75" s="53">
        <f t="shared" si="54"/>
        <v>14.225999999999999</v>
      </c>
      <c r="N75" s="53">
        <f t="shared" si="54"/>
        <v>14.225999999999999</v>
      </c>
      <c r="O75" s="53">
        <f t="shared" si="54"/>
        <v>14.225999999999999</v>
      </c>
      <c r="P75" s="53">
        <f t="shared" si="54"/>
        <v>14.225999999999999</v>
      </c>
      <c r="Q75" s="53">
        <f t="shared" si="54"/>
        <v>0</v>
      </c>
      <c r="R75" s="53">
        <f t="shared" si="54"/>
        <v>0</v>
      </c>
      <c r="S75" s="53">
        <f t="shared" si="54"/>
        <v>0</v>
      </c>
      <c r="T75" s="53">
        <f t="shared" si="54"/>
        <v>0</v>
      </c>
      <c r="U75" s="53">
        <f t="shared" si="54"/>
        <v>0</v>
      </c>
      <c r="V75" s="53">
        <f t="shared" si="54"/>
        <v>0</v>
      </c>
      <c r="W75" s="53">
        <f t="shared" si="54"/>
        <v>0</v>
      </c>
      <c r="X75" s="53">
        <f t="shared" si="54"/>
        <v>0</v>
      </c>
      <c r="Y75" s="53">
        <f t="shared" si="54"/>
        <v>0</v>
      </c>
      <c r="Z75" s="53">
        <f t="shared" si="54"/>
        <v>0</v>
      </c>
      <c r="AA75" s="53">
        <f t="shared" si="54"/>
        <v>0</v>
      </c>
      <c r="AB75" s="53">
        <f t="shared" si="54"/>
        <v>0</v>
      </c>
      <c r="AC75" s="53">
        <f t="shared" si="54"/>
        <v>0</v>
      </c>
      <c r="AD75" s="53">
        <f t="shared" si="54"/>
        <v>0</v>
      </c>
      <c r="AE75" s="53">
        <f t="shared" si="54"/>
        <v>0</v>
      </c>
      <c r="AF75" s="53">
        <f t="shared" si="54"/>
        <v>0</v>
      </c>
      <c r="AG75" s="53">
        <f t="shared" si="54"/>
        <v>0</v>
      </c>
      <c r="AH75" s="53">
        <f t="shared" si="54"/>
        <v>0</v>
      </c>
      <c r="AI75" s="53">
        <f t="shared" si="54"/>
        <v>0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x14ac:dyDescent="0.3">
      <c r="D76" s="105" t="s">
        <v>75</v>
      </c>
      <c r="E76" s="106">
        <f t="shared" si="51"/>
        <v>12.187869733209341</v>
      </c>
      <c r="F76" s="105"/>
      <c r="G76" s="143">
        <f t="shared" ref="G76:AO76" si="55">F$22*$H10</f>
        <v>2.6767641599999998</v>
      </c>
      <c r="H76" s="143">
        <f t="shared" si="55"/>
        <v>2.4090877439999998</v>
      </c>
      <c r="I76" s="143">
        <f t="shared" si="55"/>
        <v>2.1414113279999998</v>
      </c>
      <c r="J76" s="143">
        <f t="shared" si="55"/>
        <v>1.873734912</v>
      </c>
      <c r="K76" s="143">
        <f t="shared" si="55"/>
        <v>1.6060584960000002</v>
      </c>
      <c r="L76" s="143">
        <f t="shared" si="55"/>
        <v>1.3383820800000001</v>
      </c>
      <c r="M76" s="143">
        <f t="shared" si="55"/>
        <v>1.0707056640000003</v>
      </c>
      <c r="N76" s="143">
        <f t="shared" si="55"/>
        <v>0.80302924800000031</v>
      </c>
      <c r="O76" s="143">
        <f t="shared" si="55"/>
        <v>0.53535283200000028</v>
      </c>
      <c r="P76" s="143">
        <f t="shared" si="55"/>
        <v>0.26767641600000036</v>
      </c>
      <c r="Q76" s="143">
        <f t="shared" si="55"/>
        <v>3.6379788070917131E-16</v>
      </c>
      <c r="R76" s="143">
        <f t="shared" si="55"/>
        <v>3.6379788070917131E-16</v>
      </c>
      <c r="S76" s="143">
        <f t="shared" si="55"/>
        <v>3.6379788070917131E-16</v>
      </c>
      <c r="T76" s="143">
        <f t="shared" si="55"/>
        <v>3.6379788070917131E-16</v>
      </c>
      <c r="U76" s="143">
        <f t="shared" si="55"/>
        <v>3.6379788070917131E-16</v>
      </c>
      <c r="V76" s="143">
        <f t="shared" si="55"/>
        <v>3.6379788070917131E-16</v>
      </c>
      <c r="W76" s="143">
        <f t="shared" si="55"/>
        <v>3.6379788070917131E-16</v>
      </c>
      <c r="X76" s="143">
        <f t="shared" si="55"/>
        <v>3.6379788070917131E-16</v>
      </c>
      <c r="Y76" s="143">
        <f t="shared" si="55"/>
        <v>3.6379788070917131E-16</v>
      </c>
      <c r="Z76" s="143">
        <f t="shared" si="55"/>
        <v>3.6379788070917131E-16</v>
      </c>
      <c r="AA76" s="143">
        <f t="shared" si="55"/>
        <v>3.6379788070917131E-16</v>
      </c>
      <c r="AB76" s="143">
        <f t="shared" si="55"/>
        <v>3.6379788070917131E-16</v>
      </c>
      <c r="AC76" s="143">
        <f t="shared" si="55"/>
        <v>3.6379788070917131E-16</v>
      </c>
      <c r="AD76" s="143">
        <f t="shared" si="55"/>
        <v>3.6379788070917131E-16</v>
      </c>
      <c r="AE76" s="143">
        <f t="shared" si="55"/>
        <v>3.6379788070917131E-16</v>
      </c>
      <c r="AF76" s="143">
        <f t="shared" si="55"/>
        <v>3.6379788070917131E-16</v>
      </c>
      <c r="AG76" s="143">
        <f t="shared" si="55"/>
        <v>3.6379788070917131E-16</v>
      </c>
      <c r="AH76" s="143">
        <f t="shared" si="55"/>
        <v>3.6379788070917131E-16</v>
      </c>
      <c r="AI76" s="143">
        <f t="shared" si="55"/>
        <v>3.6379788070917131E-16</v>
      </c>
      <c r="AJ76" s="143">
        <f t="shared" si="55"/>
        <v>3.6379788070917131E-16</v>
      </c>
      <c r="AK76" s="143">
        <f t="shared" si="55"/>
        <v>3.6379788070917131E-16</v>
      </c>
      <c r="AL76" s="143">
        <f t="shared" si="55"/>
        <v>3.6379788070917131E-16</v>
      </c>
      <c r="AM76" s="143">
        <f t="shared" si="55"/>
        <v>3.6379788070917131E-16</v>
      </c>
      <c r="AN76" s="143">
        <f t="shared" si="55"/>
        <v>3.6379788070917131E-16</v>
      </c>
      <c r="AO76" s="143">
        <f t="shared" si="55"/>
        <v>3.6379788070917131E-16</v>
      </c>
    </row>
    <row r="77" spans="2:41" x14ac:dyDescent="0.3">
      <c r="D77" s="107" t="s">
        <v>123</v>
      </c>
      <c r="E77" s="108">
        <f t="shared" si="51"/>
        <v>15.425272631093073</v>
      </c>
      <c r="F77" s="109"/>
      <c r="G77" s="109">
        <f t="shared" ref="G77:AO77" si="56">F$22*$H11</f>
        <v>3.3877796399999993</v>
      </c>
      <c r="H77" s="109">
        <f t="shared" si="56"/>
        <v>3.0490016759999996</v>
      </c>
      <c r="I77" s="109">
        <f t="shared" si="56"/>
        <v>2.7102237119999995</v>
      </c>
      <c r="J77" s="109">
        <f t="shared" si="56"/>
        <v>2.3714457479999997</v>
      </c>
      <c r="K77" s="109">
        <f t="shared" si="56"/>
        <v>2.032667784</v>
      </c>
      <c r="L77" s="109">
        <f t="shared" si="56"/>
        <v>1.6938898200000001</v>
      </c>
      <c r="M77" s="109">
        <f t="shared" si="56"/>
        <v>1.3551118560000002</v>
      </c>
      <c r="N77" s="109">
        <f t="shared" si="56"/>
        <v>1.0163338920000002</v>
      </c>
      <c r="O77" s="109">
        <f t="shared" si="56"/>
        <v>0.67755592800000031</v>
      </c>
      <c r="P77" s="109">
        <f t="shared" si="56"/>
        <v>0.33877796400000043</v>
      </c>
      <c r="Q77" s="109">
        <f t="shared" si="56"/>
        <v>4.604316927725449E-16</v>
      </c>
      <c r="R77" s="109">
        <f t="shared" si="56"/>
        <v>4.604316927725449E-16</v>
      </c>
      <c r="S77" s="109">
        <f t="shared" si="56"/>
        <v>4.604316927725449E-16</v>
      </c>
      <c r="T77" s="109">
        <f t="shared" si="56"/>
        <v>4.604316927725449E-16</v>
      </c>
      <c r="U77" s="109">
        <f t="shared" si="56"/>
        <v>4.604316927725449E-16</v>
      </c>
      <c r="V77" s="109">
        <f t="shared" si="56"/>
        <v>4.604316927725449E-16</v>
      </c>
      <c r="W77" s="109">
        <f t="shared" si="56"/>
        <v>4.604316927725449E-16</v>
      </c>
      <c r="X77" s="109">
        <f t="shared" si="56"/>
        <v>4.604316927725449E-16</v>
      </c>
      <c r="Y77" s="109">
        <f t="shared" si="56"/>
        <v>4.604316927725449E-16</v>
      </c>
      <c r="Z77" s="109">
        <f t="shared" si="56"/>
        <v>4.604316927725449E-16</v>
      </c>
      <c r="AA77" s="109">
        <f t="shared" si="56"/>
        <v>4.604316927725449E-16</v>
      </c>
      <c r="AB77" s="109">
        <f t="shared" si="56"/>
        <v>4.604316927725449E-16</v>
      </c>
      <c r="AC77" s="109">
        <f t="shared" si="56"/>
        <v>4.604316927725449E-16</v>
      </c>
      <c r="AD77" s="109">
        <f t="shared" si="56"/>
        <v>4.604316927725449E-16</v>
      </c>
      <c r="AE77" s="109">
        <f t="shared" si="56"/>
        <v>4.604316927725449E-16</v>
      </c>
      <c r="AF77" s="109">
        <f t="shared" si="56"/>
        <v>4.604316927725449E-16</v>
      </c>
      <c r="AG77" s="109">
        <f t="shared" si="56"/>
        <v>4.604316927725449E-16</v>
      </c>
      <c r="AH77" s="109">
        <f t="shared" si="56"/>
        <v>4.604316927725449E-16</v>
      </c>
      <c r="AI77" s="109">
        <f t="shared" si="56"/>
        <v>4.604316927725449E-16</v>
      </c>
      <c r="AJ77" s="109">
        <f t="shared" si="56"/>
        <v>4.604316927725449E-16</v>
      </c>
      <c r="AK77" s="109">
        <f t="shared" si="56"/>
        <v>4.604316927725449E-16</v>
      </c>
      <c r="AL77" s="109">
        <f t="shared" si="56"/>
        <v>4.604316927725449E-16</v>
      </c>
      <c r="AM77" s="109">
        <f t="shared" si="56"/>
        <v>4.604316927725449E-16</v>
      </c>
      <c r="AN77" s="109">
        <f t="shared" si="56"/>
        <v>4.604316927725449E-16</v>
      </c>
      <c r="AO77" s="109">
        <f t="shared" si="56"/>
        <v>4.604316927725449E-16</v>
      </c>
    </row>
    <row r="78" spans="2:41" x14ac:dyDescent="0.3">
      <c r="D78" s="34" t="s">
        <v>76</v>
      </c>
      <c r="E78" s="48">
        <f t="shared" si="51"/>
        <v>25.814355899348627</v>
      </c>
      <c r="F78" s="42">
        <f>SUM(F76:F77)</f>
        <v>0</v>
      </c>
      <c r="G78" s="42">
        <f t="shared" ref="G78:AO78" si="57">SUM(G76:G77)</f>
        <v>6.0645437999999992</v>
      </c>
      <c r="H78" s="42">
        <f t="shared" si="57"/>
        <v>5.4580894199999994</v>
      </c>
      <c r="I78" s="42">
        <f t="shared" si="57"/>
        <v>4.8516350399999997</v>
      </c>
      <c r="J78" s="42">
        <f t="shared" si="57"/>
        <v>4.2451806599999999</v>
      </c>
      <c r="K78" s="42">
        <f t="shared" si="57"/>
        <v>3.6387262800000002</v>
      </c>
      <c r="L78" s="42">
        <f t="shared" si="57"/>
        <v>3.0322719000000005</v>
      </c>
      <c r="M78" s="42">
        <f t="shared" si="57"/>
        <v>2.4258175200000007</v>
      </c>
      <c r="N78" s="42">
        <f t="shared" si="57"/>
        <v>1.8193631400000005</v>
      </c>
      <c r="O78" s="42">
        <f t="shared" si="57"/>
        <v>1.2129087600000006</v>
      </c>
      <c r="P78" s="42">
        <f t="shared" si="57"/>
        <v>0.60645438000000085</v>
      </c>
      <c r="Q78" s="42">
        <f t="shared" si="57"/>
        <v>8.2422957348171616E-16</v>
      </c>
      <c r="R78" s="42">
        <f t="shared" si="57"/>
        <v>8.2422957348171616E-16</v>
      </c>
      <c r="S78" s="42">
        <f t="shared" si="57"/>
        <v>8.2422957348171616E-16</v>
      </c>
      <c r="T78" s="42">
        <f t="shared" si="57"/>
        <v>8.2422957348171616E-16</v>
      </c>
      <c r="U78" s="42">
        <f t="shared" si="57"/>
        <v>8.2422957348171616E-16</v>
      </c>
      <c r="V78" s="42">
        <f t="shared" si="57"/>
        <v>8.2422957348171616E-16</v>
      </c>
      <c r="W78" s="42">
        <f t="shared" si="57"/>
        <v>8.2422957348171616E-16</v>
      </c>
      <c r="X78" s="42">
        <f t="shared" si="57"/>
        <v>8.2422957348171616E-16</v>
      </c>
      <c r="Y78" s="42">
        <f t="shared" si="57"/>
        <v>8.2422957348171616E-16</v>
      </c>
      <c r="Z78" s="42">
        <f t="shared" si="57"/>
        <v>8.2422957348171616E-16</v>
      </c>
      <c r="AA78" s="42">
        <f t="shared" si="57"/>
        <v>8.2422957348171616E-16</v>
      </c>
      <c r="AB78" s="42">
        <f t="shared" si="57"/>
        <v>8.2422957348171616E-16</v>
      </c>
      <c r="AC78" s="42">
        <f t="shared" si="57"/>
        <v>8.2422957348171616E-16</v>
      </c>
      <c r="AD78" s="42">
        <f t="shared" si="57"/>
        <v>8.2422957348171616E-16</v>
      </c>
      <c r="AE78" s="42">
        <f t="shared" si="57"/>
        <v>8.2422957348171616E-16</v>
      </c>
      <c r="AF78" s="42">
        <f t="shared" si="57"/>
        <v>8.2422957348171616E-16</v>
      </c>
      <c r="AG78" s="42">
        <f t="shared" si="57"/>
        <v>8.2422957348171616E-16</v>
      </c>
      <c r="AH78" s="42">
        <f t="shared" si="57"/>
        <v>8.2422957348171616E-16</v>
      </c>
      <c r="AI78" s="42">
        <f t="shared" si="57"/>
        <v>8.2422957348171616E-16</v>
      </c>
      <c r="AJ78" s="42">
        <f t="shared" si="57"/>
        <v>8.2422957348171616E-16</v>
      </c>
      <c r="AK78" s="42">
        <f t="shared" si="57"/>
        <v>8.2422957348171616E-16</v>
      </c>
      <c r="AL78" s="42">
        <f t="shared" si="57"/>
        <v>8.2422957348171616E-16</v>
      </c>
      <c r="AM78" s="42">
        <f t="shared" si="57"/>
        <v>8.2422957348171616E-16</v>
      </c>
      <c r="AN78" s="42">
        <f t="shared" si="57"/>
        <v>8.2422957348171616E-16</v>
      </c>
      <c r="AO78" s="42">
        <f t="shared" si="57"/>
        <v>8.2422957348171616E-16</v>
      </c>
    </row>
    <row r="79" spans="2:41" x14ac:dyDescent="0.3">
      <c r="D79" s="107" t="s">
        <v>126</v>
      </c>
      <c r="E79" s="108">
        <f t="shared" si="51"/>
        <v>5.1992038412340413</v>
      </c>
      <c r="F79" s="109">
        <f t="shared" ref="F79:AO79" si="58">F77*($H$14-1)</f>
        <v>0</v>
      </c>
      <c r="G79" s="109">
        <f t="shared" si="58"/>
        <v>1.2214443599999996</v>
      </c>
      <c r="H79" s="109">
        <f t="shared" si="58"/>
        <v>1.0992999239999997</v>
      </c>
      <c r="I79" s="109">
        <f t="shared" si="58"/>
        <v>0.97715548799999974</v>
      </c>
      <c r="J79" s="109">
        <f t="shared" si="58"/>
        <v>0.85501105199999983</v>
      </c>
      <c r="K79" s="109">
        <f t="shared" si="58"/>
        <v>0.73286661599999992</v>
      </c>
      <c r="L79" s="109">
        <f t="shared" si="58"/>
        <v>0.61072218</v>
      </c>
      <c r="M79" s="109">
        <f t="shared" si="58"/>
        <v>0.48857774399999998</v>
      </c>
      <c r="N79" s="109">
        <f t="shared" si="58"/>
        <v>0.36643330800000007</v>
      </c>
      <c r="O79" s="109">
        <f t="shared" si="58"/>
        <v>0.24428887200000007</v>
      </c>
      <c r="P79" s="109">
        <f t="shared" si="58"/>
        <v>0.12214443600000013</v>
      </c>
      <c r="Q79" s="109">
        <f t="shared" si="58"/>
        <v>1.6600598446901276E-16</v>
      </c>
      <c r="R79" s="109">
        <f t="shared" si="58"/>
        <v>1.6600598446901276E-16</v>
      </c>
      <c r="S79" s="109">
        <f t="shared" si="58"/>
        <v>1.6600598446901276E-16</v>
      </c>
      <c r="T79" s="109">
        <f t="shared" si="58"/>
        <v>1.6600598446901276E-16</v>
      </c>
      <c r="U79" s="109">
        <f t="shared" si="58"/>
        <v>1.6600598446901276E-16</v>
      </c>
      <c r="V79" s="109">
        <f t="shared" si="58"/>
        <v>1.6600598446901276E-16</v>
      </c>
      <c r="W79" s="109">
        <f t="shared" si="58"/>
        <v>1.6600598446901276E-16</v>
      </c>
      <c r="X79" s="109">
        <f t="shared" si="58"/>
        <v>1.6600598446901276E-16</v>
      </c>
      <c r="Y79" s="109">
        <f t="shared" si="58"/>
        <v>1.6600598446901276E-16</v>
      </c>
      <c r="Z79" s="109">
        <f t="shared" si="58"/>
        <v>1.6600598446901276E-16</v>
      </c>
      <c r="AA79" s="109">
        <f t="shared" si="58"/>
        <v>1.6600598446901276E-16</v>
      </c>
      <c r="AB79" s="109">
        <f t="shared" si="58"/>
        <v>1.6600598446901276E-16</v>
      </c>
      <c r="AC79" s="109">
        <f t="shared" si="58"/>
        <v>1.6600598446901276E-16</v>
      </c>
      <c r="AD79" s="109">
        <f t="shared" si="58"/>
        <v>1.6600598446901276E-16</v>
      </c>
      <c r="AE79" s="109">
        <f t="shared" si="58"/>
        <v>1.6600598446901276E-16</v>
      </c>
      <c r="AF79" s="109">
        <f t="shared" si="58"/>
        <v>1.6600598446901276E-16</v>
      </c>
      <c r="AG79" s="109">
        <f t="shared" si="58"/>
        <v>1.6600598446901276E-16</v>
      </c>
      <c r="AH79" s="109">
        <f t="shared" si="58"/>
        <v>1.6600598446901276E-16</v>
      </c>
      <c r="AI79" s="109">
        <f t="shared" si="58"/>
        <v>1.6600598446901276E-16</v>
      </c>
      <c r="AJ79" s="109">
        <f t="shared" si="58"/>
        <v>1.6600598446901276E-16</v>
      </c>
      <c r="AK79" s="109">
        <f t="shared" si="58"/>
        <v>1.6600598446901276E-16</v>
      </c>
      <c r="AL79" s="109">
        <f t="shared" si="58"/>
        <v>1.6600598446901276E-16</v>
      </c>
      <c r="AM79" s="109">
        <f t="shared" si="58"/>
        <v>1.6600598446901276E-16</v>
      </c>
      <c r="AN79" s="109">
        <f t="shared" si="58"/>
        <v>1.6600598446901276E-16</v>
      </c>
      <c r="AO79" s="109">
        <f t="shared" si="58"/>
        <v>1.6600598446901276E-16</v>
      </c>
    </row>
    <row r="80" spans="2:41" x14ac:dyDescent="0.3">
      <c r="D80" s="82" t="s">
        <v>127</v>
      </c>
      <c r="E80" s="114">
        <f>NPV($E$15,F80:AO80)*(1+$E$15)</f>
        <v>5.1992038412340413</v>
      </c>
      <c r="F80" s="115">
        <f>F79</f>
        <v>0</v>
      </c>
      <c r="G80" s="115">
        <f t="shared" ref="G80:AO80" si="59">G79</f>
        <v>1.2214443599999996</v>
      </c>
      <c r="H80" s="115">
        <f t="shared" si="59"/>
        <v>1.0992999239999997</v>
      </c>
      <c r="I80" s="115">
        <f t="shared" si="59"/>
        <v>0.97715548799999974</v>
      </c>
      <c r="J80" s="115">
        <f t="shared" si="59"/>
        <v>0.85501105199999983</v>
      </c>
      <c r="K80" s="115">
        <f t="shared" si="59"/>
        <v>0.73286661599999992</v>
      </c>
      <c r="L80" s="115">
        <f t="shared" si="59"/>
        <v>0.61072218</v>
      </c>
      <c r="M80" s="115">
        <f t="shared" si="59"/>
        <v>0.48857774399999998</v>
      </c>
      <c r="N80" s="115">
        <f t="shared" si="59"/>
        <v>0.36643330800000007</v>
      </c>
      <c r="O80" s="115">
        <f t="shared" si="59"/>
        <v>0.24428887200000007</v>
      </c>
      <c r="P80" s="115">
        <f t="shared" si="59"/>
        <v>0.12214443600000013</v>
      </c>
      <c r="Q80" s="115">
        <f t="shared" si="59"/>
        <v>1.6600598446901276E-16</v>
      </c>
      <c r="R80" s="115">
        <f t="shared" si="59"/>
        <v>1.6600598446901276E-16</v>
      </c>
      <c r="S80" s="115">
        <f t="shared" si="59"/>
        <v>1.6600598446901276E-16</v>
      </c>
      <c r="T80" s="115">
        <f t="shared" si="59"/>
        <v>1.6600598446901276E-16</v>
      </c>
      <c r="U80" s="115">
        <f t="shared" si="59"/>
        <v>1.6600598446901276E-16</v>
      </c>
      <c r="V80" s="115">
        <f t="shared" si="59"/>
        <v>1.6600598446901276E-16</v>
      </c>
      <c r="W80" s="115">
        <f t="shared" si="59"/>
        <v>1.6600598446901276E-16</v>
      </c>
      <c r="X80" s="115">
        <f t="shared" si="59"/>
        <v>1.6600598446901276E-16</v>
      </c>
      <c r="Y80" s="115">
        <f t="shared" si="59"/>
        <v>1.6600598446901276E-16</v>
      </c>
      <c r="Z80" s="115">
        <f t="shared" si="59"/>
        <v>1.6600598446901276E-16</v>
      </c>
      <c r="AA80" s="115">
        <f t="shared" si="59"/>
        <v>1.6600598446901276E-16</v>
      </c>
      <c r="AB80" s="115">
        <f t="shared" si="59"/>
        <v>1.6600598446901276E-16</v>
      </c>
      <c r="AC80" s="115">
        <f t="shared" si="59"/>
        <v>1.6600598446901276E-16</v>
      </c>
      <c r="AD80" s="115">
        <f t="shared" si="59"/>
        <v>1.6600598446901276E-16</v>
      </c>
      <c r="AE80" s="115">
        <f t="shared" si="59"/>
        <v>1.6600598446901276E-16</v>
      </c>
      <c r="AF80" s="115">
        <f t="shared" si="59"/>
        <v>1.6600598446901276E-16</v>
      </c>
      <c r="AG80" s="115">
        <f t="shared" si="59"/>
        <v>1.6600598446901276E-16</v>
      </c>
      <c r="AH80" s="115">
        <f t="shared" si="59"/>
        <v>1.6600598446901276E-16</v>
      </c>
      <c r="AI80" s="115">
        <f t="shared" si="59"/>
        <v>1.6600598446901276E-16</v>
      </c>
      <c r="AJ80" s="115">
        <f t="shared" si="59"/>
        <v>1.6600598446901276E-16</v>
      </c>
      <c r="AK80" s="115">
        <f t="shared" si="59"/>
        <v>1.6600598446901276E-16</v>
      </c>
      <c r="AL80" s="115">
        <f t="shared" si="59"/>
        <v>1.6600598446901276E-16</v>
      </c>
      <c r="AM80" s="115">
        <f t="shared" si="59"/>
        <v>1.6600598446901276E-16</v>
      </c>
      <c r="AN80" s="115">
        <f t="shared" si="59"/>
        <v>1.6600598446901276E-16</v>
      </c>
      <c r="AO80" s="115">
        <f t="shared" si="59"/>
        <v>1.6600598446901276E-16</v>
      </c>
    </row>
    <row r="81" spans="3:41" x14ac:dyDescent="0.3">
      <c r="C81" s="34"/>
      <c r="D81" s="40" t="s">
        <v>49</v>
      </c>
      <c r="E81" s="116">
        <f t="shared" si="51"/>
        <v>131.07824036564031</v>
      </c>
      <c r="F81" s="117">
        <f t="shared" ref="F81:AO81" si="60">SUM(F75,F78,F72,F80)</f>
        <v>0</v>
      </c>
      <c r="G81" s="117">
        <f t="shared" si="60"/>
        <v>21.511988159999998</v>
      </c>
      <c r="H81" s="117">
        <f t="shared" si="60"/>
        <v>20.783389344</v>
      </c>
      <c r="I81" s="117">
        <f t="shared" si="60"/>
        <v>20.054790527999998</v>
      </c>
      <c r="J81" s="117">
        <f t="shared" si="60"/>
        <v>19.326191711999996</v>
      </c>
      <c r="K81" s="117">
        <f t="shared" si="60"/>
        <v>18.597592895999998</v>
      </c>
      <c r="L81" s="117">
        <f t="shared" si="60"/>
        <v>17.86899408</v>
      </c>
      <c r="M81" s="117">
        <f t="shared" si="60"/>
        <v>17.140395264000002</v>
      </c>
      <c r="N81" s="117">
        <f t="shared" si="60"/>
        <v>16.411796448</v>
      </c>
      <c r="O81" s="117">
        <f t="shared" si="60"/>
        <v>15.683197632000001</v>
      </c>
      <c r="P81" s="117">
        <f t="shared" si="60"/>
        <v>14.954598816000001</v>
      </c>
      <c r="Q81" s="117">
        <f t="shared" si="60"/>
        <v>9.90235557950729E-16</v>
      </c>
      <c r="R81" s="117">
        <f t="shared" si="60"/>
        <v>9.90235557950729E-16</v>
      </c>
      <c r="S81" s="117">
        <f t="shared" si="60"/>
        <v>9.90235557950729E-16</v>
      </c>
      <c r="T81" s="117">
        <f t="shared" si="60"/>
        <v>9.90235557950729E-16</v>
      </c>
      <c r="U81" s="117">
        <f t="shared" si="60"/>
        <v>9.90235557950729E-16</v>
      </c>
      <c r="V81" s="117">
        <f t="shared" si="60"/>
        <v>9.90235557950729E-16</v>
      </c>
      <c r="W81" s="117">
        <f t="shared" si="60"/>
        <v>9.90235557950729E-16</v>
      </c>
      <c r="X81" s="117">
        <f t="shared" si="60"/>
        <v>9.90235557950729E-16</v>
      </c>
      <c r="Y81" s="117">
        <f t="shared" si="60"/>
        <v>9.90235557950729E-16</v>
      </c>
      <c r="Z81" s="117">
        <f t="shared" si="60"/>
        <v>9.90235557950729E-16</v>
      </c>
      <c r="AA81" s="117">
        <f t="shared" si="60"/>
        <v>9.90235557950729E-16</v>
      </c>
      <c r="AB81" s="117">
        <f t="shared" si="60"/>
        <v>9.90235557950729E-16</v>
      </c>
      <c r="AC81" s="117">
        <f t="shared" si="60"/>
        <v>9.90235557950729E-16</v>
      </c>
      <c r="AD81" s="117">
        <f t="shared" si="60"/>
        <v>9.90235557950729E-16</v>
      </c>
      <c r="AE81" s="117">
        <f t="shared" si="60"/>
        <v>9.90235557950729E-16</v>
      </c>
      <c r="AF81" s="117">
        <f t="shared" si="60"/>
        <v>9.90235557950729E-16</v>
      </c>
      <c r="AG81" s="117">
        <f t="shared" si="60"/>
        <v>9.90235557950729E-16</v>
      </c>
      <c r="AH81" s="117">
        <f t="shared" si="60"/>
        <v>9.90235557950729E-16</v>
      </c>
      <c r="AI81" s="117">
        <f t="shared" si="60"/>
        <v>9.90235557950729E-16</v>
      </c>
      <c r="AJ81" s="117">
        <f t="shared" si="60"/>
        <v>9.90235557950729E-16</v>
      </c>
      <c r="AK81" s="117">
        <f t="shared" si="60"/>
        <v>9.90235557950729E-16</v>
      </c>
      <c r="AL81" s="117">
        <f t="shared" si="60"/>
        <v>9.90235557950729E-16</v>
      </c>
      <c r="AM81" s="117">
        <f t="shared" si="60"/>
        <v>9.90235557950729E-16</v>
      </c>
      <c r="AN81" s="117">
        <f t="shared" si="60"/>
        <v>9.90235557950729E-16</v>
      </c>
      <c r="AO81" s="117">
        <f t="shared" si="60"/>
        <v>9.90235557950729E-16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1"/>
        <v>-11.181759634359665</v>
      </c>
      <c r="F83" s="49">
        <f t="shared" ref="F83:AO83" si="61">-F8+F81</f>
        <v>-142.26</v>
      </c>
      <c r="G83" s="49">
        <f t="shared" si="61"/>
        <v>21.511988159999998</v>
      </c>
      <c r="H83" s="49">
        <f t="shared" si="61"/>
        <v>20.783389344</v>
      </c>
      <c r="I83" s="49">
        <f t="shared" si="61"/>
        <v>20.054790527999998</v>
      </c>
      <c r="J83" s="49">
        <f t="shared" si="61"/>
        <v>19.326191711999996</v>
      </c>
      <c r="K83" s="49">
        <f t="shared" si="61"/>
        <v>18.597592895999998</v>
      </c>
      <c r="L83" s="49">
        <f t="shared" si="61"/>
        <v>17.86899408</v>
      </c>
      <c r="M83" s="49">
        <f t="shared" si="61"/>
        <v>17.140395264000002</v>
      </c>
      <c r="N83" s="49">
        <f t="shared" si="61"/>
        <v>16.411796448</v>
      </c>
      <c r="O83" s="49">
        <f t="shared" si="61"/>
        <v>15.683197632000001</v>
      </c>
      <c r="P83" s="49">
        <f t="shared" si="61"/>
        <v>14.954598816000001</v>
      </c>
      <c r="Q83" s="49">
        <f t="shared" si="61"/>
        <v>9.90235557950729E-16</v>
      </c>
      <c r="R83" s="49">
        <f t="shared" si="61"/>
        <v>9.90235557950729E-16</v>
      </c>
      <c r="S83" s="49">
        <f t="shared" si="61"/>
        <v>9.90235557950729E-16</v>
      </c>
      <c r="T83" s="49">
        <f t="shared" si="61"/>
        <v>9.90235557950729E-16</v>
      </c>
      <c r="U83" s="49">
        <f t="shared" si="61"/>
        <v>9.90235557950729E-16</v>
      </c>
      <c r="V83" s="49">
        <f t="shared" si="61"/>
        <v>9.90235557950729E-16</v>
      </c>
      <c r="W83" s="49">
        <f t="shared" si="61"/>
        <v>9.90235557950729E-16</v>
      </c>
      <c r="X83" s="49">
        <f t="shared" si="61"/>
        <v>9.90235557950729E-16</v>
      </c>
      <c r="Y83" s="49">
        <f t="shared" si="61"/>
        <v>9.90235557950729E-16</v>
      </c>
      <c r="Z83" s="49">
        <f t="shared" si="61"/>
        <v>9.90235557950729E-16</v>
      </c>
      <c r="AA83" s="49">
        <f t="shared" si="61"/>
        <v>9.90235557950729E-16</v>
      </c>
      <c r="AB83" s="49">
        <f t="shared" si="61"/>
        <v>9.90235557950729E-16</v>
      </c>
      <c r="AC83" s="49">
        <f t="shared" si="61"/>
        <v>9.90235557950729E-16</v>
      </c>
      <c r="AD83" s="49">
        <f t="shared" si="61"/>
        <v>9.90235557950729E-16</v>
      </c>
      <c r="AE83" s="49">
        <f t="shared" si="61"/>
        <v>9.90235557950729E-16</v>
      </c>
      <c r="AF83" s="49">
        <f t="shared" si="61"/>
        <v>9.90235557950729E-16</v>
      </c>
      <c r="AG83" s="49">
        <f t="shared" si="61"/>
        <v>9.90235557950729E-16</v>
      </c>
      <c r="AH83" s="49">
        <f t="shared" si="61"/>
        <v>9.90235557950729E-16</v>
      </c>
      <c r="AI83" s="49">
        <f t="shared" si="61"/>
        <v>9.90235557950729E-16</v>
      </c>
      <c r="AJ83" s="49">
        <f t="shared" si="61"/>
        <v>9.90235557950729E-16</v>
      </c>
      <c r="AK83" s="49">
        <f t="shared" si="61"/>
        <v>9.90235557950729E-16</v>
      </c>
      <c r="AL83" s="49">
        <f t="shared" si="61"/>
        <v>9.90235557950729E-16</v>
      </c>
      <c r="AM83" s="49">
        <f t="shared" si="61"/>
        <v>9.90235557950729E-16</v>
      </c>
      <c r="AN83" s="49">
        <f t="shared" si="61"/>
        <v>9.90235557950729E-16</v>
      </c>
      <c r="AO83" s="49">
        <f t="shared" si="61"/>
        <v>9.90235557950729E-16</v>
      </c>
    </row>
    <row r="84" spans="3:41" x14ac:dyDescent="0.3">
      <c r="D84" s="34" t="s">
        <v>50</v>
      </c>
      <c r="F84" s="49">
        <f>F22</f>
        <v>104.56109999999998</v>
      </c>
      <c r="G84" s="49">
        <f t="shared" ref="G84:AO84" si="62">G22</f>
        <v>94.104989999999987</v>
      </c>
      <c r="H84" s="49">
        <f t="shared" si="62"/>
        <v>83.648879999999991</v>
      </c>
      <c r="I84" s="49">
        <f t="shared" si="62"/>
        <v>73.192769999999996</v>
      </c>
      <c r="J84" s="49">
        <f t="shared" si="62"/>
        <v>62.736660000000001</v>
      </c>
      <c r="K84" s="49">
        <f t="shared" si="62"/>
        <v>52.280550000000005</v>
      </c>
      <c r="L84" s="49">
        <f t="shared" si="62"/>
        <v>41.82444000000001</v>
      </c>
      <c r="M84" s="49">
        <f t="shared" si="62"/>
        <v>31.368330000000011</v>
      </c>
      <c r="N84" s="49">
        <f t="shared" si="62"/>
        <v>20.912220000000012</v>
      </c>
      <c r="O84" s="49">
        <f t="shared" si="62"/>
        <v>10.456110000000013</v>
      </c>
      <c r="P84" s="49">
        <f t="shared" si="62"/>
        <v>1.4210854715202004E-14</v>
      </c>
      <c r="Q84" s="49">
        <f t="shared" si="62"/>
        <v>1.4210854715202004E-14</v>
      </c>
      <c r="R84" s="49">
        <f t="shared" si="62"/>
        <v>1.4210854715202004E-14</v>
      </c>
      <c r="S84" s="49">
        <f t="shared" si="62"/>
        <v>1.4210854715202004E-14</v>
      </c>
      <c r="T84" s="49">
        <f t="shared" si="62"/>
        <v>1.4210854715202004E-14</v>
      </c>
      <c r="U84" s="49">
        <f t="shared" si="62"/>
        <v>1.4210854715202004E-14</v>
      </c>
      <c r="V84" s="49">
        <f t="shared" si="62"/>
        <v>1.4210854715202004E-14</v>
      </c>
      <c r="W84" s="49">
        <f t="shared" si="62"/>
        <v>1.4210854715202004E-14</v>
      </c>
      <c r="X84" s="49">
        <f t="shared" si="62"/>
        <v>1.4210854715202004E-14</v>
      </c>
      <c r="Y84" s="49">
        <f t="shared" si="62"/>
        <v>1.4210854715202004E-14</v>
      </c>
      <c r="Z84" s="49">
        <f t="shared" si="62"/>
        <v>1.4210854715202004E-14</v>
      </c>
      <c r="AA84" s="49">
        <f t="shared" si="62"/>
        <v>1.4210854715202004E-14</v>
      </c>
      <c r="AB84" s="49">
        <f t="shared" si="62"/>
        <v>1.4210854715202004E-14</v>
      </c>
      <c r="AC84" s="49">
        <f t="shared" si="62"/>
        <v>1.4210854715202004E-14</v>
      </c>
      <c r="AD84" s="49">
        <f t="shared" si="62"/>
        <v>1.4210854715202004E-14</v>
      </c>
      <c r="AE84" s="49">
        <f t="shared" si="62"/>
        <v>1.4210854715202004E-14</v>
      </c>
      <c r="AF84" s="49">
        <f t="shared" si="62"/>
        <v>1.4210854715202004E-14</v>
      </c>
      <c r="AG84" s="49">
        <f t="shared" si="62"/>
        <v>1.4210854715202004E-14</v>
      </c>
      <c r="AH84" s="49">
        <f t="shared" si="62"/>
        <v>1.4210854715202004E-14</v>
      </c>
      <c r="AI84" s="49">
        <f t="shared" si="62"/>
        <v>1.4210854715202004E-14</v>
      </c>
      <c r="AJ84" s="49">
        <f t="shared" si="62"/>
        <v>1.4210854715202004E-14</v>
      </c>
      <c r="AK84" s="49">
        <f t="shared" si="62"/>
        <v>1.4210854715202004E-14</v>
      </c>
      <c r="AL84" s="49">
        <f t="shared" si="62"/>
        <v>1.4210854715202004E-14</v>
      </c>
      <c r="AM84" s="49">
        <f t="shared" si="62"/>
        <v>1.4210854715202004E-14</v>
      </c>
      <c r="AN84" s="49">
        <f t="shared" si="62"/>
        <v>1.4210854715202004E-14</v>
      </c>
      <c r="AO84" s="49">
        <f t="shared" si="62"/>
        <v>1.4210854715202004E-14</v>
      </c>
    </row>
  </sheetData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C9D1-5D97-4C09-BB08-ABF392AB9C6E}">
  <dimension ref="A1:AO92"/>
  <sheetViews>
    <sheetView tabSelected="1"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1502.4803351565085</v>
      </c>
      <c r="F21" s="49">
        <f>F8-F46-F19</f>
        <v>104.56109999999998</v>
      </c>
      <c r="G21" s="49">
        <f t="shared" ref="G21:Y21" si="5">G8-G46-G19</f>
        <v>109.38431700000001</v>
      </c>
      <c r="H21" s="49">
        <f t="shared" si="5"/>
        <v>114.44059808999999</v>
      </c>
      <c r="I21" s="49">
        <f t="shared" si="5"/>
        <v>119.74143499500001</v>
      </c>
      <c r="J21" s="49">
        <f t="shared" si="5"/>
        <v>125.29888980000001</v>
      </c>
      <c r="K21" s="49">
        <f t="shared" si="5"/>
        <v>127.80486759599999</v>
      </c>
      <c r="L21" s="49">
        <f t="shared" si="5"/>
        <v>130.36096494792</v>
      </c>
      <c r="M21" s="49">
        <f t="shared" si="5"/>
        <v>132.96818424687839</v>
      </c>
      <c r="N21" s="49">
        <f t="shared" si="5"/>
        <v>135.62754793181597</v>
      </c>
      <c r="O21" s="49">
        <f t="shared" si="5"/>
        <v>138.34009889045231</v>
      </c>
      <c r="P21" s="49">
        <f t="shared" si="5"/>
        <v>141.10690086826136</v>
      </c>
      <c r="Q21" s="49">
        <f t="shared" si="5"/>
        <v>143.9290388856266</v>
      </c>
      <c r="R21" s="49">
        <f t="shared" si="5"/>
        <v>146.80761966333912</v>
      </c>
      <c r="S21" s="49">
        <f t="shared" si="5"/>
        <v>149.74377205660591</v>
      </c>
      <c r="T21" s="49">
        <f t="shared" si="5"/>
        <v>152.73864749773801</v>
      </c>
      <c r="U21" s="49">
        <f t="shared" si="5"/>
        <v>155.79342044769277</v>
      </c>
      <c r="V21" s="49">
        <f t="shared" si="5"/>
        <v>158.90928885664664</v>
      </c>
      <c r="W21" s="49">
        <f t="shared" si="5"/>
        <v>162.08747463377955</v>
      </c>
      <c r="X21" s="49">
        <f t="shared" si="5"/>
        <v>165.32922412645516</v>
      </c>
      <c r="Y21" s="49">
        <f t="shared" si="5"/>
        <v>168.63580860898429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104.56109999999998</v>
      </c>
      <c r="G22" s="49">
        <f t="shared" si="6"/>
        <v>203.489307</v>
      </c>
      <c r="H22" s="49">
        <f t="shared" si="6"/>
        <v>296.53536338999999</v>
      </c>
      <c r="I22" s="49">
        <f t="shared" si="6"/>
        <v>383.43819687600001</v>
      </c>
      <c r="J22" s="49">
        <f t="shared" si="6"/>
        <v>463.92434166750002</v>
      </c>
      <c r="K22" s="49">
        <f t="shared" si="6"/>
        <v>534.38657527500004</v>
      </c>
      <c r="L22" s="49">
        <f t="shared" si="6"/>
        <v>594.62441947482012</v>
      </c>
      <c r="M22" s="49">
        <f t="shared" si="6"/>
        <v>644.43338647880648</v>
      </c>
      <c r="N22" s="49">
        <f t="shared" si="6"/>
        <v>683.60489874304255</v>
      </c>
      <c r="O22" s="49">
        <f t="shared" si="6"/>
        <v>711.92620717273337</v>
      </c>
      <c r="P22" s="49">
        <f t="shared" si="6"/>
        <v>729.18030769118809</v>
      </c>
      <c r="Q22" s="49">
        <f t="shared" si="6"/>
        <v>745.60196614018184</v>
      </c>
      <c r="R22" s="49">
        <f t="shared" si="6"/>
        <v>761.44773317832551</v>
      </c>
      <c r="S22" s="49">
        <f t="shared" si="6"/>
        <v>776.99295045240194</v>
      </c>
      <c r="T22" s="49">
        <f t="shared" si="6"/>
        <v>792.53280946145003</v>
      </c>
      <c r="U22" s="49">
        <f t="shared" si="6"/>
        <v>808.383465650679</v>
      </c>
      <c r="V22" s="49">
        <f t="shared" si="6"/>
        <v>824.55113496369256</v>
      </c>
      <c r="W22" s="49">
        <f t="shared" si="6"/>
        <v>841.04215766296647</v>
      </c>
      <c r="X22" s="49">
        <f t="shared" si="6"/>
        <v>857.86300081622585</v>
      </c>
      <c r="Y22" s="49">
        <f t="shared" si="6"/>
        <v>875.02026083255032</v>
      </c>
      <c r="Z22" s="49">
        <f t="shared" si="6"/>
        <v>720.51214126803734</v>
      </c>
      <c r="AA22" s="49">
        <f t="shared" si="6"/>
        <v>580.1147117903505</v>
      </c>
      <c r="AB22" s="49">
        <f t="shared" si="6"/>
        <v>454.11018620122638</v>
      </c>
      <c r="AC22" s="49">
        <f t="shared" si="6"/>
        <v>342.78642257843615</v>
      </c>
      <c r="AD22" s="49">
        <f t="shared" si="6"/>
        <v>246.43703616130651</v>
      </c>
      <c r="AE22" s="49">
        <f t="shared" si="6"/>
        <v>165.36151449395066</v>
      </c>
      <c r="AF22" s="49">
        <f t="shared" si="6"/>
        <v>99.865334871364098</v>
      </c>
      <c r="AG22" s="49">
        <f t="shared" si="6"/>
        <v>50.260084134442202</v>
      </c>
      <c r="AH22" s="49">
        <f t="shared" si="6"/>
        <v>16.86358086089826</v>
      </c>
      <c r="AI22" s="49">
        <f t="shared" si="6"/>
        <v>-1.7053025658242404E-13</v>
      </c>
      <c r="AJ22" s="49">
        <f t="shared" si="6"/>
        <v>-1.7053025658242404E-13</v>
      </c>
      <c r="AK22" s="49">
        <f t="shared" si="6"/>
        <v>-1.7053025658242404E-13</v>
      </c>
      <c r="AL22" s="49">
        <f t="shared" si="6"/>
        <v>-1.7053025658242404E-13</v>
      </c>
      <c r="AM22" s="49">
        <f t="shared" si="6"/>
        <v>-1.7053025658242404E-13</v>
      </c>
      <c r="AN22" s="49">
        <f t="shared" si="6"/>
        <v>-1.7053025658242404E-13</v>
      </c>
      <c r="AO22" s="49">
        <f t="shared" si="6"/>
        <v>-1.7053025658242404E-13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 t="shared" ref="E24:E44" si="7">NPV($E$15,F24:AO24)*(1+$E$15)</f>
        <v>78.672452942310315</v>
      </c>
      <c r="F24" s="49"/>
      <c r="G24" s="49">
        <f>IF(G$18-F$18&lt;=$E$16,F$21/$E$16,0)</f>
        <v>10.456109999999999</v>
      </c>
      <c r="H24" s="49">
        <f>IF(H$18-F$18&lt;=$E$16,F$21/$E$16,0)</f>
        <v>10.456109999999999</v>
      </c>
      <c r="I24" s="49">
        <f>IF(I$18-F$18&lt;=$E$16,F$21/$E$16,0)</f>
        <v>10.456109999999999</v>
      </c>
      <c r="J24" s="49">
        <f>IF(J$18-F$18&lt;=$E$16,F$21/$E$16,0)</f>
        <v>10.456109999999999</v>
      </c>
      <c r="K24" s="49">
        <f>IF(K$18-F$18&lt;=$E$16,F$21/$E$16,0)</f>
        <v>10.456109999999999</v>
      </c>
      <c r="L24" s="49">
        <f>IF(L$18-F$18&lt;=$E$16,F$21/$E$16,0)</f>
        <v>10.456109999999999</v>
      </c>
      <c r="M24" s="49">
        <f>IF(M$18-F$18&lt;=$E$16,F$21/$E$16,0)</f>
        <v>10.456109999999999</v>
      </c>
      <c r="N24" s="49">
        <f>IF(N$18-F$18&lt;=$E$16,F$21/$E$16,0)</f>
        <v>10.456109999999999</v>
      </c>
      <c r="O24" s="49">
        <f>IF(O$18-F$18&lt;=$E$16,F$21/$E$16,0)</f>
        <v>10.456109999999999</v>
      </c>
      <c r="P24" s="49">
        <f>IF(P$18-F$18&lt;=$E$16,F$21/$E$16,0)</f>
        <v>10.456109999999999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si="7"/>
        <v>82.301472840370423</v>
      </c>
      <c r="F25" s="49"/>
      <c r="G25" s="49"/>
      <c r="H25" s="49">
        <f>IF(H$18-G$18&lt;=$E$16,G$21/$E$16,0)</f>
        <v>10.938431700000001</v>
      </c>
      <c r="I25" s="49">
        <f>IF(I$18-G$18&lt;=$E$16,G$21/$E$16,0)</f>
        <v>10.938431700000001</v>
      </c>
      <c r="J25" s="49">
        <f>IF(J$18-G$18&lt;=$E$16,G$21/$E$16,0)</f>
        <v>10.938431700000001</v>
      </c>
      <c r="K25" s="49">
        <f>IF(K$18-G$18&lt;=$E$16,G$21/$E$16,0)</f>
        <v>10.938431700000001</v>
      </c>
      <c r="L25" s="49">
        <f>IF(L$18-G$18&lt;=$E$16,G$21/$E$16,0)</f>
        <v>10.938431700000001</v>
      </c>
      <c r="M25" s="49">
        <f>IF(M$18-G$18&lt;=$E$16,G$21/$E$16,0)</f>
        <v>10.938431700000001</v>
      </c>
      <c r="N25" s="49">
        <f>IF(N$18-G$18&lt;=$E$16,G$21/$E$16,0)</f>
        <v>10.938431700000001</v>
      </c>
      <c r="O25" s="49">
        <f>IF(O$18-G$18&lt;=$E$16,G$21/$E$16,0)</f>
        <v>10.938431700000001</v>
      </c>
      <c r="P25" s="49">
        <f>IF(P$18-G$18&lt;=$E$16,G$21/$E$16,0)</f>
        <v>10.938431700000001</v>
      </c>
      <c r="Q25" s="49">
        <f>IF(Q$18-G$18&lt;=$E$16,G$21/$E$16,0)</f>
        <v>10.938431700000001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86.105851678352394</v>
      </c>
      <c r="F26" s="49"/>
      <c r="G26" s="49"/>
      <c r="H26" s="49"/>
      <c r="I26" s="49">
        <f>IF(I$18-H$18&lt;=$E$16,H$21/$E$16,0)</f>
        <v>11.444059808999999</v>
      </c>
      <c r="J26" s="49">
        <f>IF(J$18-H$18&lt;=$E$16,H$21/$E$16,0)</f>
        <v>11.444059808999999</v>
      </c>
      <c r="K26" s="49">
        <f>IF(K$18-H$18&lt;=$E$16,H$21/$E$16,0)</f>
        <v>11.444059808999999</v>
      </c>
      <c r="L26" s="49">
        <f>IF(L$18-H$18&lt;=$E$16,H$21/$E$16,0)</f>
        <v>11.444059808999999</v>
      </c>
      <c r="M26" s="49">
        <f>IF(M$18-H$18&lt;=$E$16,H$21/$E$16,0)</f>
        <v>11.444059808999999</v>
      </c>
      <c r="N26" s="49">
        <f>IF(N$18-H$18&lt;=$E$16,H$21/$E$16,0)</f>
        <v>11.444059808999999</v>
      </c>
      <c r="O26" s="49">
        <f>IF(O$18-H$18&lt;=$E$16,H$21/$E$16,0)</f>
        <v>11.444059808999999</v>
      </c>
      <c r="P26" s="49">
        <f>IF(P$18-H$18&lt;=$E$16,H$21/$E$16,0)</f>
        <v>11.444059808999999</v>
      </c>
      <c r="Q26" s="49">
        <f>IF(Q$18-H$18&lt;=$E$16,H$21/$E$16,0)</f>
        <v>11.444059808999999</v>
      </c>
      <c r="R26" s="49">
        <f>IF(R$18-H$18&lt;=$E$16,H$21/$E$16,0)</f>
        <v>11.444059808999999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90.094235905024419</v>
      </c>
      <c r="F27" s="49"/>
      <c r="G27" s="49"/>
      <c r="H27" s="49"/>
      <c r="I27" s="49"/>
      <c r="J27" s="49">
        <f>IF(J$18-I$18&lt;=$E$16,I$21/$E$16,0)</f>
        <v>11.9741434995</v>
      </c>
      <c r="K27" s="49">
        <f>IF(K$18-I$18&lt;=$E$16,I$21/$E$16,0)</f>
        <v>11.9741434995</v>
      </c>
      <c r="L27" s="49">
        <f>IF(L$18-I$18&lt;=$E$16,I$21/$E$16,0)</f>
        <v>11.9741434995</v>
      </c>
      <c r="M27" s="49">
        <f>IF(M$18-I$18&lt;=$E$16,I$21/$E$16,0)</f>
        <v>11.9741434995</v>
      </c>
      <c r="N27" s="49">
        <f>IF(N$18-I$18&lt;=$E$16,I$21/$E$16,0)</f>
        <v>11.9741434995</v>
      </c>
      <c r="O27" s="49">
        <f>IF(O$18-I$18&lt;=$E$16,I$21/$E$16,0)</f>
        <v>11.9741434995</v>
      </c>
      <c r="P27" s="49">
        <f>IF(P$18-I$18&lt;=$E$16,I$21/$E$16,0)</f>
        <v>11.9741434995</v>
      </c>
      <c r="Q27" s="49">
        <f>IF(Q$18-I$18&lt;=$E$16,I$21/$E$16,0)</f>
        <v>11.9741434995</v>
      </c>
      <c r="R27" s="49">
        <f>IF(R$18-I$18&lt;=$E$16,I$21/$E$16,0)</f>
        <v>11.9741434995</v>
      </c>
      <c r="S27" s="49">
        <f>IF(S$18-I$18&lt;=$E$16,I$21/$E$16,0)</f>
        <v>11.9741434995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94.275701111734946</v>
      </c>
      <c r="F28" s="53"/>
      <c r="G28" s="53"/>
      <c r="H28" s="53"/>
      <c r="I28" s="53"/>
      <c r="J28" s="53"/>
      <c r="K28" s="49">
        <f>IF(K$18-J$18&lt;=$E$16,J$21/$E$16,0)</f>
        <v>12.529888980000001</v>
      </c>
      <c r="L28" s="49">
        <f>IF(L$18-J$18&lt;=$E$16,J$21/$E$16,0)</f>
        <v>12.529888980000001</v>
      </c>
      <c r="M28" s="49">
        <f>IF(M$18-J$18&lt;=$E$16,J$21/$E$16,0)</f>
        <v>12.529888980000001</v>
      </c>
      <c r="N28" s="49">
        <f>IF(N$18-J$18&lt;=$E$16,J$21/$E$16,0)</f>
        <v>12.529888980000001</v>
      </c>
      <c r="O28" s="49">
        <f>IF(O$18-J$18&lt;=$E$16,J$21/$E$16,0)</f>
        <v>12.529888980000001</v>
      </c>
      <c r="P28" s="49">
        <f>IF(P$18-J$18&lt;=$E$16,J$21/$E$16,0)</f>
        <v>12.529888980000001</v>
      </c>
      <c r="Q28" s="49">
        <f>IF(Q$18-J$18&lt;=$E$16,J$21/$E$16,0)</f>
        <v>12.529888980000001</v>
      </c>
      <c r="R28" s="49">
        <f>IF(R$18-J$18&lt;=$E$16,J$21/$E$16,0)</f>
        <v>12.529888980000001</v>
      </c>
      <c r="S28" s="49">
        <f>IF(S$18-J$18&lt;=$E$16,J$21/$E$16,0)</f>
        <v>12.529888980000001</v>
      </c>
      <c r="T28" s="49">
        <f>IF(T$18-J$18&lt;=$E$16,J$21/$E$16,0)</f>
        <v>12.529888980000001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96.16121513396962</v>
      </c>
      <c r="F29" s="53"/>
      <c r="G29" s="53"/>
      <c r="H29" s="53"/>
      <c r="I29" s="53"/>
      <c r="J29" s="53"/>
      <c r="K29" s="42"/>
      <c r="L29" s="49">
        <f>IF(L$18-K$18&lt;=$E$16,K$21/$E$16,0)</f>
        <v>12.780486759599999</v>
      </c>
      <c r="M29" s="49">
        <f>IF(M$18-K$18&lt;=$E$16,K$21/$E$16,0)</f>
        <v>12.780486759599999</v>
      </c>
      <c r="N29" s="49">
        <f>IF(N$18-K$18&lt;=$E$16,K$21/$E$16,0)</f>
        <v>12.780486759599999</v>
      </c>
      <c r="O29" s="49">
        <f>IF(O$18-K$18&lt;=$E$16,K$21/$E$16,0)</f>
        <v>12.780486759599999</v>
      </c>
      <c r="P29" s="49">
        <f>IF(P$18-K$18&lt;=$E$16,K$21/$E$16,0)</f>
        <v>12.780486759599999</v>
      </c>
      <c r="Q29" s="49">
        <f>IF(Q$18-K$18&lt;=$E$16,K$21/$E$16,0)</f>
        <v>12.780486759599999</v>
      </c>
      <c r="R29" s="49">
        <f>IF(R$18-K$18&lt;=$E$16,K$21/$E$16,0)</f>
        <v>12.780486759599999</v>
      </c>
      <c r="S29" s="49">
        <f>IF(S$18-K$18&lt;=$E$16,K$21/$E$16,0)</f>
        <v>12.780486759599999</v>
      </c>
      <c r="T29" s="49">
        <f>IF(T$18-K$18&lt;=$E$16,K$21/$E$16,0)</f>
        <v>12.780486759599999</v>
      </c>
      <c r="U29" s="49">
        <f>IF(U$18-K$18&lt;=$E$16,K$21/$E$16,0)</f>
        <v>12.780486759599999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98.084439436649021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13.036096494792</v>
      </c>
      <c r="N30" s="49">
        <f>IF(N$18-L$18&lt;=$E$16,L$21/$E$16,0)</f>
        <v>13.036096494792</v>
      </c>
      <c r="O30" s="49">
        <f>IF(O$18-L$18&lt;=$E$16,L$21/$E$16,0)</f>
        <v>13.036096494792</v>
      </c>
      <c r="P30" s="49">
        <f>IF(P$18-L$18&lt;=$E$16,L$21/$E$16,0)</f>
        <v>13.036096494792</v>
      </c>
      <c r="Q30" s="49">
        <f>IF(Q$18-L$18&lt;=$E$16,L$21/$E$16,0)</f>
        <v>13.036096494792</v>
      </c>
      <c r="R30" s="49">
        <f>IF(R$18-L$18&lt;=$E$16,L$21/$E$16,0)</f>
        <v>13.036096494792</v>
      </c>
      <c r="S30" s="49">
        <f>IF(S$18-L$18&lt;=$E$16,L$21/$E$16,0)</f>
        <v>13.036096494792</v>
      </c>
      <c r="T30" s="49">
        <f>IF(T$18-L$18&lt;=$E$16,L$21/$E$16,0)</f>
        <v>13.036096494792</v>
      </c>
      <c r="U30" s="49">
        <f>IF(U$18-L$18&lt;=$E$16,L$21/$E$16,0)</f>
        <v>13.036096494792</v>
      </c>
      <c r="V30" s="49">
        <f>IF(V$18-L$18&lt;=$E$16,L$21/$E$16,0)</f>
        <v>13.036096494792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100.04612822538201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13.296818424687839</v>
      </c>
      <c r="O31" s="49">
        <f>IF(O$18-M$18&lt;=$E$16,M$21/$E$16,0)</f>
        <v>13.296818424687839</v>
      </c>
      <c r="P31" s="49">
        <f>IF(P$18-M$18&lt;=$E$16,M$21/$E$16,0)</f>
        <v>13.296818424687839</v>
      </c>
      <c r="Q31" s="49">
        <f>IF(Q$18-M$18&lt;=$E$16,M$21/$E$16,0)</f>
        <v>13.296818424687839</v>
      </c>
      <c r="R31" s="49">
        <f>IF(R$18-M$18&lt;=$E$16,M$21/$E$16,0)</f>
        <v>13.296818424687839</v>
      </c>
      <c r="S31" s="49">
        <f>IF(S$18-M$18&lt;=$E$16,M$21/$E$16,0)</f>
        <v>13.296818424687839</v>
      </c>
      <c r="T31" s="49">
        <f>IF(T$18-M$18&lt;=$E$16,M$21/$E$16,0)</f>
        <v>13.296818424687839</v>
      </c>
      <c r="U31" s="49">
        <f>IF(U$18-M$18&lt;=$E$16,M$21/$E$16,0)</f>
        <v>13.296818424687839</v>
      </c>
      <c r="V31" s="49">
        <f>IF(V$18-M$18&lt;=$E$16,M$21/$E$16,0)</f>
        <v>13.296818424687839</v>
      </c>
      <c r="W31" s="49">
        <f>IF(W$18-M$18&lt;=$E$16,M$21/$E$16,0)</f>
        <v>13.296818424687839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102.04705078988964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13.562754793181597</v>
      </c>
      <c r="P32" s="49">
        <f>IF(P$18-N$18&lt;=$E$16,N$21/$E$16,0)</f>
        <v>13.562754793181597</v>
      </c>
      <c r="Q32" s="49">
        <f>IF(Q$18-N$18&lt;=$E$16,N$21/$E$16,0)</f>
        <v>13.562754793181597</v>
      </c>
      <c r="R32" s="49">
        <f>IF(R$18-N$18&lt;=$E$16,N$21/$E$16,0)</f>
        <v>13.562754793181597</v>
      </c>
      <c r="S32" s="49">
        <f>IF(S$18-N$18&lt;=$E$16,N$21/$E$16,0)</f>
        <v>13.562754793181597</v>
      </c>
      <c r="T32" s="49">
        <f>IF(T$18-N$18&lt;=$E$16,N$21/$E$16,0)</f>
        <v>13.562754793181597</v>
      </c>
      <c r="U32" s="49">
        <f>IF(U$18-N$18&lt;=$E$16,N$21/$E$16,0)</f>
        <v>13.562754793181597</v>
      </c>
      <c r="V32" s="49">
        <f>IF(V$18-N$18&lt;=$E$16,N$21/$E$16,0)</f>
        <v>13.562754793181597</v>
      </c>
      <c r="W32" s="49">
        <f>IF(W$18-N$18&lt;=$E$16,N$21/$E$16,0)</f>
        <v>13.562754793181597</v>
      </c>
      <c r="X32" s="49">
        <f>IF(X$18-N$18&lt;=$E$16,N$21/$E$16,0)</f>
        <v>13.562754793181597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7"/>
        <v>104.08799180568745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13.83400988904523</v>
      </c>
      <c r="Q33" s="49">
        <f>IF(Q$18-O$18&lt;=$E$16,O$21/$E$16,0)</f>
        <v>13.83400988904523</v>
      </c>
      <c r="R33" s="49">
        <f>IF(R$18-O$18&lt;=$E$16,O$21/$E$16,0)</f>
        <v>13.83400988904523</v>
      </c>
      <c r="S33" s="49">
        <f>IF(S$18-O$18&lt;=$E$16,O$21/$E$16,0)</f>
        <v>13.83400988904523</v>
      </c>
      <c r="T33" s="49">
        <f>IF(T$18-O$18&lt;=$E$16,O$21/$E$16,0)</f>
        <v>13.83400988904523</v>
      </c>
      <c r="U33" s="49">
        <f>IF(U$18-O$18&lt;=$E$16,O$21/$E$16,0)</f>
        <v>13.83400988904523</v>
      </c>
      <c r="V33" s="49">
        <f>IF(V$18-O$18&lt;=$E$16,O$21/$E$16,0)</f>
        <v>13.83400988904523</v>
      </c>
      <c r="W33" s="49">
        <f>IF(W$18-O$18&lt;=$E$16,O$21/$E$16,0)</f>
        <v>13.83400988904523</v>
      </c>
      <c r="X33" s="49">
        <f>IF(X$18-O$18&lt;=$E$16,O$21/$E$16,0)</f>
        <v>13.83400988904523</v>
      </c>
      <c r="Y33" s="49">
        <f>IF(Y$18-O$18&lt;=$E$16,O$21/$E$16,0)</f>
        <v>13.83400988904523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7"/>
        <v>106.16975164180121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14.110690086826136</v>
      </c>
      <c r="R34" s="49">
        <f>IF(R$18-P$18&lt;=$E$16,P$21/$E$16,0)</f>
        <v>14.110690086826136</v>
      </c>
      <c r="S34" s="49">
        <f>IF(S$18-P$18&lt;=$E$16,P$21/$E$16,0)</f>
        <v>14.110690086826136</v>
      </c>
      <c r="T34" s="49">
        <f>IF(T$18-P$18&lt;=$E$16,P$21/$E$16,0)</f>
        <v>14.110690086826136</v>
      </c>
      <c r="U34" s="49">
        <f>IF(U$18-P$18&lt;=$E$16,P$21/$E$16,0)</f>
        <v>14.110690086826136</v>
      </c>
      <c r="V34" s="49">
        <f>IF(V$18-P$18&lt;=$E$16,P$21/$E$16,0)</f>
        <v>14.110690086826136</v>
      </c>
      <c r="W34" s="49">
        <f>IF(W$18-P$18&lt;=$E$16,P$21/$E$16,0)</f>
        <v>14.110690086826136</v>
      </c>
      <c r="X34" s="49">
        <f>IF(X$18-P$18&lt;=$E$16,P$21/$E$16,0)</f>
        <v>14.110690086826136</v>
      </c>
      <c r="Y34" s="49">
        <f>IF(Y$18-P$18&lt;=$E$16,P$21/$E$16,0)</f>
        <v>14.110690086826136</v>
      </c>
      <c r="Z34" s="49">
        <f>IF(Z$18-P$18&lt;=$E$16,P$21/$E$16,0)</f>
        <v>14.110690086826136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7"/>
        <v>108.29314667463724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14.39290388856266</v>
      </c>
      <c r="S35" s="49">
        <f>IF(S$18-Q$18&lt;=$E$16,Q$21/$E$16,0)</f>
        <v>14.39290388856266</v>
      </c>
      <c r="T35" s="49">
        <f>IF(T$18-Q$18&lt;=$E$16,Q$21/$E$16,0)</f>
        <v>14.39290388856266</v>
      </c>
      <c r="U35" s="49">
        <f>IF(U$18-Q$18&lt;=$E$16,Q$21/$E$16,0)</f>
        <v>14.39290388856266</v>
      </c>
      <c r="V35" s="49">
        <f>IF(V$18-Q$18&lt;=$E$16,Q$21/$E$16,0)</f>
        <v>14.39290388856266</v>
      </c>
      <c r="W35" s="49">
        <f>IF(W$18-Q$18&lt;=$E$16,Q$21/$E$16,0)</f>
        <v>14.39290388856266</v>
      </c>
      <c r="X35" s="49">
        <f>IF(X$18-Q$18&lt;=$E$16,Q$21/$E$16,0)</f>
        <v>14.39290388856266</v>
      </c>
      <c r="Y35" s="49">
        <f>IF(Y$18-Q$18&lt;=$E$16,Q$21/$E$16,0)</f>
        <v>14.39290388856266</v>
      </c>
      <c r="Z35" s="49">
        <f>IF(Z$18-Q$18&lt;=$E$16,Q$21/$E$16,0)</f>
        <v>14.39290388856266</v>
      </c>
      <c r="AA35" s="49">
        <f>IF(AA$18-Q$18&lt;=$E$16,Q$21/$E$16,0)</f>
        <v>14.39290388856266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7"/>
        <v>110.45900960812997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14.680761966333913</v>
      </c>
      <c r="T36" s="49">
        <f>IF(T$18-R$18&lt;=$E$16,R$21/$E$16,0)</f>
        <v>14.680761966333913</v>
      </c>
      <c r="U36" s="49">
        <f>IF(U$18-R$18&lt;=$E$16,R$21/$E$16,0)</f>
        <v>14.680761966333913</v>
      </c>
      <c r="V36" s="49">
        <f>IF(V$18-R$18&lt;=$E$16,R$21/$E$16,0)</f>
        <v>14.680761966333913</v>
      </c>
      <c r="W36" s="49">
        <f>IF(W$18-R$18&lt;=$E$16,R$21/$E$16,0)</f>
        <v>14.680761966333913</v>
      </c>
      <c r="X36" s="49">
        <f>IF(X$18-R$18&lt;=$E$16,R$21/$E$16,0)</f>
        <v>14.680761966333913</v>
      </c>
      <c r="Y36" s="49">
        <f>IF(Y$18-R$18&lt;=$E$16,R$21/$E$16,0)</f>
        <v>14.680761966333913</v>
      </c>
      <c r="Z36" s="49">
        <f>IF(Z$18-R$18&lt;=$E$16,R$21/$E$16,0)</f>
        <v>14.680761966333913</v>
      </c>
      <c r="AA36" s="49">
        <f>IF(AA$18-R$18&lt;=$E$16,R$21/$E$16,0)</f>
        <v>14.680761966333913</v>
      </c>
      <c r="AB36" s="49">
        <f>IF(AB$18-R$18&lt;=$E$16,R$21/$E$16,0)</f>
        <v>14.680761966333913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7"/>
        <v>112.66818980029258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14.974377205660591</v>
      </c>
      <c r="U37" s="49">
        <f>IF(U$18-S$18&lt;=$E$16,S$21/$E$16,0)</f>
        <v>14.974377205660591</v>
      </c>
      <c r="V37" s="49">
        <f>IF(V$18-S$18&lt;=$E$16,S$21/$E$16,0)</f>
        <v>14.974377205660591</v>
      </c>
      <c r="W37" s="49">
        <f>IF(W$18-S$18&lt;=$E$16,S$21/$E$16,0)</f>
        <v>14.974377205660591</v>
      </c>
      <c r="X37" s="49">
        <f>IF(X$18-S$18&lt;=$E$16,S$21/$E$16,0)</f>
        <v>14.974377205660591</v>
      </c>
      <c r="Y37" s="49">
        <f>IF(Y$18-S$18&lt;=$E$16,S$21/$E$16,0)</f>
        <v>14.974377205660591</v>
      </c>
      <c r="Z37" s="49">
        <f>IF(Z$18-S$18&lt;=$E$16,S$21/$E$16,0)</f>
        <v>14.974377205660591</v>
      </c>
      <c r="AA37" s="49">
        <f>IF(AA$18-S$18&lt;=$E$16,S$21/$E$16,0)</f>
        <v>14.974377205660591</v>
      </c>
      <c r="AB37" s="49">
        <f>IF(AB$18-S$18&lt;=$E$16,S$21/$E$16,0)</f>
        <v>14.974377205660591</v>
      </c>
      <c r="AC37" s="49">
        <f>IF(AC$18-S$18&lt;=$E$16,S$21/$E$16,0)</f>
        <v>14.974377205660591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7"/>
        <v>114.92155359629842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15.273864749773802</v>
      </c>
      <c r="V38" s="49">
        <f>IF(V$18-T$18&lt;=$E$16,T$21/$E$16,0)</f>
        <v>15.273864749773802</v>
      </c>
      <c r="W38" s="49">
        <f>IF(W$18-T$18&lt;=$E$16,T$21/$E$16,0)</f>
        <v>15.273864749773802</v>
      </c>
      <c r="X38" s="49">
        <f>IF(X$18-T$18&lt;=$E$16,T$21/$E$16,0)</f>
        <v>15.273864749773802</v>
      </c>
      <c r="Y38" s="49">
        <f>IF(Y$18-T$18&lt;=$E$16,T$21/$E$16,0)</f>
        <v>15.273864749773802</v>
      </c>
      <c r="Z38" s="49">
        <f>IF(Z$18-T$18&lt;=$E$16,T$21/$E$16,0)</f>
        <v>15.273864749773802</v>
      </c>
      <c r="AA38" s="49">
        <f>IF(AA$18-T$18&lt;=$E$16,T$21/$E$16,0)</f>
        <v>15.273864749773802</v>
      </c>
      <c r="AB38" s="49">
        <f>IF(AB$18-T$18&lt;=$E$16,T$21/$E$16,0)</f>
        <v>15.273864749773802</v>
      </c>
      <c r="AC38" s="49">
        <f>IF(AC$18-T$18&lt;=$E$16,T$21/$E$16,0)</f>
        <v>15.273864749773802</v>
      </c>
      <c r="AD38" s="49">
        <f>IF(AD$18-T$18&lt;=$E$16,T$21/$E$16,0)</f>
        <v>15.273864749773802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7"/>
        <v>117.21998466822438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15.579342044769277</v>
      </c>
      <c r="W39" s="49">
        <f>IF(W$18-U$18&lt;=$E$16,U$21/$E$16,0)</f>
        <v>15.579342044769277</v>
      </c>
      <c r="X39" s="49">
        <f>IF(X$18-U$18&lt;=$E$16,U$21/$E$16,0)</f>
        <v>15.579342044769277</v>
      </c>
      <c r="Y39" s="49">
        <f>IF(Y$18-U$18&lt;=$E$16,U$21/$E$16,0)</f>
        <v>15.579342044769277</v>
      </c>
      <c r="Z39" s="49">
        <f>IF(Z$18-U$18&lt;=$E$16,U$21/$E$16,0)</f>
        <v>15.579342044769277</v>
      </c>
      <c r="AA39" s="49">
        <f>IF(AA$18-U$18&lt;=$E$16,U$21/$E$16,0)</f>
        <v>15.579342044769277</v>
      </c>
      <c r="AB39" s="49">
        <f>IF(AB$18-U$18&lt;=$E$16,U$21/$E$16,0)</f>
        <v>15.579342044769277</v>
      </c>
      <c r="AC39" s="49">
        <f>IF(AC$18-U$18&lt;=$E$16,U$21/$E$16,0)</f>
        <v>15.579342044769277</v>
      </c>
      <c r="AD39" s="49">
        <f>IF(AD$18-U$18&lt;=$E$16,U$21/$E$16,0)</f>
        <v>15.579342044769277</v>
      </c>
      <c r="AE39" s="49">
        <f>IF(AE$18-U$18&lt;=$E$16,U$21/$E$16,0)</f>
        <v>15.579342044769277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7"/>
        <v>119.56438436158889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15.890928885664664</v>
      </c>
      <c r="X40" s="49">
        <f>IF(X$18-V$18&lt;=$E$16,V$21/$E$16,0)</f>
        <v>15.890928885664664</v>
      </c>
      <c r="Y40" s="49">
        <f>IF(Y$18-V$18&lt;=$E$16,V$21/$E$16,0)</f>
        <v>15.890928885664664</v>
      </c>
      <c r="Z40" s="49">
        <f>IF(Z$18-V$18&lt;=$E$16,V$21/$E$16,0)</f>
        <v>15.890928885664664</v>
      </c>
      <c r="AA40" s="49">
        <f>IF(AA$18-V$18&lt;=$E$16,V$21/$E$16,0)</f>
        <v>15.890928885664664</v>
      </c>
      <c r="AB40" s="49">
        <f>IF(AB$18-V$18&lt;=$E$16,V$21/$E$16,0)</f>
        <v>15.890928885664664</v>
      </c>
      <c r="AC40" s="49">
        <f>IF(AC$18-V$18&lt;=$E$16,V$21/$E$16,0)</f>
        <v>15.890928885664664</v>
      </c>
      <c r="AD40" s="49">
        <f>IF(AD$18-V$18&lt;=$E$16,V$21/$E$16,0)</f>
        <v>15.890928885664664</v>
      </c>
      <c r="AE40" s="49">
        <f>IF(AE$18-V$18&lt;=$E$16,V$21/$E$16,0)</f>
        <v>15.890928885664664</v>
      </c>
      <c r="AF40" s="49">
        <f>IF(AF$18-V$18&lt;=$E$16,V$21/$E$16,0)</f>
        <v>15.890928885664664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7"/>
        <v>121.95567204882063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16.208747463377954</v>
      </c>
      <c r="Y41" s="49">
        <f>IF(Y$18-W$18&lt;=$E$16,W$21/$E$16,0)</f>
        <v>16.208747463377954</v>
      </c>
      <c r="Z41" s="49">
        <f>IF(Z$18-W$18&lt;=$E$16,W$21/$E$16,0)</f>
        <v>16.208747463377954</v>
      </c>
      <c r="AA41" s="49">
        <f>IF(AA$18-W$18&lt;=$E$16,W$21/$E$16,0)</f>
        <v>16.208747463377954</v>
      </c>
      <c r="AB41" s="49">
        <f>IF(AB$18-W$18&lt;=$E$16,W$21/$E$16,0)</f>
        <v>16.208747463377954</v>
      </c>
      <c r="AC41" s="49">
        <f>IF(AC$18-W$18&lt;=$E$16,W$21/$E$16,0)</f>
        <v>16.208747463377954</v>
      </c>
      <c r="AD41" s="49">
        <f>IF(AD$18-W$18&lt;=$E$16,W$21/$E$16,0)</f>
        <v>16.208747463377954</v>
      </c>
      <c r="AE41" s="49">
        <f>IF(AE$18-W$18&lt;=$E$16,W$21/$E$16,0)</f>
        <v>16.208747463377954</v>
      </c>
      <c r="AF41" s="49">
        <f>IF(AF$18-W$18&lt;=$E$16,W$21/$E$16,0)</f>
        <v>16.208747463377954</v>
      </c>
      <c r="AG41" s="49">
        <f>IF(AG$18-W$18&lt;=$E$16,W$21/$E$16,0)</f>
        <v>16.208747463377954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7"/>
        <v>124.39478548979707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16.532922412645515</v>
      </c>
      <c r="Z42" s="49">
        <f>IF(Z$18-X$18&lt;=$E$16,X$21/$E$16,0)</f>
        <v>16.532922412645515</v>
      </c>
      <c r="AA42" s="49">
        <f>IF(AA$18-X$18&lt;=$E$16,X$21/$E$16,0)</f>
        <v>16.532922412645515</v>
      </c>
      <c r="AB42" s="49">
        <f>IF(AB$18-X$18&lt;=$E$16,X$21/$E$16,0)</f>
        <v>16.532922412645515</v>
      </c>
      <c r="AC42" s="49">
        <f>IF(AC$18-X$18&lt;=$E$16,X$21/$E$16,0)</f>
        <v>16.532922412645515</v>
      </c>
      <c r="AD42" s="49">
        <f>IF(AD$18-X$18&lt;=$E$16,X$21/$E$16,0)</f>
        <v>16.532922412645515</v>
      </c>
      <c r="AE42" s="49">
        <f>IF(AE$18-X$18&lt;=$E$16,X$21/$E$16,0)</f>
        <v>16.532922412645515</v>
      </c>
      <c r="AF42" s="49">
        <f>IF(AF$18-X$18&lt;=$E$16,X$21/$E$16,0)</f>
        <v>16.532922412645515</v>
      </c>
      <c r="AG42" s="49">
        <f>IF(AG$18-X$18&lt;=$E$16,X$21/$E$16,0)</f>
        <v>16.532922412645515</v>
      </c>
      <c r="AH42" s="49">
        <f>IF(AH$18-X$18&lt;=$E$16,X$21/$E$16,0)</f>
        <v>16.532922412645515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7"/>
        <v>126.88268119959304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16.863580860898431</v>
      </c>
      <c r="AA43" s="54">
        <f>IF(AA$18-Y$18&lt;=$E$16,Y$21/$E$16,0)</f>
        <v>16.863580860898431</v>
      </c>
      <c r="AB43" s="54">
        <f>IF(AB$18-Y$18&lt;=$E$16,Y$21/$E$16,0)</f>
        <v>16.863580860898431</v>
      </c>
      <c r="AC43" s="54">
        <f>IF(AC$18-Y$18&lt;=$E$16,Y$21/$E$16,0)</f>
        <v>16.863580860898431</v>
      </c>
      <c r="AD43" s="54">
        <f>IF(AD$18-Y$18&lt;=$E$16,Y$21/$E$16,0)</f>
        <v>16.863580860898431</v>
      </c>
      <c r="AE43" s="54">
        <f>IF(AE$18-Y$18&lt;=$E$16,Y$21/$E$16,0)</f>
        <v>16.863580860898431</v>
      </c>
      <c r="AF43" s="54">
        <f>IF(AF$18-Y$18&lt;=$E$16,Y$21/$E$16,0)</f>
        <v>16.863580860898431</v>
      </c>
      <c r="AG43" s="54">
        <f>IF(AG$18-Y$18&lt;=$E$16,Y$21/$E$16,0)</f>
        <v>16.863580860898431</v>
      </c>
      <c r="AH43" s="54">
        <f>IF(AH$18-Y$18&lt;=$E$16,Y$21/$E$16,0)</f>
        <v>16.863580860898431</v>
      </c>
      <c r="AI43" s="54">
        <f>IF(AI$18-Y$18&lt;=$E$16,Y$21/$E$16,0)</f>
        <v>16.863580860898431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7"/>
        <v>1056.8340705951473</v>
      </c>
      <c r="F44" s="49">
        <f t="shared" ref="F44:S44" si="8">SUM(F24:F43)</f>
        <v>0</v>
      </c>
      <c r="G44" s="49">
        <f t="shared" si="8"/>
        <v>10.456109999999999</v>
      </c>
      <c r="H44" s="49">
        <f t="shared" si="8"/>
        <v>21.394541699999998</v>
      </c>
      <c r="I44" s="49">
        <f t="shared" si="8"/>
        <v>32.838601509</v>
      </c>
      <c r="J44" s="49">
        <f t="shared" si="8"/>
        <v>44.812745008500002</v>
      </c>
      <c r="K44" s="49">
        <f t="shared" si="8"/>
        <v>57.342633988500005</v>
      </c>
      <c r="L44" s="49">
        <f t="shared" si="8"/>
        <v>70.123120748100007</v>
      </c>
      <c r="M44" s="49">
        <f t="shared" si="8"/>
        <v>83.159217242892012</v>
      </c>
      <c r="N44" s="49">
        <f t="shared" si="8"/>
        <v>96.456035667579854</v>
      </c>
      <c r="O44" s="49">
        <f t="shared" si="8"/>
        <v>110.01879046076145</v>
      </c>
      <c r="P44" s="49">
        <f t="shared" si="8"/>
        <v>123.85280034980669</v>
      </c>
      <c r="Q44" s="49">
        <f t="shared" si="8"/>
        <v>127.50738043663281</v>
      </c>
      <c r="R44" s="49">
        <f t="shared" si="8"/>
        <v>130.96185262519546</v>
      </c>
      <c r="S44" s="49">
        <f t="shared" si="8"/>
        <v>134.19855478252938</v>
      </c>
      <c r="T44" s="49">
        <f>SUM(T24:T43)</f>
        <v>137.19878848868998</v>
      </c>
      <c r="U44" s="49">
        <f t="shared" ref="U44:AO44" si="9">SUM(U24:U43)</f>
        <v>139.94276425846377</v>
      </c>
      <c r="V44" s="49">
        <f t="shared" si="9"/>
        <v>142.74161954363305</v>
      </c>
      <c r="W44" s="49">
        <f t="shared" si="9"/>
        <v>145.59645193450569</v>
      </c>
      <c r="X44" s="49">
        <f t="shared" si="9"/>
        <v>148.50838097319584</v>
      </c>
      <c r="Y44" s="49">
        <f t="shared" si="9"/>
        <v>151.47854859265976</v>
      </c>
      <c r="Z44" s="49">
        <f t="shared" si="9"/>
        <v>154.50811956451295</v>
      </c>
      <c r="AA44" s="49">
        <f t="shared" si="9"/>
        <v>140.39742947768681</v>
      </c>
      <c r="AB44" s="49">
        <f t="shared" si="9"/>
        <v>126.00452558912414</v>
      </c>
      <c r="AC44" s="49">
        <f t="shared" si="9"/>
        <v>111.32376362279024</v>
      </c>
      <c r="AD44" s="49">
        <f t="shared" si="9"/>
        <v>96.349386417129637</v>
      </c>
      <c r="AE44" s="49">
        <f t="shared" si="9"/>
        <v>81.075521667355844</v>
      </c>
      <c r="AF44" s="49">
        <f t="shared" si="9"/>
        <v>65.496179622586567</v>
      </c>
      <c r="AG44" s="49">
        <f t="shared" si="9"/>
        <v>49.605250736921896</v>
      </c>
      <c r="AH44" s="49">
        <f t="shared" si="9"/>
        <v>33.396503273543942</v>
      </c>
      <c r="AI44" s="49">
        <f t="shared" si="9"/>
        <v>16.863580860898431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541.7105970292173</v>
      </c>
      <c r="F46" s="49">
        <f>(F8-F19)*$H$13</f>
        <v>37.698900000000002</v>
      </c>
      <c r="G46" s="49">
        <f t="shared" ref="G46:Y46" si="10">(G8-G19)*$H$13</f>
        <v>39.437883000000006</v>
      </c>
      <c r="H46" s="49">
        <f t="shared" si="10"/>
        <v>41.260895910000002</v>
      </c>
      <c r="I46" s="49">
        <f t="shared" si="10"/>
        <v>43.172082005000007</v>
      </c>
      <c r="J46" s="49">
        <f t="shared" si="10"/>
        <v>45.175790200000002</v>
      </c>
      <c r="K46" s="49">
        <f t="shared" si="10"/>
        <v>46.079306004000003</v>
      </c>
      <c r="L46" s="49">
        <f t="shared" si="10"/>
        <v>47.000892124080003</v>
      </c>
      <c r="M46" s="49">
        <f t="shared" si="10"/>
        <v>47.940909966561605</v>
      </c>
      <c r="N46" s="49">
        <f t="shared" si="10"/>
        <v>48.899728165892839</v>
      </c>
      <c r="O46" s="49">
        <f t="shared" si="10"/>
        <v>49.877722729210696</v>
      </c>
      <c r="P46" s="49">
        <f t="shared" si="10"/>
        <v>50.875277183794914</v>
      </c>
      <c r="Q46" s="49">
        <f t="shared" si="10"/>
        <v>51.892782727470816</v>
      </c>
      <c r="R46" s="49">
        <f t="shared" si="10"/>
        <v>52.930638382020227</v>
      </c>
      <c r="S46" s="49">
        <f t="shared" si="10"/>
        <v>53.989251149660632</v>
      </c>
      <c r="T46" s="49">
        <f t="shared" si="10"/>
        <v>55.069036172653846</v>
      </c>
      <c r="U46" s="49">
        <f t="shared" si="10"/>
        <v>56.170416896106921</v>
      </c>
      <c r="V46" s="49">
        <f t="shared" si="10"/>
        <v>57.293825234029057</v>
      </c>
      <c r="W46" s="49">
        <f t="shared" si="10"/>
        <v>58.439701738709644</v>
      </c>
      <c r="X46" s="49">
        <f t="shared" si="10"/>
        <v>59.608495773483838</v>
      </c>
      <c r="Y46" s="49">
        <f t="shared" si="10"/>
        <v>60.800665688953515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37.698900000000002</v>
      </c>
      <c r="G47" s="49">
        <f t="shared" ref="G47" si="12">F47+G46-G69</f>
        <v>73.366893000000005</v>
      </c>
      <c r="H47" s="49">
        <f t="shared" ref="H47" si="13">G47+H46-H69</f>
        <v>106.91411061000001</v>
      </c>
      <c r="I47" s="49">
        <f t="shared" ref="I47" si="14">H47+I46-I69</f>
        <v>138.24642472400001</v>
      </c>
      <c r="J47" s="49">
        <f t="shared" ref="J47" si="15">I47+J46-J69</f>
        <v>167.26523883249999</v>
      </c>
      <c r="K47" s="49">
        <f t="shared" ref="K47" si="16">J47+K46-K69</f>
        <v>192.66998972499999</v>
      </c>
      <c r="L47" s="49">
        <f t="shared" ref="L47" si="17">K47+L46-L69</f>
        <v>214.38839613718</v>
      </c>
      <c r="M47" s="49">
        <f t="shared" ref="M47" si="18">L47+M46-M69</f>
        <v>232.34673117943359</v>
      </c>
      <c r="N47" s="49">
        <f t="shared" ref="N47" si="19">M47+N46-N69</f>
        <v>246.46979342436231</v>
      </c>
      <c r="O47" s="49">
        <f t="shared" ref="O47" si="20">N47+O46-O69</f>
        <v>256.68087741601954</v>
      </c>
      <c r="P47" s="49">
        <f t="shared" ref="P47" si="21">O47+P46-P69</f>
        <v>262.90174358933996</v>
      </c>
      <c r="Q47" s="49">
        <f t="shared" ref="Q47" si="22">P47+Q46-Q69</f>
        <v>268.82247758795677</v>
      </c>
      <c r="R47" s="49">
        <f t="shared" ref="R47" si="23">Q47+R46-R69</f>
        <v>274.5355772683759</v>
      </c>
      <c r="S47" s="49">
        <f t="shared" ref="S47" si="24">R47+S46-S69</f>
        <v>280.14031546923343</v>
      </c>
      <c r="T47" s="49">
        <f t="shared" ref="T47" si="25">S47+T46-T69</f>
        <v>285.7431217786181</v>
      </c>
      <c r="U47" s="49">
        <f t="shared" ref="U47" si="26">T47+U46-U69</f>
        <v>291.45798421419045</v>
      </c>
      <c r="V47" s="49">
        <f t="shared" ref="V47" si="27">U47+V46-V69</f>
        <v>297.28714389847426</v>
      </c>
      <c r="W47" s="49">
        <f t="shared" ref="W47" si="28">V47+W46-W69</f>
        <v>303.23288677644371</v>
      </c>
      <c r="X47" s="49">
        <f t="shared" ref="X47" si="29">W47+X46-X69</f>
        <v>309.29754451197255</v>
      </c>
      <c r="Y47" s="49">
        <f t="shared" ref="Y47" si="30">X47+Y46-Y69</f>
        <v>315.48349540221204</v>
      </c>
      <c r="Z47" s="49">
        <f t="shared" ref="Z47" si="31">Y47+Z46-Z69</f>
        <v>259.77648630752367</v>
      </c>
      <c r="AA47" s="49">
        <f t="shared" ref="AA47" si="32">Z47+AA46-AA69</f>
        <v>209.15700493121483</v>
      </c>
      <c r="AB47" s="49">
        <f t="shared" ref="AB47" si="33">AA47+AB46-AB69</f>
        <v>163.72680182765305</v>
      </c>
      <c r="AC47" s="49">
        <f t="shared" ref="AC47" si="34">AB47+AC46-AC69</f>
        <v>123.5896625622933</v>
      </c>
      <c r="AD47" s="49">
        <f t="shared" ref="AD47" si="35">AC47+AD46-AD69</f>
        <v>88.851448411899611</v>
      </c>
      <c r="AE47" s="49">
        <f t="shared" ref="AE47" si="36">AD47+AE46-AE69</f>
        <v>59.620137878771317</v>
      </c>
      <c r="AF47" s="49">
        <f t="shared" ref="AF47" si="37">AE47+AF46-AF69</f>
        <v>36.00586903525371</v>
      </c>
      <c r="AG47" s="49">
        <f t="shared" ref="AG47" si="38">AF47+AG46-AG69</f>
        <v>18.120982715139011</v>
      </c>
      <c r="AH47" s="49">
        <f t="shared" ref="AH47" si="39">AG47+AH46-AH69</f>
        <v>6.0800665688952762</v>
      </c>
      <c r="AI47" s="49">
        <f t="shared" ref="AI47" si="40">AH47+AI46-AI69</f>
        <v>-7.5495165674510645E-14</v>
      </c>
      <c r="AJ47" s="49">
        <f t="shared" ref="AJ47" si="41">AI47+AJ46-AJ69</f>
        <v>-7.5495165674510645E-14</v>
      </c>
      <c r="AK47" s="49">
        <f t="shared" ref="AK47" si="42">AJ47+AK46-AK69</f>
        <v>-7.5495165674510645E-14</v>
      </c>
      <c r="AL47" s="49">
        <f t="shared" ref="AL47" si="43">AK47+AL46-AL69</f>
        <v>-7.5495165674510645E-14</v>
      </c>
      <c r="AM47" s="49">
        <f t="shared" ref="AM47" si="44">AL47+AM46-AM69</f>
        <v>-7.5495165674510645E-14</v>
      </c>
      <c r="AN47" s="49">
        <f t="shared" ref="AN47" si="45">AM47+AN46-AN69</f>
        <v>-7.5495165674510645E-14</v>
      </c>
      <c r="AO47" s="49">
        <f t="shared" ref="AO47" si="46">AN47+AO46-AO69</f>
        <v>-7.5495165674510645E-14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 t="shared" ref="E49:E69" si="47">NPV($E$15,F49:AO49)*(1+$E$15)</f>
        <v>28.364897999608488</v>
      </c>
      <c r="F49" s="49"/>
      <c r="G49" s="49">
        <f>IF(G$18-F$18&lt;=$E$16,F$46/$E$16,0)</f>
        <v>3.7698900000000002</v>
      </c>
      <c r="H49" s="49">
        <f>IF(H$18-F$18&lt;=$E$16,F$46/$E$16,0)</f>
        <v>3.7698900000000002</v>
      </c>
      <c r="I49" s="49">
        <f>IF(I$18-F$18&lt;=$E$16,F$46/$E$16,0)</f>
        <v>3.7698900000000002</v>
      </c>
      <c r="J49" s="49">
        <f>IF(J$18-F$18&lt;=$E$16,F$46/$E$16,0)</f>
        <v>3.7698900000000002</v>
      </c>
      <c r="K49" s="49">
        <f>IF(K$18-F$18&lt;=$E$16,F$46/$E$16,0)</f>
        <v>3.7698900000000002</v>
      </c>
      <c r="L49" s="49">
        <f>IF(L$18-F$18&lt;=$E$16,F$46/$E$16,0)</f>
        <v>3.7698900000000002</v>
      </c>
      <c r="M49" s="49">
        <f>IF(M$18-F$18&lt;=$E$16,F$46/$E$16,0)</f>
        <v>3.7698900000000002</v>
      </c>
      <c r="N49" s="49">
        <f>IF(N$18-F$18&lt;=$E$16,F$46/$E$16,0)</f>
        <v>3.7698900000000002</v>
      </c>
      <c r="O49" s="49">
        <f>IF(O$18-F$18&lt;=$E$16,F$46/$E$16,0)</f>
        <v>3.7698900000000002</v>
      </c>
      <c r="P49" s="49">
        <f>IF(P$18-F$18&lt;=$E$16,F$46/$E$16,0)</f>
        <v>3.7698900000000002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si="47"/>
        <v>29.673320139725391</v>
      </c>
      <c r="F50" s="49"/>
      <c r="G50" s="49"/>
      <c r="H50" s="49">
        <f>IF(H$18-G$18&lt;=$E$16,G$46/$E$16,0)</f>
        <v>3.9437883000000005</v>
      </c>
      <c r="I50" s="49">
        <f>IF(I$18-G$18&lt;=$E$16,G$46/$E$16,0)</f>
        <v>3.9437883000000005</v>
      </c>
      <c r="J50" s="49">
        <f>IF(J$18-G$18&lt;=$E$16,G$46/$E$16,0)</f>
        <v>3.9437883000000005</v>
      </c>
      <c r="K50" s="49">
        <f>IF(K$18-G$18&lt;=$E$16,G$46/$E$16,0)</f>
        <v>3.9437883000000005</v>
      </c>
      <c r="L50" s="49">
        <f>IF(L$18-G$18&lt;=$E$16,G$46/$E$16,0)</f>
        <v>3.9437883000000005</v>
      </c>
      <c r="M50" s="49">
        <f>IF(M$18-G$18&lt;=$E$16,G$46/$E$16,0)</f>
        <v>3.9437883000000005</v>
      </c>
      <c r="N50" s="49">
        <f>IF(N$18-G$18&lt;=$E$16,G$46/$E$16,0)</f>
        <v>3.9437883000000005</v>
      </c>
      <c r="O50" s="49">
        <f>IF(O$18-G$18&lt;=$E$16,G$46/$E$16,0)</f>
        <v>3.9437883000000005</v>
      </c>
      <c r="P50" s="49">
        <f>IF(P$18-G$18&lt;=$E$16,G$46/$E$16,0)</f>
        <v>3.9437883000000005</v>
      </c>
      <c r="Q50" s="49">
        <f>IF(Q$18-G$18&lt;=$E$16,G$46/$E$16,0)</f>
        <v>3.9437883000000005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7"/>
        <v>31.044966931650869</v>
      </c>
      <c r="F51" s="49"/>
      <c r="G51" s="49"/>
      <c r="H51" s="49"/>
      <c r="I51" s="49">
        <f>IF(I$18-H$18&lt;=$E$16,H$46/$E$16,0)</f>
        <v>4.1260895910000004</v>
      </c>
      <c r="J51" s="49">
        <f>IF(J$18-H$18&lt;=$E$16,H$46/$E$16,0)</f>
        <v>4.1260895910000004</v>
      </c>
      <c r="K51" s="49">
        <f>IF(K$18-H$18&lt;=$E$16,H$46/$E$16,0)</f>
        <v>4.1260895910000004</v>
      </c>
      <c r="L51" s="49">
        <f>IF(L$18-H$18&lt;=$E$16,H$46/$E$16,0)</f>
        <v>4.1260895910000004</v>
      </c>
      <c r="M51" s="49">
        <f>IF(M$18-H$18&lt;=$E$16,H$46/$E$16,0)</f>
        <v>4.1260895910000004</v>
      </c>
      <c r="N51" s="49">
        <f>IF(N$18-H$18&lt;=$E$16,H$46/$E$16,0)</f>
        <v>4.1260895910000004</v>
      </c>
      <c r="O51" s="49">
        <f>IF(O$18-H$18&lt;=$E$16,H$46/$E$16,0)</f>
        <v>4.1260895910000004</v>
      </c>
      <c r="P51" s="49">
        <f>IF(P$18-H$18&lt;=$E$16,H$46/$E$16,0)</f>
        <v>4.1260895910000004</v>
      </c>
      <c r="Q51" s="49">
        <f>IF(Q$18-H$18&lt;=$E$16,H$46/$E$16,0)</f>
        <v>4.1260895910000004</v>
      </c>
      <c r="R51" s="49">
        <f>IF(R$18-H$18&lt;=$E$16,H$46/$E$16,0)</f>
        <v>4.1260895910000004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7"/>
        <v>32.482955802491801</v>
      </c>
      <c r="F52" s="49"/>
      <c r="G52" s="49"/>
      <c r="H52" s="49"/>
      <c r="I52" s="49"/>
      <c r="J52" s="49">
        <f>IF(J$18-I$18&lt;=$E$16,I$46/$E$16,0)</f>
        <v>4.3172082005000005</v>
      </c>
      <c r="K52" s="49">
        <f>IF(K$18-I$18&lt;=$E$16,I$46/$E$16,0)</f>
        <v>4.3172082005000005</v>
      </c>
      <c r="L52" s="49">
        <f>IF(L$18-I$18&lt;=$E$16,I$46/$E$16,0)</f>
        <v>4.3172082005000005</v>
      </c>
      <c r="M52" s="49">
        <f>IF(M$18-I$18&lt;=$E$16,I$46/$E$16,0)</f>
        <v>4.3172082005000005</v>
      </c>
      <c r="N52" s="49">
        <f>IF(N$18-I$18&lt;=$E$16,I$46/$E$16,0)</f>
        <v>4.3172082005000005</v>
      </c>
      <c r="O52" s="49">
        <f>IF(O$18-I$18&lt;=$E$16,I$46/$E$16,0)</f>
        <v>4.3172082005000005</v>
      </c>
      <c r="P52" s="49">
        <f>IF(P$18-I$18&lt;=$E$16,I$46/$E$16,0)</f>
        <v>4.3172082005000005</v>
      </c>
      <c r="Q52" s="49">
        <f>IF(Q$18-I$18&lt;=$E$16,I$46/$E$16,0)</f>
        <v>4.3172082005000005</v>
      </c>
      <c r="R52" s="49">
        <f>IF(R$18-I$18&lt;=$E$16,I$46/$E$16,0)</f>
        <v>4.3172082005000005</v>
      </c>
      <c r="S52" s="49">
        <f>IF(S$18-I$18&lt;=$E$16,I$46/$E$16,0)</f>
        <v>4.3172082005000005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7"/>
        <v>33.990558904230966</v>
      </c>
      <c r="F53" s="53"/>
      <c r="G53" s="53"/>
      <c r="H53" s="53"/>
      <c r="I53" s="53"/>
      <c r="J53" s="53"/>
      <c r="K53" s="49">
        <f>IF(K$18-J$18&lt;=$E$16,J$46/$E$16,0)</f>
        <v>4.5175790200000003</v>
      </c>
      <c r="L53" s="49">
        <f>IF(L$18-J$18&lt;=$E$16,J$46/$E$16,0)</f>
        <v>4.5175790200000003</v>
      </c>
      <c r="M53" s="49">
        <f>IF(M$18-J$18&lt;=$E$16,J$46/$E$16,0)</f>
        <v>4.5175790200000003</v>
      </c>
      <c r="N53" s="49">
        <f>IF(N$18-J$18&lt;=$E$16,J$46/$E$16,0)</f>
        <v>4.5175790200000003</v>
      </c>
      <c r="O53" s="49">
        <f>IF(O$18-J$18&lt;=$E$16,J$46/$E$16,0)</f>
        <v>4.5175790200000003</v>
      </c>
      <c r="P53" s="49">
        <f>IF(P$18-J$18&lt;=$E$16,J$46/$E$16,0)</f>
        <v>4.5175790200000003</v>
      </c>
      <c r="Q53" s="49">
        <f>IF(Q$18-J$18&lt;=$E$16,J$46/$E$16,0)</f>
        <v>4.5175790200000003</v>
      </c>
      <c r="R53" s="49">
        <f>IF(R$18-J$18&lt;=$E$16,J$46/$E$16,0)</f>
        <v>4.5175790200000003</v>
      </c>
      <c r="S53" s="49">
        <f>IF(S$18-J$18&lt;=$E$16,J$46/$E$16,0)</f>
        <v>4.5175790200000003</v>
      </c>
      <c r="T53" s="49">
        <f>IF(T$18-J$18&lt;=$E$16,J$46/$E$16,0)</f>
        <v>4.5175790200000003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7"/>
        <v>34.670370082315578</v>
      </c>
      <c r="F54" s="53"/>
      <c r="G54" s="53"/>
      <c r="H54" s="53"/>
      <c r="I54" s="53"/>
      <c r="J54" s="53"/>
      <c r="K54" s="42"/>
      <c r="L54" s="49">
        <f>IF(L$18-K$18&lt;=$E$16,K$46/$E$16,0)</f>
        <v>4.6079306004000005</v>
      </c>
      <c r="M54" s="49">
        <f>IF(M$18-K$18&lt;=$E$16,K$46/$E$16,0)</f>
        <v>4.6079306004000005</v>
      </c>
      <c r="N54" s="49">
        <f>IF(N$18-K$18&lt;=$E$16,K$46/$E$16,0)</f>
        <v>4.6079306004000005</v>
      </c>
      <c r="O54" s="49">
        <f>IF(O$18-K$18&lt;=$E$16,K$46/$E$16,0)</f>
        <v>4.6079306004000005</v>
      </c>
      <c r="P54" s="49">
        <f>IF(P$18-K$18&lt;=$E$16,K$46/$E$16,0)</f>
        <v>4.6079306004000005</v>
      </c>
      <c r="Q54" s="49">
        <f>IF(Q$18-K$18&lt;=$E$16,K$46/$E$16,0)</f>
        <v>4.6079306004000005</v>
      </c>
      <c r="R54" s="49">
        <f>IF(R$18-K$18&lt;=$E$16,K$46/$E$16,0)</f>
        <v>4.6079306004000005</v>
      </c>
      <c r="S54" s="49">
        <f>IF(S$18-K$18&lt;=$E$16,K$46/$E$16,0)</f>
        <v>4.6079306004000005</v>
      </c>
      <c r="T54" s="49">
        <f>IF(T$18-K$18&lt;=$E$16,K$46/$E$16,0)</f>
        <v>4.6079306004000005</v>
      </c>
      <c r="U54" s="49">
        <f>IF(U$18-K$18&lt;=$E$16,K$46/$E$16,0)</f>
        <v>4.6079306004000005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7"/>
        <v>35.363777483961897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4.7000892124080007</v>
      </c>
      <c r="N55" s="49">
        <f>IF(N$18-L$18&lt;=$E$16,L$46/$E$16,0)</f>
        <v>4.7000892124080007</v>
      </c>
      <c r="O55" s="49">
        <f>IF(O$18-L$18&lt;=$E$16,L$46/$E$16,0)</f>
        <v>4.7000892124080007</v>
      </c>
      <c r="P55" s="49">
        <f>IF(P$18-L$18&lt;=$E$16,L$46/$E$16,0)</f>
        <v>4.7000892124080007</v>
      </c>
      <c r="Q55" s="49">
        <f>IF(Q$18-L$18&lt;=$E$16,L$46/$E$16,0)</f>
        <v>4.7000892124080007</v>
      </c>
      <c r="R55" s="49">
        <f>IF(R$18-L$18&lt;=$E$16,L$46/$E$16,0)</f>
        <v>4.7000892124080007</v>
      </c>
      <c r="S55" s="49">
        <f>IF(S$18-L$18&lt;=$E$16,L$46/$E$16,0)</f>
        <v>4.7000892124080007</v>
      </c>
      <c r="T55" s="49">
        <f>IF(T$18-L$18&lt;=$E$16,L$46/$E$16,0)</f>
        <v>4.7000892124080007</v>
      </c>
      <c r="U55" s="49">
        <f>IF(U$18-L$18&lt;=$E$16,L$46/$E$16,0)</f>
        <v>4.7000892124080007</v>
      </c>
      <c r="V55" s="49">
        <f>IF(V$18-L$18&lt;=$E$16,L$46/$E$16,0)</f>
        <v>4.7000892124080007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7"/>
        <v>36.071053033641135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4.7940909966561609</v>
      </c>
      <c r="O56" s="49">
        <f>IF(O$18-M$18&lt;=$E$16,M$46/$E$16,0)</f>
        <v>4.7940909966561609</v>
      </c>
      <c r="P56" s="49">
        <f>IF(P$18-M$18&lt;=$E$16,M$46/$E$16,0)</f>
        <v>4.7940909966561609</v>
      </c>
      <c r="Q56" s="49">
        <f>IF(Q$18-M$18&lt;=$E$16,M$46/$E$16,0)</f>
        <v>4.7940909966561609</v>
      </c>
      <c r="R56" s="49">
        <f>IF(R$18-M$18&lt;=$E$16,M$46/$E$16,0)</f>
        <v>4.7940909966561609</v>
      </c>
      <c r="S56" s="49">
        <f>IF(S$18-M$18&lt;=$E$16,M$46/$E$16,0)</f>
        <v>4.7940909966561609</v>
      </c>
      <c r="T56" s="49">
        <f>IF(T$18-M$18&lt;=$E$16,M$46/$E$16,0)</f>
        <v>4.7940909966561609</v>
      </c>
      <c r="U56" s="49">
        <f>IF(U$18-M$18&lt;=$E$16,M$46/$E$16,0)</f>
        <v>4.7940909966561609</v>
      </c>
      <c r="V56" s="49">
        <f>IF(V$18-M$18&lt;=$E$16,M$46/$E$16,0)</f>
        <v>4.7940909966561609</v>
      </c>
      <c r="W56" s="49">
        <f>IF(W$18-M$18&lt;=$E$16,M$46/$E$16,0)</f>
        <v>4.7940909966561609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7"/>
        <v>36.792474094313953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4.8899728165892835</v>
      </c>
      <c r="P57" s="49">
        <f>IF(P$18-N$18&lt;=$E$16,N$46/$E$16,0)</f>
        <v>4.8899728165892835</v>
      </c>
      <c r="Q57" s="49">
        <f>IF(Q$18-N$18&lt;=$E$16,N$46/$E$16,0)</f>
        <v>4.8899728165892835</v>
      </c>
      <c r="R57" s="49">
        <f>IF(R$18-N$18&lt;=$E$16,N$46/$E$16,0)</f>
        <v>4.8899728165892835</v>
      </c>
      <c r="S57" s="49">
        <f>IF(S$18-N$18&lt;=$E$16,N$46/$E$16,0)</f>
        <v>4.8899728165892835</v>
      </c>
      <c r="T57" s="49">
        <f>IF(T$18-N$18&lt;=$E$16,N$46/$E$16,0)</f>
        <v>4.8899728165892835</v>
      </c>
      <c r="U57" s="49">
        <f>IF(U$18-N$18&lt;=$E$16,N$46/$E$16,0)</f>
        <v>4.8899728165892835</v>
      </c>
      <c r="V57" s="49">
        <f>IF(V$18-N$18&lt;=$E$16,N$46/$E$16,0)</f>
        <v>4.8899728165892835</v>
      </c>
      <c r="W57" s="49">
        <f>IF(W$18-N$18&lt;=$E$16,N$46/$E$16,0)</f>
        <v>4.8899728165892835</v>
      </c>
      <c r="X57" s="49">
        <f>IF(X$18-N$18&lt;=$E$16,N$46/$E$16,0)</f>
        <v>4.8899728165892835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7"/>
        <v>37.528323576200229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4.9877722729210694</v>
      </c>
      <c r="Q58" s="49">
        <f>IF(Q$18-O$18&lt;=$E$16,O$46/$E$16,0)</f>
        <v>4.9877722729210694</v>
      </c>
      <c r="R58" s="49">
        <f>IF(R$18-O$18&lt;=$E$16,O$46/$E$16,0)</f>
        <v>4.9877722729210694</v>
      </c>
      <c r="S58" s="49">
        <f>IF(S$18-O$18&lt;=$E$16,O$46/$E$16,0)</f>
        <v>4.9877722729210694</v>
      </c>
      <c r="T58" s="49">
        <f>IF(T$18-O$18&lt;=$E$16,O$46/$E$16,0)</f>
        <v>4.9877722729210694</v>
      </c>
      <c r="U58" s="49">
        <f>IF(U$18-O$18&lt;=$E$16,O$46/$E$16,0)</f>
        <v>4.9877722729210694</v>
      </c>
      <c r="V58" s="49">
        <f>IF(V$18-O$18&lt;=$E$16,O$46/$E$16,0)</f>
        <v>4.9877722729210694</v>
      </c>
      <c r="W58" s="49">
        <f>IF(W$18-O$18&lt;=$E$16,O$46/$E$16,0)</f>
        <v>4.9877722729210694</v>
      </c>
      <c r="X58" s="49">
        <f>IF(X$18-O$18&lt;=$E$16,O$46/$E$16,0)</f>
        <v>4.9877722729210694</v>
      </c>
      <c r="Y58" s="49">
        <f>IF(Y$18-O$18&lt;=$E$16,O$46/$E$16,0)</f>
        <v>4.9877722729210694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7"/>
        <v>38.278890047724246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5.0875277183794916</v>
      </c>
      <c r="R59" s="49">
        <f>IF(R$18-P$18&lt;=$E$16,P$46/$E$16,0)</f>
        <v>5.0875277183794916</v>
      </c>
      <c r="S59" s="49">
        <f>IF(S$18-P$18&lt;=$E$16,P$46/$E$16,0)</f>
        <v>5.0875277183794916</v>
      </c>
      <c r="T59" s="49">
        <f>IF(T$18-P$18&lt;=$E$16,P$46/$E$16,0)</f>
        <v>5.0875277183794916</v>
      </c>
      <c r="U59" s="49">
        <f>IF(U$18-P$18&lt;=$E$16,P$46/$E$16,0)</f>
        <v>5.0875277183794916</v>
      </c>
      <c r="V59" s="49">
        <f>IF(V$18-P$18&lt;=$E$16,P$46/$E$16,0)</f>
        <v>5.0875277183794916</v>
      </c>
      <c r="W59" s="49">
        <f>IF(W$18-P$18&lt;=$E$16,P$46/$E$16,0)</f>
        <v>5.0875277183794916</v>
      </c>
      <c r="X59" s="49">
        <f>IF(X$18-P$18&lt;=$E$16,P$46/$E$16,0)</f>
        <v>5.0875277183794916</v>
      </c>
      <c r="Y59" s="49">
        <f>IF(Y$18-P$18&lt;=$E$16,P$46/$E$16,0)</f>
        <v>5.0875277183794916</v>
      </c>
      <c r="Z59" s="49">
        <f>IF(Z$18-P$18&lt;=$E$16,P$46/$E$16,0)</f>
        <v>5.0875277183794916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7"/>
        <v>39.044467848678728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5.1892782727470816</v>
      </c>
      <c r="S60" s="49">
        <f>IF(S$18-Q$18&lt;=$E$16,Q$46/$E$16,0)</f>
        <v>5.1892782727470816</v>
      </c>
      <c r="T60" s="49">
        <f>IF(T$18-Q$18&lt;=$E$16,Q$46/$E$16,0)</f>
        <v>5.1892782727470816</v>
      </c>
      <c r="U60" s="49">
        <f>IF(U$18-Q$18&lt;=$E$16,Q$46/$E$16,0)</f>
        <v>5.1892782727470816</v>
      </c>
      <c r="V60" s="49">
        <f>IF(V$18-Q$18&lt;=$E$16,Q$46/$E$16,0)</f>
        <v>5.1892782727470816</v>
      </c>
      <c r="W60" s="49">
        <f>IF(W$18-Q$18&lt;=$E$16,Q$46/$E$16,0)</f>
        <v>5.1892782727470816</v>
      </c>
      <c r="X60" s="49">
        <f>IF(X$18-Q$18&lt;=$E$16,Q$46/$E$16,0)</f>
        <v>5.1892782727470816</v>
      </c>
      <c r="Y60" s="49">
        <f>IF(Y$18-Q$18&lt;=$E$16,Q$46/$E$16,0)</f>
        <v>5.1892782727470816</v>
      </c>
      <c r="Z60" s="49">
        <f>IF(Z$18-Q$18&lt;=$E$16,Q$46/$E$16,0)</f>
        <v>5.1892782727470816</v>
      </c>
      <c r="AA60" s="49">
        <f>IF(AA$18-Q$18&lt;=$E$16,Q$46/$E$16,0)</f>
        <v>5.1892782727470816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7"/>
        <v>39.825357205652303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5.2930638382020225</v>
      </c>
      <c r="T61" s="49">
        <f>IF(T$18-R$18&lt;=$E$16,R$46/$E$16,0)</f>
        <v>5.2930638382020225</v>
      </c>
      <c r="U61" s="49">
        <f>IF(U$18-R$18&lt;=$E$16,R$46/$E$16,0)</f>
        <v>5.2930638382020225</v>
      </c>
      <c r="V61" s="49">
        <f>IF(V$18-R$18&lt;=$E$16,R$46/$E$16,0)</f>
        <v>5.2930638382020225</v>
      </c>
      <c r="W61" s="49">
        <f>IF(W$18-R$18&lt;=$E$16,R$46/$E$16,0)</f>
        <v>5.2930638382020225</v>
      </c>
      <c r="X61" s="49">
        <f>IF(X$18-R$18&lt;=$E$16,R$46/$E$16,0)</f>
        <v>5.2930638382020225</v>
      </c>
      <c r="Y61" s="49">
        <f>IF(Y$18-R$18&lt;=$E$16,R$46/$E$16,0)</f>
        <v>5.2930638382020225</v>
      </c>
      <c r="Z61" s="49">
        <f>IF(Z$18-R$18&lt;=$E$16,R$46/$E$16,0)</f>
        <v>5.2930638382020225</v>
      </c>
      <c r="AA61" s="49">
        <f>IF(AA$18-R$18&lt;=$E$16,R$46/$E$16,0)</f>
        <v>5.2930638382020225</v>
      </c>
      <c r="AB61" s="49">
        <f>IF(AB$18-R$18&lt;=$E$16,R$46/$E$16,0)</f>
        <v>5.2930638382020225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7"/>
        <v>40.62186434976536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5.3989251149660635</v>
      </c>
      <c r="U62" s="49">
        <f>IF(U$18-S$18&lt;=$E$16,S$46/$E$16,0)</f>
        <v>5.3989251149660635</v>
      </c>
      <c r="V62" s="49">
        <f>IF(V$18-S$18&lt;=$E$16,S$46/$E$16,0)</f>
        <v>5.3989251149660635</v>
      </c>
      <c r="W62" s="49">
        <f>IF(W$18-S$18&lt;=$E$16,S$46/$E$16,0)</f>
        <v>5.3989251149660635</v>
      </c>
      <c r="X62" s="49">
        <f>IF(X$18-S$18&lt;=$E$16,S$46/$E$16,0)</f>
        <v>5.3989251149660635</v>
      </c>
      <c r="Y62" s="49">
        <f>IF(Y$18-S$18&lt;=$E$16,S$46/$E$16,0)</f>
        <v>5.3989251149660635</v>
      </c>
      <c r="Z62" s="49">
        <f>IF(Z$18-S$18&lt;=$E$16,S$46/$E$16,0)</f>
        <v>5.3989251149660635</v>
      </c>
      <c r="AA62" s="49">
        <f>IF(AA$18-S$18&lt;=$E$16,S$46/$E$16,0)</f>
        <v>5.3989251149660635</v>
      </c>
      <c r="AB62" s="49">
        <f>IF(AB$18-S$18&lt;=$E$16,S$46/$E$16,0)</f>
        <v>5.3989251149660635</v>
      </c>
      <c r="AC62" s="49">
        <f>IF(AC$18-S$18&lt;=$E$16,S$46/$E$16,0)</f>
        <v>5.3989251149660635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7"/>
        <v>41.434301636760658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5.5069036172653849</v>
      </c>
      <c r="V63" s="49">
        <f>IF(V$18-T$18&lt;=$E$16,T$46/$E$16,0)</f>
        <v>5.5069036172653849</v>
      </c>
      <c r="W63" s="49">
        <f>IF(W$18-T$18&lt;=$E$16,T$46/$E$16,0)</f>
        <v>5.5069036172653849</v>
      </c>
      <c r="X63" s="49">
        <f>IF(X$18-T$18&lt;=$E$16,T$46/$E$16,0)</f>
        <v>5.5069036172653849</v>
      </c>
      <c r="Y63" s="49">
        <f>IF(Y$18-T$18&lt;=$E$16,T$46/$E$16,0)</f>
        <v>5.5069036172653849</v>
      </c>
      <c r="Z63" s="49">
        <f>IF(Z$18-T$18&lt;=$E$16,T$46/$E$16,0)</f>
        <v>5.5069036172653849</v>
      </c>
      <c r="AA63" s="49">
        <f>IF(AA$18-T$18&lt;=$E$16,T$46/$E$16,0)</f>
        <v>5.5069036172653849</v>
      </c>
      <c r="AB63" s="49">
        <f>IF(AB$18-T$18&lt;=$E$16,T$46/$E$16,0)</f>
        <v>5.5069036172653849</v>
      </c>
      <c r="AC63" s="49">
        <f>IF(AC$18-T$18&lt;=$E$16,T$46/$E$16,0)</f>
        <v>5.5069036172653849</v>
      </c>
      <c r="AD63" s="49">
        <f>IF(AD$18-T$18&lt;=$E$16,T$46/$E$16,0)</f>
        <v>5.5069036172653849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7"/>
        <v>42.262987669495871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5.6170416896106925</v>
      </c>
      <c r="W64" s="49">
        <f>IF(W$18-U$18&lt;=$E$16,U$46/$E$16,0)</f>
        <v>5.6170416896106925</v>
      </c>
      <c r="X64" s="49">
        <f>IF(X$18-U$18&lt;=$E$16,U$46/$E$16,0)</f>
        <v>5.6170416896106925</v>
      </c>
      <c r="Y64" s="49">
        <f>IF(Y$18-U$18&lt;=$E$16,U$46/$E$16,0)</f>
        <v>5.6170416896106925</v>
      </c>
      <c r="Z64" s="49">
        <f>IF(Z$18-U$18&lt;=$E$16,U$46/$E$16,0)</f>
        <v>5.6170416896106925</v>
      </c>
      <c r="AA64" s="49">
        <f>IF(AA$18-U$18&lt;=$E$16,U$46/$E$16,0)</f>
        <v>5.6170416896106925</v>
      </c>
      <c r="AB64" s="49">
        <f>IF(AB$18-U$18&lt;=$E$16,U$46/$E$16,0)</f>
        <v>5.6170416896106925</v>
      </c>
      <c r="AC64" s="49">
        <f>IF(AC$18-U$18&lt;=$E$16,U$46/$E$16,0)</f>
        <v>5.6170416896106925</v>
      </c>
      <c r="AD64" s="49">
        <f>IF(AD$18-U$18&lt;=$E$16,U$46/$E$16,0)</f>
        <v>5.6170416896106925</v>
      </c>
      <c r="AE64" s="49">
        <f>IF(AE$18-U$18&lt;=$E$16,U$46/$E$16,0)</f>
        <v>5.6170416896106925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7"/>
        <v>43.108247422885782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5.7293825234029061</v>
      </c>
      <c r="X65" s="49">
        <f>IF(X$18-V$18&lt;=$E$16,V$46/$E$16,0)</f>
        <v>5.7293825234029061</v>
      </c>
      <c r="Y65" s="49">
        <f>IF(Y$18-V$18&lt;=$E$16,V$46/$E$16,0)</f>
        <v>5.7293825234029061</v>
      </c>
      <c r="Z65" s="49">
        <f>IF(Z$18-V$18&lt;=$E$16,V$46/$E$16,0)</f>
        <v>5.7293825234029061</v>
      </c>
      <c r="AA65" s="49">
        <f>IF(AA$18-V$18&lt;=$E$16,V$46/$E$16,0)</f>
        <v>5.7293825234029061</v>
      </c>
      <c r="AB65" s="49">
        <f>IF(AB$18-V$18&lt;=$E$16,V$46/$E$16,0)</f>
        <v>5.7293825234029061</v>
      </c>
      <c r="AC65" s="49">
        <f>IF(AC$18-V$18&lt;=$E$16,V$46/$E$16,0)</f>
        <v>5.7293825234029061</v>
      </c>
      <c r="AD65" s="49">
        <f>IF(AD$18-V$18&lt;=$E$16,V$46/$E$16,0)</f>
        <v>5.7293825234029061</v>
      </c>
      <c r="AE65" s="49">
        <f>IF(AE$18-V$18&lt;=$E$16,V$46/$E$16,0)</f>
        <v>5.7293825234029061</v>
      </c>
      <c r="AF65" s="49">
        <f>IF(AF$18-V$18&lt;=$E$16,V$46/$E$16,0)</f>
        <v>5.7293825234029061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7"/>
        <v>43.970412371343507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5.8439701738709644</v>
      </c>
      <c r="Y66" s="49">
        <f>IF(Y$18-W$18&lt;=$E$16,W$46/$E$16,0)</f>
        <v>5.8439701738709644</v>
      </c>
      <c r="Z66" s="49">
        <f>IF(Z$18-W$18&lt;=$E$16,W$46/$E$16,0)</f>
        <v>5.8439701738709644</v>
      </c>
      <c r="AA66" s="49">
        <f>IF(AA$18-W$18&lt;=$E$16,W$46/$E$16,0)</f>
        <v>5.8439701738709644</v>
      </c>
      <c r="AB66" s="49">
        <f>IF(AB$18-W$18&lt;=$E$16,W$46/$E$16,0)</f>
        <v>5.8439701738709644</v>
      </c>
      <c r="AC66" s="49">
        <f>IF(AC$18-W$18&lt;=$E$16,W$46/$E$16,0)</f>
        <v>5.8439701738709644</v>
      </c>
      <c r="AD66" s="49">
        <f>IF(AD$18-W$18&lt;=$E$16,W$46/$E$16,0)</f>
        <v>5.8439701738709644</v>
      </c>
      <c r="AE66" s="49">
        <f>IF(AE$18-W$18&lt;=$E$16,W$46/$E$16,0)</f>
        <v>5.8439701738709644</v>
      </c>
      <c r="AF66" s="49">
        <f>IF(AF$18-W$18&lt;=$E$16,W$46/$E$16,0)</f>
        <v>5.8439701738709644</v>
      </c>
      <c r="AG66" s="49">
        <f>IF(AG$18-W$18&lt;=$E$16,W$46/$E$16,0)</f>
        <v>5.8439701738709644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7"/>
        <v>44.849820618770373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5.9608495773483838</v>
      </c>
      <c r="Z67" s="49">
        <f>IF(Z$18-X$18&lt;=$E$16,X$46/$E$16,0)</f>
        <v>5.9608495773483838</v>
      </c>
      <c r="AA67" s="49">
        <f>IF(AA$18-X$18&lt;=$E$16,X$46/$E$16,0)</f>
        <v>5.9608495773483838</v>
      </c>
      <c r="AB67" s="49">
        <f>IF(AB$18-X$18&lt;=$E$16,X$46/$E$16,0)</f>
        <v>5.9608495773483838</v>
      </c>
      <c r="AC67" s="49">
        <f>IF(AC$18-X$18&lt;=$E$16,X$46/$E$16,0)</f>
        <v>5.9608495773483838</v>
      </c>
      <c r="AD67" s="49">
        <f>IF(AD$18-X$18&lt;=$E$16,X$46/$E$16,0)</f>
        <v>5.9608495773483838</v>
      </c>
      <c r="AE67" s="49">
        <f>IF(AE$18-X$18&lt;=$E$16,X$46/$E$16,0)</f>
        <v>5.9608495773483838</v>
      </c>
      <c r="AF67" s="49">
        <f>IF(AF$18-X$18&lt;=$E$16,X$46/$E$16,0)</f>
        <v>5.9608495773483838</v>
      </c>
      <c r="AG67" s="49">
        <f>IF(AG$18-X$18&lt;=$E$16,X$46/$E$16,0)</f>
        <v>5.9608495773483838</v>
      </c>
      <c r="AH67" s="49">
        <f>IF(AH$18-X$18&lt;=$E$16,X$46/$E$16,0)</f>
        <v>5.9608495773483838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7"/>
        <v>45.746817031145795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6.0800665688953517</v>
      </c>
      <c r="AA68" s="54">
        <f>IF(AA$18-Y$18&lt;=$E$16,Y$46/$E$16,0)</f>
        <v>6.0800665688953517</v>
      </c>
      <c r="AB68" s="54">
        <f>IF(AB$18-Y$18&lt;=$E$16,Y$46/$E$16,0)</f>
        <v>6.0800665688953517</v>
      </c>
      <c r="AC68" s="54">
        <f>IF(AC$18-Y$18&lt;=$E$16,Y$46/$E$16,0)</f>
        <v>6.0800665688953517</v>
      </c>
      <c r="AD68" s="54">
        <f>IF(AD$18-Y$18&lt;=$E$16,Y$46/$E$16,0)</f>
        <v>6.0800665688953517</v>
      </c>
      <c r="AE68" s="54">
        <f>IF(AE$18-Y$18&lt;=$E$16,Y$46/$E$16,0)</f>
        <v>6.0800665688953517</v>
      </c>
      <c r="AF68" s="54">
        <f>IF(AF$18-Y$18&lt;=$E$16,Y$46/$E$16,0)</f>
        <v>6.0800665688953517</v>
      </c>
      <c r="AG68" s="54">
        <f>IF(AG$18-Y$18&lt;=$E$16,Y$46/$E$16,0)</f>
        <v>6.0800665688953517</v>
      </c>
      <c r="AH68" s="54">
        <f>IF(AH$18-Y$18&lt;=$E$16,Y$46/$E$16,0)</f>
        <v>6.0800665688953517</v>
      </c>
      <c r="AI68" s="54">
        <f>IF(AI$18-Y$18&lt;=$E$16,Y$46/$E$16,0)</f>
        <v>6.0800665688953517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7"/>
        <v>381.03541320777401</v>
      </c>
      <c r="F69" s="49">
        <f t="shared" ref="F69:S69" si="48">SUM(F49:F68)</f>
        <v>0</v>
      </c>
      <c r="G69" s="49">
        <f t="shared" si="48"/>
        <v>3.7698900000000002</v>
      </c>
      <c r="H69" s="49">
        <f t="shared" si="48"/>
        <v>7.7136783000000007</v>
      </c>
      <c r="I69" s="49">
        <f t="shared" si="48"/>
        <v>11.839767891000001</v>
      </c>
      <c r="J69" s="49">
        <f t="shared" si="48"/>
        <v>16.156976091500002</v>
      </c>
      <c r="K69" s="49">
        <f t="shared" si="48"/>
        <v>20.674555111500002</v>
      </c>
      <c r="L69" s="49">
        <f t="shared" si="48"/>
        <v>25.282485711900001</v>
      </c>
      <c r="M69" s="49">
        <f t="shared" si="48"/>
        <v>29.982574924308004</v>
      </c>
      <c r="N69" s="49">
        <f t="shared" si="48"/>
        <v>34.776665920964163</v>
      </c>
      <c r="O69" s="49">
        <f t="shared" si="48"/>
        <v>39.666638737553448</v>
      </c>
      <c r="P69" s="49">
        <f t="shared" si="48"/>
        <v>44.654411010474519</v>
      </c>
      <c r="Q69" s="49">
        <f t="shared" si="48"/>
        <v>45.972048728854006</v>
      </c>
      <c r="R69" s="49">
        <f t="shared" si="48"/>
        <v>47.217538701601086</v>
      </c>
      <c r="S69" s="49">
        <f t="shared" si="48"/>
        <v>48.384512948803113</v>
      </c>
      <c r="T69" s="49">
        <f>SUM(T49:T68)</f>
        <v>49.466229863269177</v>
      </c>
      <c r="U69" s="49">
        <f t="shared" ref="U69:AO69" si="49">SUM(U49:U68)</f>
        <v>50.455554460534557</v>
      </c>
      <c r="V69" s="49">
        <f t="shared" si="49"/>
        <v>51.464665549745249</v>
      </c>
      <c r="W69" s="49">
        <f t="shared" si="49"/>
        <v>52.493958860740157</v>
      </c>
      <c r="X69" s="49">
        <f t="shared" si="49"/>
        <v>53.543838037954963</v>
      </c>
      <c r="Y69" s="49">
        <f t="shared" si="49"/>
        <v>54.614714798714061</v>
      </c>
      <c r="Z69" s="49">
        <f t="shared" si="49"/>
        <v>55.707009094688345</v>
      </c>
      <c r="AA69" s="49">
        <f t="shared" si="49"/>
        <v>50.619481376308855</v>
      </c>
      <c r="AB69" s="49">
        <f t="shared" si="49"/>
        <v>45.430203103561773</v>
      </c>
      <c r="AC69" s="49">
        <f t="shared" si="49"/>
        <v>40.13713926535975</v>
      </c>
      <c r="AD69" s="49">
        <f t="shared" si="49"/>
        <v>34.738214150393688</v>
      </c>
      <c r="AE69" s="49">
        <f t="shared" si="49"/>
        <v>29.231310533128298</v>
      </c>
      <c r="AF69" s="49">
        <f t="shared" si="49"/>
        <v>23.614268843517603</v>
      </c>
      <c r="AG69" s="49">
        <f t="shared" si="49"/>
        <v>17.884886320114699</v>
      </c>
      <c r="AH69" s="49">
        <f t="shared" si="49"/>
        <v>12.040916146243735</v>
      </c>
      <c r="AI69" s="49">
        <f t="shared" si="49"/>
        <v>6.0800665688953517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>F19</f>
        <v>0</v>
      </c>
      <c r="G72" s="42">
        <f t="shared" ref="G72:AO72" si="50">G19</f>
        <v>0</v>
      </c>
      <c r="H72" s="42">
        <f t="shared" si="50"/>
        <v>0</v>
      </c>
      <c r="I72" s="42">
        <f t="shared" si="50"/>
        <v>0</v>
      </c>
      <c r="J72" s="42">
        <f t="shared" si="50"/>
        <v>0</v>
      </c>
      <c r="K72" s="42">
        <f t="shared" si="50"/>
        <v>0</v>
      </c>
      <c r="L72" s="42">
        <f t="shared" si="50"/>
        <v>0</v>
      </c>
      <c r="M72" s="42">
        <f t="shared" si="50"/>
        <v>0</v>
      </c>
      <c r="N72" s="42">
        <f t="shared" si="50"/>
        <v>0</v>
      </c>
      <c r="O72" s="42">
        <f t="shared" si="50"/>
        <v>0</v>
      </c>
      <c r="P72" s="42">
        <f t="shared" si="50"/>
        <v>0</v>
      </c>
      <c r="Q72" s="42">
        <f t="shared" si="50"/>
        <v>0</v>
      </c>
      <c r="R72" s="42">
        <f t="shared" si="50"/>
        <v>0</v>
      </c>
      <c r="S72" s="42">
        <f t="shared" si="50"/>
        <v>0</v>
      </c>
      <c r="T72" s="42">
        <f t="shared" si="50"/>
        <v>0</v>
      </c>
      <c r="U72" s="42">
        <f t="shared" si="50"/>
        <v>0</v>
      </c>
      <c r="V72" s="42">
        <f t="shared" si="50"/>
        <v>0</v>
      </c>
      <c r="W72" s="42">
        <f t="shared" si="50"/>
        <v>0</v>
      </c>
      <c r="X72" s="42">
        <f t="shared" si="50"/>
        <v>0</v>
      </c>
      <c r="Y72" s="42">
        <f t="shared" si="50"/>
        <v>0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3" si="51">NPV($E$15,F73:AO73)*(1+$E$15)</f>
        <v>1130.4759940775973</v>
      </c>
      <c r="F73" s="139"/>
      <c r="G73" s="136">
        <f>G44</f>
        <v>10.456109999999999</v>
      </c>
      <c r="H73" s="136">
        <f t="shared" ref="H73:AO73" si="52">H44</f>
        <v>21.394541699999998</v>
      </c>
      <c r="I73" s="136">
        <f t="shared" si="52"/>
        <v>32.838601509</v>
      </c>
      <c r="J73" s="136">
        <f t="shared" si="52"/>
        <v>44.812745008500002</v>
      </c>
      <c r="K73" s="136">
        <f t="shared" si="52"/>
        <v>57.342633988500005</v>
      </c>
      <c r="L73" s="136">
        <f t="shared" si="52"/>
        <v>70.123120748100007</v>
      </c>
      <c r="M73" s="136">
        <f t="shared" si="52"/>
        <v>83.159217242892012</v>
      </c>
      <c r="N73" s="136">
        <f t="shared" si="52"/>
        <v>96.456035667579854</v>
      </c>
      <c r="O73" s="136">
        <f t="shared" si="52"/>
        <v>110.01879046076145</v>
      </c>
      <c r="P73" s="136">
        <f t="shared" si="52"/>
        <v>123.85280034980669</v>
      </c>
      <c r="Q73" s="136">
        <f t="shared" si="52"/>
        <v>127.50738043663281</v>
      </c>
      <c r="R73" s="136">
        <f t="shared" si="52"/>
        <v>130.96185262519546</v>
      </c>
      <c r="S73" s="136">
        <f t="shared" si="52"/>
        <v>134.19855478252938</v>
      </c>
      <c r="T73" s="136">
        <f t="shared" si="52"/>
        <v>137.19878848868998</v>
      </c>
      <c r="U73" s="136">
        <f t="shared" si="52"/>
        <v>139.94276425846377</v>
      </c>
      <c r="V73" s="136">
        <f t="shared" si="52"/>
        <v>142.74161954363305</v>
      </c>
      <c r="W73" s="136">
        <f t="shared" si="52"/>
        <v>145.59645193450569</v>
      </c>
      <c r="X73" s="136">
        <f t="shared" si="52"/>
        <v>148.50838097319584</v>
      </c>
      <c r="Y73" s="136">
        <f t="shared" si="52"/>
        <v>151.47854859265976</v>
      </c>
      <c r="Z73" s="136">
        <f t="shared" si="52"/>
        <v>154.50811956451295</v>
      </c>
      <c r="AA73" s="136">
        <f t="shared" si="52"/>
        <v>140.39742947768681</v>
      </c>
      <c r="AB73" s="136">
        <f t="shared" si="52"/>
        <v>126.00452558912414</v>
      </c>
      <c r="AC73" s="136">
        <f t="shared" si="52"/>
        <v>111.32376362279024</v>
      </c>
      <c r="AD73" s="136">
        <f t="shared" si="52"/>
        <v>96.349386417129637</v>
      </c>
      <c r="AE73" s="136">
        <f t="shared" si="52"/>
        <v>81.075521667355844</v>
      </c>
      <c r="AF73" s="136">
        <f t="shared" si="52"/>
        <v>65.496179622586567</v>
      </c>
      <c r="AG73" s="136">
        <f t="shared" si="52"/>
        <v>49.605250736921896</v>
      </c>
      <c r="AH73" s="136">
        <f t="shared" si="52"/>
        <v>33.396503273543942</v>
      </c>
      <c r="AI73" s="136">
        <f t="shared" si="52"/>
        <v>16.863580860898431</v>
      </c>
      <c r="AJ73" s="136">
        <f t="shared" si="52"/>
        <v>0</v>
      </c>
      <c r="AK73" s="136">
        <f t="shared" si="52"/>
        <v>0</v>
      </c>
      <c r="AL73" s="136">
        <f t="shared" si="52"/>
        <v>0</v>
      </c>
      <c r="AM73" s="136">
        <f t="shared" si="52"/>
        <v>0</v>
      </c>
      <c r="AN73" s="136">
        <f t="shared" si="52"/>
        <v>0</v>
      </c>
      <c r="AO73" s="136">
        <f t="shared" si="52"/>
        <v>0</v>
      </c>
    </row>
    <row r="74" spans="2:41" x14ac:dyDescent="0.3">
      <c r="D74" s="121" t="s">
        <v>134</v>
      </c>
      <c r="E74" s="122">
        <f t="shared" si="51"/>
        <v>407.58658289872551</v>
      </c>
      <c r="F74" s="123"/>
      <c r="G74" s="140">
        <f>G69</f>
        <v>3.7698900000000002</v>
      </c>
      <c r="H74" s="140">
        <f t="shared" ref="H74:AO74" si="53">H69</f>
        <v>7.7136783000000007</v>
      </c>
      <c r="I74" s="140">
        <f t="shared" si="53"/>
        <v>11.839767891000001</v>
      </c>
      <c r="J74" s="140">
        <f t="shared" si="53"/>
        <v>16.156976091500002</v>
      </c>
      <c r="K74" s="140">
        <f t="shared" si="53"/>
        <v>20.674555111500002</v>
      </c>
      <c r="L74" s="140">
        <f t="shared" si="53"/>
        <v>25.282485711900001</v>
      </c>
      <c r="M74" s="140">
        <f t="shared" si="53"/>
        <v>29.982574924308004</v>
      </c>
      <c r="N74" s="140">
        <f t="shared" si="53"/>
        <v>34.776665920964163</v>
      </c>
      <c r="O74" s="140">
        <f t="shared" si="53"/>
        <v>39.666638737553448</v>
      </c>
      <c r="P74" s="140">
        <f t="shared" si="53"/>
        <v>44.654411010474519</v>
      </c>
      <c r="Q74" s="140">
        <f t="shared" si="53"/>
        <v>45.972048728854006</v>
      </c>
      <c r="R74" s="140">
        <f t="shared" si="53"/>
        <v>47.217538701601086</v>
      </c>
      <c r="S74" s="140">
        <f t="shared" si="53"/>
        <v>48.384512948803113</v>
      </c>
      <c r="T74" s="140">
        <f t="shared" si="53"/>
        <v>49.466229863269177</v>
      </c>
      <c r="U74" s="140">
        <f t="shared" si="53"/>
        <v>50.455554460534557</v>
      </c>
      <c r="V74" s="140">
        <f t="shared" si="53"/>
        <v>51.464665549745249</v>
      </c>
      <c r="W74" s="140">
        <f t="shared" si="53"/>
        <v>52.493958860740157</v>
      </c>
      <c r="X74" s="140">
        <f t="shared" si="53"/>
        <v>53.543838037954963</v>
      </c>
      <c r="Y74" s="140">
        <f t="shared" si="53"/>
        <v>54.614714798714061</v>
      </c>
      <c r="Z74" s="140">
        <f t="shared" si="53"/>
        <v>55.707009094688345</v>
      </c>
      <c r="AA74" s="140">
        <f t="shared" si="53"/>
        <v>50.619481376308855</v>
      </c>
      <c r="AB74" s="140">
        <f t="shared" si="53"/>
        <v>45.430203103561773</v>
      </c>
      <c r="AC74" s="140">
        <f t="shared" si="53"/>
        <v>40.13713926535975</v>
      </c>
      <c r="AD74" s="140">
        <f t="shared" si="53"/>
        <v>34.738214150393688</v>
      </c>
      <c r="AE74" s="140">
        <f t="shared" si="53"/>
        <v>29.231310533128298</v>
      </c>
      <c r="AF74" s="140">
        <f t="shared" si="53"/>
        <v>23.614268843517603</v>
      </c>
      <c r="AG74" s="140">
        <f t="shared" si="53"/>
        <v>17.884886320114699</v>
      </c>
      <c r="AH74" s="140">
        <f t="shared" si="53"/>
        <v>12.040916146243735</v>
      </c>
      <c r="AI74" s="140">
        <f t="shared" si="53"/>
        <v>6.0800665688953517</v>
      </c>
      <c r="AJ74" s="140">
        <f t="shared" si="53"/>
        <v>0</v>
      </c>
      <c r="AK74" s="140">
        <f t="shared" si="53"/>
        <v>0</v>
      </c>
      <c r="AL74" s="140">
        <f t="shared" si="53"/>
        <v>0</v>
      </c>
      <c r="AM74" s="140">
        <f t="shared" si="53"/>
        <v>0</v>
      </c>
      <c r="AN74" s="140">
        <f t="shared" si="53"/>
        <v>0</v>
      </c>
      <c r="AO74" s="140">
        <f t="shared" si="53"/>
        <v>0</v>
      </c>
    </row>
    <row r="75" spans="2:41" x14ac:dyDescent="0.3">
      <c r="D75" s="34" t="s">
        <v>135</v>
      </c>
      <c r="E75" s="48">
        <f t="shared" si="51"/>
        <v>1538.0625769763233</v>
      </c>
      <c r="F75" s="53"/>
      <c r="G75" s="53">
        <f>SUM(G73:G74)</f>
        <v>14.225999999999999</v>
      </c>
      <c r="H75" s="53">
        <f t="shared" ref="H75:AO75" si="54">SUM(H73:H74)</f>
        <v>29.108219999999999</v>
      </c>
      <c r="I75" s="53">
        <f t="shared" si="54"/>
        <v>44.678369400000001</v>
      </c>
      <c r="J75" s="53">
        <f t="shared" si="54"/>
        <v>60.969721100000001</v>
      </c>
      <c r="K75" s="53">
        <f t="shared" si="54"/>
        <v>78.01718910000001</v>
      </c>
      <c r="L75" s="53">
        <f t="shared" si="54"/>
        <v>95.405606460000001</v>
      </c>
      <c r="M75" s="53">
        <f t="shared" si="54"/>
        <v>113.14179216720001</v>
      </c>
      <c r="N75" s="53">
        <f t="shared" si="54"/>
        <v>131.23270158854402</v>
      </c>
      <c r="O75" s="53">
        <f t="shared" si="54"/>
        <v>149.68542919831489</v>
      </c>
      <c r="P75" s="53">
        <f t="shared" si="54"/>
        <v>168.50721136028119</v>
      </c>
      <c r="Q75" s="53">
        <f t="shared" si="54"/>
        <v>173.47942916548681</v>
      </c>
      <c r="R75" s="53">
        <f t="shared" si="54"/>
        <v>178.17939132679655</v>
      </c>
      <c r="S75" s="53">
        <f t="shared" si="54"/>
        <v>182.58306773133251</v>
      </c>
      <c r="T75" s="53">
        <f t="shared" si="54"/>
        <v>186.66501835195916</v>
      </c>
      <c r="U75" s="53">
        <f t="shared" si="54"/>
        <v>190.39831871899833</v>
      </c>
      <c r="V75" s="53">
        <f t="shared" si="54"/>
        <v>194.20628509337831</v>
      </c>
      <c r="W75" s="53">
        <f t="shared" si="54"/>
        <v>198.09041079524584</v>
      </c>
      <c r="X75" s="53">
        <f t="shared" si="54"/>
        <v>202.05221901115081</v>
      </c>
      <c r="Y75" s="53">
        <f t="shared" si="54"/>
        <v>206.09326339137382</v>
      </c>
      <c r="Z75" s="53">
        <f t="shared" si="54"/>
        <v>210.2151286592013</v>
      </c>
      <c r="AA75" s="53">
        <f t="shared" si="54"/>
        <v>191.01691085399568</v>
      </c>
      <c r="AB75" s="53">
        <f t="shared" si="54"/>
        <v>171.43472869268592</v>
      </c>
      <c r="AC75" s="53">
        <f t="shared" si="54"/>
        <v>151.46090288814997</v>
      </c>
      <c r="AD75" s="53">
        <f t="shared" si="54"/>
        <v>131.08760056752334</v>
      </c>
      <c r="AE75" s="53">
        <f t="shared" si="54"/>
        <v>110.30683220048414</v>
      </c>
      <c r="AF75" s="53">
        <f t="shared" si="54"/>
        <v>89.110448466104174</v>
      </c>
      <c r="AG75" s="53">
        <f t="shared" si="54"/>
        <v>67.490137057036591</v>
      </c>
      <c r="AH75" s="53">
        <f t="shared" si="54"/>
        <v>45.437419419787673</v>
      </c>
      <c r="AI75" s="53">
        <f t="shared" si="54"/>
        <v>22.943647429793781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s="105" customFormat="1" x14ac:dyDescent="0.3">
      <c r="B76" s="112"/>
      <c r="C76" s="113"/>
      <c r="D76" s="105" t="s">
        <v>75</v>
      </c>
      <c r="E76" s="106">
        <f t="shared" si="51"/>
        <v>175.13238289953182</v>
      </c>
      <c r="G76" s="143">
        <f t="shared" ref="G76:AO76" si="55">F$22*$H10</f>
        <v>2.6767641599999998</v>
      </c>
      <c r="H76" s="143">
        <f t="shared" si="55"/>
        <v>5.2093262592</v>
      </c>
      <c r="I76" s="143">
        <f t="shared" si="55"/>
        <v>7.5913053027839998</v>
      </c>
      <c r="J76" s="143">
        <f t="shared" si="55"/>
        <v>9.8160178400256015</v>
      </c>
      <c r="K76" s="143">
        <f t="shared" si="55"/>
        <v>11.876463146688002</v>
      </c>
      <c r="L76" s="143">
        <f t="shared" si="55"/>
        <v>13.680296327040002</v>
      </c>
      <c r="M76" s="143">
        <f t="shared" si="55"/>
        <v>15.222385138555396</v>
      </c>
      <c r="N76" s="143">
        <f t="shared" si="55"/>
        <v>16.497494693857448</v>
      </c>
      <c r="O76" s="143">
        <f t="shared" si="55"/>
        <v>17.500285407821892</v>
      </c>
      <c r="P76" s="143">
        <f t="shared" si="55"/>
        <v>18.225310903621974</v>
      </c>
      <c r="Q76" s="143">
        <f t="shared" si="55"/>
        <v>18.667015876894418</v>
      </c>
      <c r="R76" s="143">
        <f t="shared" si="55"/>
        <v>19.087410333188657</v>
      </c>
      <c r="S76" s="143">
        <f t="shared" si="55"/>
        <v>19.493061969365133</v>
      </c>
      <c r="T76" s="143">
        <f t="shared" si="55"/>
        <v>19.891019531581492</v>
      </c>
      <c r="U76" s="143">
        <f t="shared" si="55"/>
        <v>20.288839922213121</v>
      </c>
      <c r="V76" s="143">
        <f t="shared" si="55"/>
        <v>20.694616720657383</v>
      </c>
      <c r="W76" s="143">
        <f t="shared" si="55"/>
        <v>21.108509055070531</v>
      </c>
      <c r="X76" s="143">
        <f t="shared" si="55"/>
        <v>21.530679236171942</v>
      </c>
      <c r="Y76" s="143">
        <f t="shared" si="55"/>
        <v>21.961292820895384</v>
      </c>
      <c r="Z76" s="143">
        <f t="shared" si="55"/>
        <v>22.40051867731329</v>
      </c>
      <c r="AA76" s="143">
        <f t="shared" si="55"/>
        <v>18.445110816461757</v>
      </c>
      <c r="AB76" s="143">
        <f t="shared" si="55"/>
        <v>14.850936621832973</v>
      </c>
      <c r="AC76" s="143">
        <f t="shared" si="55"/>
        <v>11.625220766751395</v>
      </c>
      <c r="AD76" s="143">
        <f t="shared" si="55"/>
        <v>8.7753324180079666</v>
      </c>
      <c r="AE76" s="143">
        <f t="shared" si="55"/>
        <v>6.3087881257294471</v>
      </c>
      <c r="AF76" s="143">
        <f t="shared" si="55"/>
        <v>4.2332547710451376</v>
      </c>
      <c r="AG76" s="143">
        <f t="shared" si="55"/>
        <v>2.5565525727069209</v>
      </c>
      <c r="AH76" s="143">
        <f t="shared" si="55"/>
        <v>1.2866581538417203</v>
      </c>
      <c r="AI76" s="143">
        <f t="shared" si="55"/>
        <v>0.43170767003899546</v>
      </c>
      <c r="AJ76" s="143">
        <f t="shared" si="55"/>
        <v>-4.3655745685100559E-15</v>
      </c>
      <c r="AK76" s="143">
        <f t="shared" si="55"/>
        <v>-4.3655745685100559E-15</v>
      </c>
      <c r="AL76" s="143">
        <f t="shared" si="55"/>
        <v>-4.3655745685100559E-15</v>
      </c>
      <c r="AM76" s="143">
        <f t="shared" si="55"/>
        <v>-4.3655745685100559E-15</v>
      </c>
      <c r="AN76" s="143">
        <f t="shared" si="55"/>
        <v>-4.3655745685100559E-15</v>
      </c>
      <c r="AO76" s="143">
        <f t="shared" si="55"/>
        <v>-4.3655745685100559E-15</v>
      </c>
    </row>
    <row r="77" spans="2:41" s="105" customFormat="1" x14ac:dyDescent="0.3">
      <c r="B77" s="112"/>
      <c r="C77" s="113"/>
      <c r="D77" s="107" t="s">
        <v>123</v>
      </c>
      <c r="E77" s="108">
        <f t="shared" si="51"/>
        <v>221.65192210721992</v>
      </c>
      <c r="F77" s="109"/>
      <c r="G77" s="109">
        <f t="shared" ref="G77:AO77" si="56">F$22*$H11</f>
        <v>3.3877796399999993</v>
      </c>
      <c r="H77" s="109">
        <f t="shared" si="56"/>
        <v>6.5930535467999993</v>
      </c>
      <c r="I77" s="109">
        <f t="shared" si="56"/>
        <v>9.6077457738359993</v>
      </c>
      <c r="J77" s="109">
        <f t="shared" si="56"/>
        <v>12.423397578782399</v>
      </c>
      <c r="K77" s="109">
        <f t="shared" si="56"/>
        <v>15.031148670026999</v>
      </c>
      <c r="L77" s="109">
        <f t="shared" si="56"/>
        <v>17.314125038909999</v>
      </c>
      <c r="M77" s="109">
        <f t="shared" si="56"/>
        <v>19.265831190984169</v>
      </c>
      <c r="N77" s="109">
        <f t="shared" si="56"/>
        <v>20.87964172191333</v>
      </c>
      <c r="O77" s="109">
        <f t="shared" si="56"/>
        <v>22.148798719274577</v>
      </c>
      <c r="P77" s="109">
        <f t="shared" si="56"/>
        <v>23.06640911239656</v>
      </c>
      <c r="Q77" s="109">
        <f t="shared" si="56"/>
        <v>23.625441969194494</v>
      </c>
      <c r="R77" s="109">
        <f t="shared" si="56"/>
        <v>24.157503702941892</v>
      </c>
      <c r="S77" s="109">
        <f t="shared" si="56"/>
        <v>24.670906554977744</v>
      </c>
      <c r="T77" s="109">
        <f t="shared" si="56"/>
        <v>25.17457159465782</v>
      </c>
      <c r="U77" s="109">
        <f t="shared" si="56"/>
        <v>25.67806302655098</v>
      </c>
      <c r="V77" s="109">
        <f t="shared" si="56"/>
        <v>26.191624287081996</v>
      </c>
      <c r="W77" s="109">
        <f t="shared" si="56"/>
        <v>26.715456772823636</v>
      </c>
      <c r="X77" s="109">
        <f t="shared" si="56"/>
        <v>27.249765908280111</v>
      </c>
      <c r="Y77" s="109">
        <f t="shared" si="56"/>
        <v>27.794761226445715</v>
      </c>
      <c r="Z77" s="109">
        <f t="shared" si="56"/>
        <v>28.350656450974629</v>
      </c>
      <c r="AA77" s="109">
        <f t="shared" si="56"/>
        <v>23.344593377084408</v>
      </c>
      <c r="AB77" s="109">
        <f t="shared" si="56"/>
        <v>18.795716662007354</v>
      </c>
      <c r="AC77" s="109">
        <f t="shared" si="56"/>
        <v>14.713170032919734</v>
      </c>
      <c r="AD77" s="109">
        <f t="shared" si="56"/>
        <v>11.106280091541331</v>
      </c>
      <c r="AE77" s="109">
        <f t="shared" si="56"/>
        <v>7.9845599716263305</v>
      </c>
      <c r="AF77" s="109">
        <f t="shared" si="56"/>
        <v>5.3577130696040012</v>
      </c>
      <c r="AG77" s="109">
        <f t="shared" si="56"/>
        <v>3.2356368498321966</v>
      </c>
      <c r="AH77" s="109">
        <f t="shared" si="56"/>
        <v>1.6284267259559273</v>
      </c>
      <c r="AI77" s="109">
        <f t="shared" si="56"/>
        <v>0.54638001989310359</v>
      </c>
      <c r="AJ77" s="109">
        <f t="shared" si="56"/>
        <v>-5.5251803132705387E-15</v>
      </c>
      <c r="AK77" s="109">
        <f t="shared" si="56"/>
        <v>-5.5251803132705387E-15</v>
      </c>
      <c r="AL77" s="109">
        <f t="shared" si="56"/>
        <v>-5.5251803132705387E-15</v>
      </c>
      <c r="AM77" s="109">
        <f t="shared" si="56"/>
        <v>-5.5251803132705387E-15</v>
      </c>
      <c r="AN77" s="109">
        <f t="shared" si="56"/>
        <v>-5.5251803132705387E-15</v>
      </c>
      <c r="AO77" s="109">
        <f t="shared" si="56"/>
        <v>-5.5251803132705387E-15</v>
      </c>
    </row>
    <row r="78" spans="2:41" x14ac:dyDescent="0.3">
      <c r="D78" s="34" t="s">
        <v>76</v>
      </c>
      <c r="E78" s="48">
        <f t="shared" si="51"/>
        <v>370.93682166219276</v>
      </c>
      <c r="F78" s="42">
        <f>SUM(F76:F77)</f>
        <v>0</v>
      </c>
      <c r="G78" s="42">
        <f t="shared" ref="G78:AO78" si="57">SUM(G76:G77)</f>
        <v>6.0645437999999992</v>
      </c>
      <c r="H78" s="42">
        <f t="shared" si="57"/>
        <v>11.802379805999999</v>
      </c>
      <c r="I78" s="42">
        <f t="shared" si="57"/>
        <v>17.199051076619998</v>
      </c>
      <c r="J78" s="42">
        <f t="shared" si="57"/>
        <v>22.239415418808001</v>
      </c>
      <c r="K78" s="42">
        <f t="shared" si="57"/>
        <v>26.907611816715001</v>
      </c>
      <c r="L78" s="42">
        <f t="shared" si="57"/>
        <v>30.994421365950004</v>
      </c>
      <c r="M78" s="42">
        <f t="shared" si="57"/>
        <v>34.488216329539569</v>
      </c>
      <c r="N78" s="42">
        <f t="shared" si="57"/>
        <v>37.377136415770778</v>
      </c>
      <c r="O78" s="42">
        <f t="shared" si="57"/>
        <v>39.649084127096472</v>
      </c>
      <c r="P78" s="42">
        <f t="shared" si="57"/>
        <v>41.29172001601853</v>
      </c>
      <c r="Q78" s="42">
        <f t="shared" si="57"/>
        <v>42.292457846088908</v>
      </c>
      <c r="R78" s="42">
        <f t="shared" si="57"/>
        <v>43.244914036130552</v>
      </c>
      <c r="S78" s="42">
        <f t="shared" si="57"/>
        <v>44.163968524342877</v>
      </c>
      <c r="T78" s="42">
        <f t="shared" si="57"/>
        <v>45.065591126239312</v>
      </c>
      <c r="U78" s="42">
        <f t="shared" si="57"/>
        <v>45.966902948764101</v>
      </c>
      <c r="V78" s="42">
        <f t="shared" si="57"/>
        <v>46.886241007739379</v>
      </c>
      <c r="W78" s="42">
        <f t="shared" si="57"/>
        <v>47.82396582789417</v>
      </c>
      <c r="X78" s="42">
        <f t="shared" si="57"/>
        <v>48.780445144452052</v>
      </c>
      <c r="Y78" s="42">
        <f t="shared" si="57"/>
        <v>49.756054047341095</v>
      </c>
      <c r="Z78" s="42">
        <f t="shared" si="57"/>
        <v>50.751175128287919</v>
      </c>
      <c r="AA78" s="42">
        <f t="shared" si="57"/>
        <v>41.789704193546164</v>
      </c>
      <c r="AB78" s="42">
        <f t="shared" si="57"/>
        <v>33.64665328384033</v>
      </c>
      <c r="AC78" s="42">
        <f t="shared" si="57"/>
        <v>26.338390799671132</v>
      </c>
      <c r="AD78" s="42">
        <f t="shared" si="57"/>
        <v>19.881612509549299</v>
      </c>
      <c r="AE78" s="42">
        <f t="shared" si="57"/>
        <v>14.293348097355778</v>
      </c>
      <c r="AF78" s="42">
        <f t="shared" si="57"/>
        <v>9.5909678406491388</v>
      </c>
      <c r="AG78" s="42">
        <f t="shared" si="57"/>
        <v>5.7921894225391171</v>
      </c>
      <c r="AH78" s="42">
        <f t="shared" si="57"/>
        <v>2.9150848797976474</v>
      </c>
      <c r="AI78" s="42">
        <f t="shared" si="57"/>
        <v>0.97808768993209905</v>
      </c>
      <c r="AJ78" s="42">
        <f t="shared" si="57"/>
        <v>-9.8907548817805939E-15</v>
      </c>
      <c r="AK78" s="42">
        <f t="shared" si="57"/>
        <v>-9.8907548817805939E-15</v>
      </c>
      <c r="AL78" s="42">
        <f t="shared" si="57"/>
        <v>-9.8907548817805939E-15</v>
      </c>
      <c r="AM78" s="42">
        <f t="shared" si="57"/>
        <v>-9.8907548817805939E-15</v>
      </c>
      <c r="AN78" s="42">
        <f t="shared" si="57"/>
        <v>-9.8907548817805939E-15</v>
      </c>
      <c r="AO78" s="42">
        <f t="shared" si="57"/>
        <v>-9.8907548817805939E-15</v>
      </c>
    </row>
    <row r="79" spans="2:41" x14ac:dyDescent="0.3">
      <c r="D79" s="107" t="s">
        <v>126</v>
      </c>
      <c r="E79" s="108">
        <f t="shared" si="51"/>
        <v>74.709442899169289</v>
      </c>
      <c r="F79" s="109">
        <f t="shared" ref="F79:AO79" si="58">F77*($H$14-1)</f>
        <v>0</v>
      </c>
      <c r="G79" s="109">
        <f t="shared" si="58"/>
        <v>1.2214443599999996</v>
      </c>
      <c r="H79" s="109">
        <f t="shared" si="58"/>
        <v>2.3770873331999995</v>
      </c>
      <c r="I79" s="109">
        <f t="shared" si="58"/>
        <v>3.4640171837639993</v>
      </c>
      <c r="J79" s="109">
        <f t="shared" si="58"/>
        <v>4.4791841610575993</v>
      </c>
      <c r="K79" s="109">
        <f t="shared" si="58"/>
        <v>5.4193937381729986</v>
      </c>
      <c r="L79" s="109">
        <f t="shared" si="58"/>
        <v>6.242507667089999</v>
      </c>
      <c r="M79" s="109">
        <f t="shared" si="58"/>
        <v>6.9461840348446318</v>
      </c>
      <c r="N79" s="109">
        <f t="shared" si="58"/>
        <v>7.5280340902136489</v>
      </c>
      <c r="O79" s="109">
        <f t="shared" si="58"/>
        <v>7.9856213069493363</v>
      </c>
      <c r="P79" s="109">
        <f t="shared" si="58"/>
        <v>8.3164604282790311</v>
      </c>
      <c r="Q79" s="109">
        <f t="shared" si="58"/>
        <v>8.5180164922946116</v>
      </c>
      <c r="R79" s="109">
        <f t="shared" si="58"/>
        <v>8.7098482738497971</v>
      </c>
      <c r="S79" s="109">
        <f t="shared" si="58"/>
        <v>8.8949527034953757</v>
      </c>
      <c r="T79" s="109">
        <f t="shared" si="58"/>
        <v>9.0765462212031593</v>
      </c>
      <c r="U79" s="109">
        <f t="shared" si="58"/>
        <v>9.2580771456272224</v>
      </c>
      <c r="V79" s="109">
        <f t="shared" si="58"/>
        <v>9.4432386885397666</v>
      </c>
      <c r="W79" s="109">
        <f t="shared" si="58"/>
        <v>9.6321034623105621</v>
      </c>
      <c r="X79" s="109">
        <f t="shared" si="58"/>
        <v>9.8247455315567738</v>
      </c>
      <c r="Y79" s="109">
        <f t="shared" si="58"/>
        <v>10.02124044218791</v>
      </c>
      <c r="Z79" s="109">
        <f t="shared" si="58"/>
        <v>10.221665251031668</v>
      </c>
      <c r="AA79" s="109">
        <f t="shared" si="58"/>
        <v>8.4167581563637643</v>
      </c>
      <c r="AB79" s="109">
        <f t="shared" si="58"/>
        <v>6.7766869597713582</v>
      </c>
      <c r="AC79" s="109">
        <f t="shared" si="58"/>
        <v>5.3047483792159582</v>
      </c>
      <c r="AD79" s="109">
        <f t="shared" si="58"/>
        <v>4.0043050670183025</v>
      </c>
      <c r="AE79" s="109">
        <f t="shared" si="58"/>
        <v>2.8787869285455474</v>
      </c>
      <c r="AF79" s="109">
        <f t="shared" si="58"/>
        <v>1.9316924672721907</v>
      </c>
      <c r="AG79" s="109">
        <f t="shared" si="58"/>
        <v>1.1665901567422203</v>
      </c>
      <c r="AH79" s="109">
        <f t="shared" si="58"/>
        <v>0.58711983997050432</v>
      </c>
      <c r="AI79" s="109">
        <f t="shared" si="58"/>
        <v>0.19699415683220739</v>
      </c>
      <c r="AJ79" s="109">
        <f t="shared" si="58"/>
        <v>-1.9920718136281532E-15</v>
      </c>
      <c r="AK79" s="109">
        <f t="shared" si="58"/>
        <v>-1.9920718136281532E-15</v>
      </c>
      <c r="AL79" s="109">
        <f t="shared" si="58"/>
        <v>-1.9920718136281532E-15</v>
      </c>
      <c r="AM79" s="109">
        <f t="shared" si="58"/>
        <v>-1.9920718136281532E-15</v>
      </c>
      <c r="AN79" s="109">
        <f t="shared" si="58"/>
        <v>-1.9920718136281532E-15</v>
      </c>
      <c r="AO79" s="109">
        <f t="shared" si="58"/>
        <v>-1.9920718136281532E-15</v>
      </c>
    </row>
    <row r="80" spans="2:41" x14ac:dyDescent="0.3">
      <c r="D80" s="82" t="s">
        <v>127</v>
      </c>
      <c r="E80" s="114">
        <f>NPV($E$15,F80:AO80)*(1+$E$15)</f>
        <v>74.709442899169289</v>
      </c>
      <c r="F80" s="115">
        <f>F79</f>
        <v>0</v>
      </c>
      <c r="G80" s="115">
        <f t="shared" ref="G80:AO80" si="59">G79</f>
        <v>1.2214443599999996</v>
      </c>
      <c r="H80" s="115">
        <f t="shared" si="59"/>
        <v>2.3770873331999995</v>
      </c>
      <c r="I80" s="115">
        <f t="shared" si="59"/>
        <v>3.4640171837639993</v>
      </c>
      <c r="J80" s="115">
        <f t="shared" si="59"/>
        <v>4.4791841610575993</v>
      </c>
      <c r="K80" s="115">
        <f t="shared" si="59"/>
        <v>5.4193937381729986</v>
      </c>
      <c r="L80" s="115">
        <f t="shared" si="59"/>
        <v>6.242507667089999</v>
      </c>
      <c r="M80" s="115">
        <f t="shared" si="59"/>
        <v>6.9461840348446318</v>
      </c>
      <c r="N80" s="115">
        <f t="shared" si="59"/>
        <v>7.5280340902136489</v>
      </c>
      <c r="O80" s="115">
        <f t="shared" si="59"/>
        <v>7.9856213069493363</v>
      </c>
      <c r="P80" s="115">
        <f t="shared" si="59"/>
        <v>8.3164604282790311</v>
      </c>
      <c r="Q80" s="115">
        <f t="shared" si="59"/>
        <v>8.5180164922946116</v>
      </c>
      <c r="R80" s="115">
        <f t="shared" si="59"/>
        <v>8.7098482738497971</v>
      </c>
      <c r="S80" s="115">
        <f t="shared" si="59"/>
        <v>8.8949527034953757</v>
      </c>
      <c r="T80" s="115">
        <f t="shared" si="59"/>
        <v>9.0765462212031593</v>
      </c>
      <c r="U80" s="115">
        <f t="shared" si="59"/>
        <v>9.2580771456272224</v>
      </c>
      <c r="V80" s="115">
        <f t="shared" si="59"/>
        <v>9.4432386885397666</v>
      </c>
      <c r="W80" s="115">
        <f t="shared" si="59"/>
        <v>9.6321034623105621</v>
      </c>
      <c r="X80" s="115">
        <f t="shared" si="59"/>
        <v>9.8247455315567738</v>
      </c>
      <c r="Y80" s="115">
        <f t="shared" si="59"/>
        <v>10.02124044218791</v>
      </c>
      <c r="Z80" s="115">
        <f t="shared" si="59"/>
        <v>10.221665251031668</v>
      </c>
      <c r="AA80" s="115">
        <f t="shared" si="59"/>
        <v>8.4167581563637643</v>
      </c>
      <c r="AB80" s="115">
        <f t="shared" si="59"/>
        <v>6.7766869597713582</v>
      </c>
      <c r="AC80" s="115">
        <f t="shared" si="59"/>
        <v>5.3047483792159582</v>
      </c>
      <c r="AD80" s="115">
        <f t="shared" si="59"/>
        <v>4.0043050670183025</v>
      </c>
      <c r="AE80" s="115">
        <f t="shared" si="59"/>
        <v>2.8787869285455474</v>
      </c>
      <c r="AF80" s="115">
        <f t="shared" si="59"/>
        <v>1.9316924672721907</v>
      </c>
      <c r="AG80" s="115">
        <f t="shared" si="59"/>
        <v>1.1665901567422203</v>
      </c>
      <c r="AH80" s="115">
        <f t="shared" si="59"/>
        <v>0.58711983997050432</v>
      </c>
      <c r="AI80" s="115">
        <f t="shared" si="59"/>
        <v>0.19699415683220739</v>
      </c>
      <c r="AJ80" s="115">
        <f t="shared" si="59"/>
        <v>-1.9920718136281532E-15</v>
      </c>
      <c r="AK80" s="115">
        <f t="shared" si="59"/>
        <v>-1.9920718136281532E-15</v>
      </c>
      <c r="AL80" s="115">
        <f t="shared" si="59"/>
        <v>-1.9920718136281532E-15</v>
      </c>
      <c r="AM80" s="115">
        <f t="shared" si="59"/>
        <v>-1.9920718136281532E-15</v>
      </c>
      <c r="AN80" s="115">
        <f t="shared" si="59"/>
        <v>-1.9920718136281532E-15</v>
      </c>
      <c r="AO80" s="115">
        <f t="shared" si="59"/>
        <v>-1.9920718136281532E-15</v>
      </c>
    </row>
    <row r="81" spans="3:41" x14ac:dyDescent="0.3">
      <c r="D81" s="40" t="s">
        <v>49</v>
      </c>
      <c r="E81" s="116">
        <f t="shared" si="51"/>
        <v>1883.5157483642831</v>
      </c>
      <c r="F81" s="117">
        <f t="shared" ref="F81:AO81" si="60">SUM(F75,F78,F72,F80)</f>
        <v>0</v>
      </c>
      <c r="G81" s="117">
        <f t="shared" si="60"/>
        <v>21.511988159999998</v>
      </c>
      <c r="H81" s="117">
        <f t="shared" si="60"/>
        <v>43.287687139200003</v>
      </c>
      <c r="I81" s="117">
        <f t="shared" si="60"/>
        <v>65.341437660384003</v>
      </c>
      <c r="J81" s="117">
        <f t="shared" si="60"/>
        <v>87.688320679865612</v>
      </c>
      <c r="K81" s="117">
        <f t="shared" si="60"/>
        <v>110.34419465488801</v>
      </c>
      <c r="L81" s="117">
        <f t="shared" si="60"/>
        <v>132.64253549304001</v>
      </c>
      <c r="M81" s="117">
        <f t="shared" si="60"/>
        <v>154.57619253158421</v>
      </c>
      <c r="N81" s="117">
        <f t="shared" si="60"/>
        <v>176.13787209452843</v>
      </c>
      <c r="O81" s="117">
        <f t="shared" si="60"/>
        <v>197.32013463236069</v>
      </c>
      <c r="P81" s="117">
        <f t="shared" si="60"/>
        <v>218.11539180457876</v>
      </c>
      <c r="Q81" s="117">
        <f t="shared" si="60"/>
        <v>224.28990350387031</v>
      </c>
      <c r="R81" s="117">
        <f t="shared" si="60"/>
        <v>230.13415363677689</v>
      </c>
      <c r="S81" s="117">
        <f t="shared" si="60"/>
        <v>235.64198895917073</v>
      </c>
      <c r="T81" s="117">
        <f t="shared" si="60"/>
        <v>240.80715569940162</v>
      </c>
      <c r="U81" s="117">
        <f t="shared" si="60"/>
        <v>245.62329881338965</v>
      </c>
      <c r="V81" s="117">
        <f t="shared" si="60"/>
        <v>250.53576478965746</v>
      </c>
      <c r="W81" s="117">
        <f t="shared" si="60"/>
        <v>255.54648008545058</v>
      </c>
      <c r="X81" s="117">
        <f t="shared" si="60"/>
        <v>260.65740968715966</v>
      </c>
      <c r="Y81" s="117">
        <f t="shared" si="60"/>
        <v>265.87055788090282</v>
      </c>
      <c r="Z81" s="117">
        <f t="shared" si="60"/>
        <v>271.18796903852086</v>
      </c>
      <c r="AA81" s="117">
        <f t="shared" si="60"/>
        <v>241.2233732039056</v>
      </c>
      <c r="AB81" s="117">
        <f t="shared" si="60"/>
        <v>211.8580689362976</v>
      </c>
      <c r="AC81" s="117">
        <f t="shared" si="60"/>
        <v>183.10404206703706</v>
      </c>
      <c r="AD81" s="117">
        <f t="shared" si="60"/>
        <v>154.97351814409095</v>
      </c>
      <c r="AE81" s="117">
        <f t="shared" si="60"/>
        <v>127.47896722638546</v>
      </c>
      <c r="AF81" s="117">
        <f t="shared" si="60"/>
        <v>100.6331087740255</v>
      </c>
      <c r="AG81" s="117">
        <f t="shared" si="60"/>
        <v>74.448916636317932</v>
      </c>
      <c r="AH81" s="117">
        <f t="shared" si="60"/>
        <v>48.939624139555825</v>
      </c>
      <c r="AI81" s="117">
        <f t="shared" si="60"/>
        <v>24.118729276558089</v>
      </c>
      <c r="AJ81" s="117">
        <f t="shared" si="60"/>
        <v>-1.1882826695408747E-14</v>
      </c>
      <c r="AK81" s="117">
        <f t="shared" si="60"/>
        <v>-1.1882826695408747E-14</v>
      </c>
      <c r="AL81" s="117">
        <f t="shared" si="60"/>
        <v>-1.1882826695408747E-14</v>
      </c>
      <c r="AM81" s="117">
        <f t="shared" si="60"/>
        <v>-1.1882826695408747E-14</v>
      </c>
      <c r="AN81" s="117">
        <f t="shared" si="60"/>
        <v>-1.1882826695408747E-14</v>
      </c>
      <c r="AO81" s="117">
        <f t="shared" si="60"/>
        <v>-1.1882826695408747E-14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1"/>
        <v>-160.6751838214426</v>
      </c>
      <c r="F83" s="49">
        <f t="shared" ref="F83:AO83" si="61">-F8+F81</f>
        <v>-142.26</v>
      </c>
      <c r="G83" s="49">
        <f t="shared" si="61"/>
        <v>-127.31021184000001</v>
      </c>
      <c r="H83" s="49">
        <f t="shared" si="61"/>
        <v>-112.41380686079999</v>
      </c>
      <c r="I83" s="49">
        <f t="shared" si="61"/>
        <v>-97.57207933961601</v>
      </c>
      <c r="J83" s="49">
        <f t="shared" si="61"/>
        <v>-82.786359320134395</v>
      </c>
      <c r="K83" s="49">
        <f t="shared" si="61"/>
        <v>-63.539978945111983</v>
      </c>
      <c r="L83" s="49">
        <f t="shared" si="61"/>
        <v>-44.719321578959978</v>
      </c>
      <c r="M83" s="49">
        <f t="shared" si="61"/>
        <v>-26.332901681855788</v>
      </c>
      <c r="N83" s="49">
        <f t="shared" si="61"/>
        <v>-8.389404003180374</v>
      </c>
      <c r="O83" s="49">
        <f t="shared" si="61"/>
        <v>9.1023130126976923</v>
      </c>
      <c r="P83" s="49">
        <f t="shared" si="61"/>
        <v>26.133213752522494</v>
      </c>
      <c r="Q83" s="49">
        <f t="shared" si="61"/>
        <v>28.468081890772908</v>
      </c>
      <c r="R83" s="49">
        <f t="shared" si="61"/>
        <v>30.395895591417542</v>
      </c>
      <c r="S83" s="49">
        <f t="shared" si="61"/>
        <v>31.908965752904209</v>
      </c>
      <c r="T83" s="49">
        <f t="shared" si="61"/>
        <v>32.999472029009752</v>
      </c>
      <c r="U83" s="49">
        <f t="shared" si="61"/>
        <v>33.659461469589957</v>
      </c>
      <c r="V83" s="49">
        <f t="shared" si="61"/>
        <v>34.33265069898178</v>
      </c>
      <c r="W83" s="49">
        <f t="shared" si="61"/>
        <v>35.019303712961374</v>
      </c>
      <c r="X83" s="49">
        <f t="shared" si="61"/>
        <v>35.719689787220659</v>
      </c>
      <c r="Y83" s="49">
        <f t="shared" si="61"/>
        <v>36.43408358296503</v>
      </c>
      <c r="Z83" s="49">
        <f t="shared" si="61"/>
        <v>271.18796903852086</v>
      </c>
      <c r="AA83" s="49">
        <f t="shared" si="61"/>
        <v>241.2233732039056</v>
      </c>
      <c r="AB83" s="49">
        <f t="shared" si="61"/>
        <v>211.8580689362976</v>
      </c>
      <c r="AC83" s="49">
        <f t="shared" si="61"/>
        <v>183.10404206703706</v>
      </c>
      <c r="AD83" s="49">
        <f t="shared" si="61"/>
        <v>154.97351814409095</v>
      </c>
      <c r="AE83" s="49">
        <f t="shared" si="61"/>
        <v>127.47896722638546</v>
      </c>
      <c r="AF83" s="49">
        <f t="shared" si="61"/>
        <v>100.6331087740255</v>
      </c>
      <c r="AG83" s="49">
        <f t="shared" si="61"/>
        <v>74.448916636317932</v>
      </c>
      <c r="AH83" s="49">
        <f t="shared" si="61"/>
        <v>48.939624139555825</v>
      </c>
      <c r="AI83" s="49">
        <f t="shared" si="61"/>
        <v>24.118729276558089</v>
      </c>
      <c r="AJ83" s="49">
        <f t="shared" si="61"/>
        <v>-1.1882826695408747E-14</v>
      </c>
      <c r="AK83" s="49">
        <f t="shared" si="61"/>
        <v>-1.1882826695408747E-14</v>
      </c>
      <c r="AL83" s="49">
        <f t="shared" si="61"/>
        <v>-1.1882826695408747E-14</v>
      </c>
      <c r="AM83" s="49">
        <f t="shared" si="61"/>
        <v>-1.1882826695408747E-14</v>
      </c>
      <c r="AN83" s="49">
        <f t="shared" si="61"/>
        <v>-1.1882826695408747E-14</v>
      </c>
      <c r="AO83" s="49">
        <f t="shared" si="61"/>
        <v>-1.1882826695408747E-14</v>
      </c>
    </row>
    <row r="84" spans="3:41" x14ac:dyDescent="0.3">
      <c r="C84" s="34"/>
      <c r="D84" s="34" t="s">
        <v>50</v>
      </c>
      <c r="F84" s="49">
        <f>F22</f>
        <v>104.56109999999998</v>
      </c>
      <c r="G84" s="49">
        <f t="shared" ref="G84:AO84" si="62">G22</f>
        <v>203.489307</v>
      </c>
      <c r="H84" s="49">
        <f t="shared" si="62"/>
        <v>296.53536338999999</v>
      </c>
      <c r="I84" s="49">
        <f t="shared" si="62"/>
        <v>383.43819687600001</v>
      </c>
      <c r="J84" s="49">
        <f t="shared" si="62"/>
        <v>463.92434166750002</v>
      </c>
      <c r="K84" s="49">
        <f t="shared" si="62"/>
        <v>534.38657527500004</v>
      </c>
      <c r="L84" s="49">
        <f t="shared" si="62"/>
        <v>594.62441947482012</v>
      </c>
      <c r="M84" s="49">
        <f t="shared" si="62"/>
        <v>644.43338647880648</v>
      </c>
      <c r="N84" s="49">
        <f t="shared" si="62"/>
        <v>683.60489874304255</v>
      </c>
      <c r="O84" s="49">
        <f t="shared" si="62"/>
        <v>711.92620717273337</v>
      </c>
      <c r="P84" s="49">
        <f t="shared" si="62"/>
        <v>729.18030769118809</v>
      </c>
      <c r="Q84" s="49">
        <f t="shared" si="62"/>
        <v>745.60196614018184</v>
      </c>
      <c r="R84" s="49">
        <f t="shared" si="62"/>
        <v>761.44773317832551</v>
      </c>
      <c r="S84" s="49">
        <f t="shared" si="62"/>
        <v>776.99295045240194</v>
      </c>
      <c r="T84" s="49">
        <f t="shared" si="62"/>
        <v>792.53280946145003</v>
      </c>
      <c r="U84" s="49">
        <f t="shared" si="62"/>
        <v>808.383465650679</v>
      </c>
      <c r="V84" s="49">
        <f t="shared" si="62"/>
        <v>824.55113496369256</v>
      </c>
      <c r="W84" s="49">
        <f t="shared" si="62"/>
        <v>841.04215766296647</v>
      </c>
      <c r="X84" s="49">
        <f t="shared" si="62"/>
        <v>857.86300081622585</v>
      </c>
      <c r="Y84" s="49">
        <f t="shared" si="62"/>
        <v>875.02026083255032</v>
      </c>
      <c r="Z84" s="49">
        <f t="shared" si="62"/>
        <v>720.51214126803734</v>
      </c>
      <c r="AA84" s="49">
        <f t="shared" si="62"/>
        <v>580.1147117903505</v>
      </c>
      <c r="AB84" s="49">
        <f t="shared" si="62"/>
        <v>454.11018620122638</v>
      </c>
      <c r="AC84" s="49">
        <f t="shared" si="62"/>
        <v>342.78642257843615</v>
      </c>
      <c r="AD84" s="49">
        <f t="shared" si="62"/>
        <v>246.43703616130651</v>
      </c>
      <c r="AE84" s="49">
        <f t="shared" si="62"/>
        <v>165.36151449395066</v>
      </c>
      <c r="AF84" s="49">
        <f t="shared" si="62"/>
        <v>99.865334871364098</v>
      </c>
      <c r="AG84" s="49">
        <f t="shared" si="62"/>
        <v>50.260084134442202</v>
      </c>
      <c r="AH84" s="49">
        <f t="shared" si="62"/>
        <v>16.86358086089826</v>
      </c>
      <c r="AI84" s="49">
        <f t="shared" si="62"/>
        <v>-1.7053025658242404E-13</v>
      </c>
      <c r="AJ84" s="49">
        <f t="shared" si="62"/>
        <v>-1.7053025658242404E-13</v>
      </c>
      <c r="AK84" s="49">
        <f t="shared" si="62"/>
        <v>-1.7053025658242404E-13</v>
      </c>
      <c r="AL84" s="49">
        <f t="shared" si="62"/>
        <v>-1.7053025658242404E-13</v>
      </c>
      <c r="AM84" s="49">
        <f t="shared" si="62"/>
        <v>-1.7053025658242404E-13</v>
      </c>
      <c r="AN84" s="49">
        <f t="shared" si="62"/>
        <v>-1.7053025658242404E-13</v>
      </c>
      <c r="AO84" s="49">
        <f t="shared" si="62"/>
        <v>-1.7053025658242404E-13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2CEDF-7AEB-4C7D-8568-1F9979C5312C}">
  <dimension ref="A1:AO87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5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5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1502.4803351565085</v>
      </c>
      <c r="F21" s="49">
        <f>F8-F46-F19</f>
        <v>104.56109999999998</v>
      </c>
      <c r="G21" s="49">
        <f t="shared" ref="G21:Y21" si="5">G8-G46-G19</f>
        <v>109.38431700000001</v>
      </c>
      <c r="H21" s="49">
        <f t="shared" si="5"/>
        <v>114.44059808999999</v>
      </c>
      <c r="I21" s="49">
        <f t="shared" si="5"/>
        <v>119.74143499500001</v>
      </c>
      <c r="J21" s="49">
        <f t="shared" si="5"/>
        <v>125.29888980000001</v>
      </c>
      <c r="K21" s="49">
        <f t="shared" si="5"/>
        <v>127.80486759599999</v>
      </c>
      <c r="L21" s="49">
        <f t="shared" si="5"/>
        <v>130.36096494792</v>
      </c>
      <c r="M21" s="49">
        <f t="shared" si="5"/>
        <v>132.96818424687839</v>
      </c>
      <c r="N21" s="49">
        <f t="shared" si="5"/>
        <v>135.62754793181597</v>
      </c>
      <c r="O21" s="49">
        <f t="shared" si="5"/>
        <v>138.34009889045231</v>
      </c>
      <c r="P21" s="49">
        <f t="shared" si="5"/>
        <v>141.10690086826136</v>
      </c>
      <c r="Q21" s="49">
        <f t="shared" si="5"/>
        <v>143.9290388856266</v>
      </c>
      <c r="R21" s="49">
        <f t="shared" si="5"/>
        <v>146.80761966333912</v>
      </c>
      <c r="S21" s="49">
        <f t="shared" si="5"/>
        <v>149.74377205660591</v>
      </c>
      <c r="T21" s="49">
        <f t="shared" si="5"/>
        <v>152.73864749773801</v>
      </c>
      <c r="U21" s="49">
        <f t="shared" si="5"/>
        <v>155.79342044769277</v>
      </c>
      <c r="V21" s="49">
        <f t="shared" si="5"/>
        <v>158.90928885664664</v>
      </c>
      <c r="W21" s="49">
        <f t="shared" si="5"/>
        <v>162.08747463377955</v>
      </c>
      <c r="X21" s="49">
        <f t="shared" si="5"/>
        <v>165.32922412645516</v>
      </c>
      <c r="Y21" s="49">
        <f t="shared" si="5"/>
        <v>168.63580860898429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104.56109999999998</v>
      </c>
      <c r="G22" s="49">
        <f t="shared" si="6"/>
        <v>193.033197</v>
      </c>
      <c r="H22" s="49">
        <f t="shared" si="6"/>
        <v>264.68471169000003</v>
      </c>
      <c r="I22" s="49">
        <f t="shared" si="6"/>
        <v>318.74894366700005</v>
      </c>
      <c r="J22" s="49">
        <f t="shared" si="6"/>
        <v>354.42234345000003</v>
      </c>
      <c r="K22" s="49">
        <f t="shared" si="6"/>
        <v>367.54194306900001</v>
      </c>
      <c r="L22" s="49">
        <f t="shared" si="6"/>
        <v>378.56888652072007</v>
      </c>
      <c r="M22" s="49">
        <f t="shared" si="6"/>
        <v>388.00771968181448</v>
      </c>
      <c r="N22" s="49">
        <f t="shared" si="6"/>
        <v>396.40039929647082</v>
      </c>
      <c r="O22" s="49">
        <f t="shared" si="6"/>
        <v>404.32840728240024</v>
      </c>
      <c r="P22" s="49">
        <f t="shared" si="6"/>
        <v>412.41497542804825</v>
      </c>
      <c r="Q22" s="49">
        <f t="shared" si="6"/>
        <v>420.66327493660924</v>
      </c>
      <c r="R22" s="49">
        <f t="shared" si="6"/>
        <v>429.07654043534143</v>
      </c>
      <c r="S22" s="49">
        <f t="shared" si="6"/>
        <v>437.65807124404824</v>
      </c>
      <c r="T22" s="49">
        <f t="shared" si="6"/>
        <v>446.41123266892919</v>
      </c>
      <c r="U22" s="49">
        <f t="shared" si="6"/>
        <v>455.33945732230779</v>
      </c>
      <c r="V22" s="49">
        <f t="shared" si="6"/>
        <v>464.44624646875394</v>
      </c>
      <c r="W22" s="49">
        <f t="shared" si="6"/>
        <v>473.73517139812901</v>
      </c>
      <c r="X22" s="49">
        <f t="shared" si="6"/>
        <v>483.20987482609155</v>
      </c>
      <c r="Y22" s="49">
        <f t="shared" si="6"/>
        <v>492.87407232261347</v>
      </c>
      <c r="Z22" s="49">
        <f t="shared" si="6"/>
        <v>330.72302898790178</v>
      </c>
      <c r="AA22" s="49">
        <f t="shared" si="6"/>
        <v>199.73066974272865</v>
      </c>
      <c r="AB22" s="49">
        <f t="shared" si="6"/>
        <v>100.52016826888486</v>
      </c>
      <c r="AC22" s="49">
        <f t="shared" si="6"/>
        <v>33.727161721796975</v>
      </c>
      <c r="AD22" s="49">
        <f t="shared" si="6"/>
        <v>1.1368683772161603E-13</v>
      </c>
      <c r="AE22" s="49">
        <f t="shared" si="6"/>
        <v>1.1368683772161603E-13</v>
      </c>
      <c r="AF22" s="49">
        <f t="shared" si="6"/>
        <v>1.1368683772161603E-13</v>
      </c>
      <c r="AG22" s="49">
        <f t="shared" si="6"/>
        <v>1.1368683772161603E-13</v>
      </c>
      <c r="AH22" s="49">
        <f t="shared" si="6"/>
        <v>1.1368683772161603E-13</v>
      </c>
      <c r="AI22" s="49">
        <f t="shared" si="6"/>
        <v>1.1368683772161603E-13</v>
      </c>
      <c r="AJ22" s="49">
        <f t="shared" si="6"/>
        <v>1.1368683772161603E-13</v>
      </c>
      <c r="AK22" s="49">
        <f t="shared" si="6"/>
        <v>1.1368683772161603E-13</v>
      </c>
      <c r="AL22" s="49">
        <f t="shared" si="6"/>
        <v>1.1368683772161603E-13</v>
      </c>
      <c r="AM22" s="49">
        <f t="shared" si="6"/>
        <v>1.1368683772161603E-13</v>
      </c>
      <c r="AN22" s="49">
        <f t="shared" si="6"/>
        <v>1.1368683772161603E-13</v>
      </c>
      <c r="AO22" s="49">
        <f t="shared" si="6"/>
        <v>1.1368683772161603E-13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91.797266490260483</v>
      </c>
      <c r="F24" s="49"/>
      <c r="G24" s="49">
        <f>IF(G$18-F$18&lt;=$E$16,F$21/$E$16,0)</f>
        <v>20.912219999999998</v>
      </c>
      <c r="H24" s="49">
        <f>IF(H$18-F$18&lt;=$E$16,F$21/$E$16,0)</f>
        <v>20.912219999999998</v>
      </c>
      <c r="I24" s="49">
        <f>IF(I$18-F$18&lt;=$E$16,F$21/$E$16,0)</f>
        <v>20.912219999999998</v>
      </c>
      <c r="J24" s="49">
        <f>IF(J$18-F$18&lt;=$E$16,F$21/$E$16,0)</f>
        <v>20.912219999999998</v>
      </c>
      <c r="K24" s="49">
        <f>IF(K$18-F$18&lt;=$E$16,F$21/$E$16,0)</f>
        <v>20.912219999999998</v>
      </c>
      <c r="L24" s="49">
        <f>IF(L$18-F$18&lt;=$E$16,F$21/$E$16,0)</f>
        <v>0</v>
      </c>
      <c r="M24" s="49">
        <f>IF(M$18-F$18&lt;=$E$16,F$21/$E$16,0)</f>
        <v>0</v>
      </c>
      <c r="N24" s="49">
        <f>IF(N$18-F$18&lt;=$E$16,F$21/$E$16,0)</f>
        <v>0</v>
      </c>
      <c r="O24" s="49">
        <f>IF(O$18-F$18&lt;=$E$16,F$21/$E$16,0)</f>
        <v>0</v>
      </c>
      <c r="P24" s="49">
        <f>IF(P$18-F$18&lt;=$E$16,F$21/$E$16,0)</f>
        <v>0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96.031710621867333</v>
      </c>
      <c r="F25" s="49"/>
      <c r="G25" s="49"/>
      <c r="H25" s="49">
        <f>IF(H$18-G$18&lt;=$E$16,G$21/$E$16,0)</f>
        <v>21.876863400000001</v>
      </c>
      <c r="I25" s="49">
        <f>IF(I$18-G$18&lt;=$E$16,G$21/$E$16,0)</f>
        <v>21.876863400000001</v>
      </c>
      <c r="J25" s="49">
        <f>IF(J$18-G$18&lt;=$E$16,G$21/$E$16,0)</f>
        <v>21.876863400000001</v>
      </c>
      <c r="K25" s="49">
        <f>IF(K$18-G$18&lt;=$E$16,G$21/$E$16,0)</f>
        <v>21.876863400000001</v>
      </c>
      <c r="L25" s="49">
        <f>IF(L$18-G$18&lt;=$E$16,G$21/$E$16,0)</f>
        <v>21.876863400000001</v>
      </c>
      <c r="M25" s="49">
        <f>IF(M$18-G$18&lt;=$E$16,G$21/$E$16,0)</f>
        <v>0</v>
      </c>
      <c r="N25" s="49">
        <f>IF(N$18-G$18&lt;=$E$16,G$21/$E$16,0)</f>
        <v>0</v>
      </c>
      <c r="O25" s="49">
        <f>IF(O$18-G$18&lt;=$E$16,G$21/$E$16,0)</f>
        <v>0</v>
      </c>
      <c r="P25" s="49">
        <f>IF(P$18-G$18&lt;=$E$16,G$21/$E$16,0)</f>
        <v>0</v>
      </c>
      <c r="Q25" s="49">
        <f>IF(Q$18-G$18&lt;=$E$16,G$21/$E$16,0)</f>
        <v>0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100.47076857619635</v>
      </c>
      <c r="F26" s="49"/>
      <c r="G26" s="49"/>
      <c r="H26" s="49"/>
      <c r="I26" s="49">
        <f>IF(I$18-H$18&lt;=$E$16,H$21/$E$16,0)</f>
        <v>22.888119617999998</v>
      </c>
      <c r="J26" s="49">
        <f>IF(J$18-H$18&lt;=$E$16,H$21/$E$16,0)</f>
        <v>22.888119617999998</v>
      </c>
      <c r="K26" s="49">
        <f>IF(K$18-H$18&lt;=$E$16,H$21/$E$16,0)</f>
        <v>22.888119617999998</v>
      </c>
      <c r="L26" s="49">
        <f>IF(L$18-H$18&lt;=$E$16,H$21/$E$16,0)</f>
        <v>22.888119617999998</v>
      </c>
      <c r="M26" s="49">
        <f>IF(M$18-H$18&lt;=$E$16,H$21/$E$16,0)</f>
        <v>22.888119617999998</v>
      </c>
      <c r="N26" s="49">
        <f>IF(N$18-H$18&lt;=$E$16,H$21/$E$16,0)</f>
        <v>0</v>
      </c>
      <c r="O26" s="49">
        <f>IF(O$18-H$18&lt;=$E$16,H$21/$E$16,0)</f>
        <v>0</v>
      </c>
      <c r="P26" s="49">
        <f>IF(P$18-H$18&lt;=$E$16,H$21/$E$16,0)</f>
        <v>0</v>
      </c>
      <c r="Q26" s="49">
        <f>IF(Q$18-H$18&lt;=$E$16,H$21/$E$16,0)</f>
        <v>0</v>
      </c>
      <c r="R26" s="49">
        <f>IF(R$18-H$18&lt;=$E$16,H$21/$E$16,0)</f>
        <v>0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105.12452927677901</v>
      </c>
      <c r="F27" s="49"/>
      <c r="G27" s="49"/>
      <c r="H27" s="49"/>
      <c r="I27" s="49"/>
      <c r="J27" s="49">
        <f>IF(J$18-I$18&lt;=$E$16,I$21/$E$16,0)</f>
        <v>23.948286999</v>
      </c>
      <c r="K27" s="49">
        <f>IF(K$18-I$18&lt;=$E$16,I$21/$E$16,0)</f>
        <v>23.948286999</v>
      </c>
      <c r="L27" s="49">
        <f>IF(L$18-I$18&lt;=$E$16,I$21/$E$16,0)</f>
        <v>23.948286999</v>
      </c>
      <c r="M27" s="49">
        <f>IF(M$18-I$18&lt;=$E$16,I$21/$E$16,0)</f>
        <v>23.948286999</v>
      </c>
      <c r="N27" s="49">
        <f>IF(N$18-I$18&lt;=$E$16,I$21/$E$16,0)</f>
        <v>23.948286999</v>
      </c>
      <c r="O27" s="49">
        <f>IF(O$18-I$18&lt;=$E$16,I$21/$E$16,0)</f>
        <v>0</v>
      </c>
      <c r="P27" s="49">
        <f>IF(P$18-I$18&lt;=$E$16,I$21/$E$16,0)</f>
        <v>0</v>
      </c>
      <c r="Q27" s="49">
        <f>IF(Q$18-I$18&lt;=$E$16,I$21/$E$16,0)</f>
        <v>0</v>
      </c>
      <c r="R27" s="49">
        <f>IF(R$18-I$18&lt;=$E$16,I$21/$E$16,0)</f>
        <v>0</v>
      </c>
      <c r="S27" s="49">
        <f>IF(S$18-I$18&lt;=$E$16,I$21/$E$16,0)</f>
        <v>0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110.00358238297402</v>
      </c>
      <c r="F28" s="53"/>
      <c r="G28" s="53"/>
      <c r="H28" s="53"/>
      <c r="I28" s="53"/>
      <c r="J28" s="53"/>
      <c r="K28" s="49">
        <f>IF(K$18-J$18&lt;=$E$16,J$21/$E$16,0)</f>
        <v>25.059777960000002</v>
      </c>
      <c r="L28" s="49">
        <f>IF(L$18-J$18&lt;=$E$16,J$21/$E$16,0)</f>
        <v>25.059777960000002</v>
      </c>
      <c r="M28" s="49">
        <f>IF(M$18-J$18&lt;=$E$16,J$21/$E$16,0)</f>
        <v>25.059777960000002</v>
      </c>
      <c r="N28" s="49">
        <f>IF(N$18-J$18&lt;=$E$16,J$21/$E$16,0)</f>
        <v>25.059777960000002</v>
      </c>
      <c r="O28" s="49">
        <f>IF(O$18-J$18&lt;=$E$16,J$21/$E$16,0)</f>
        <v>25.059777960000002</v>
      </c>
      <c r="P28" s="49">
        <f>IF(P$18-J$18&lt;=$E$16,J$21/$E$16,0)</f>
        <v>0</v>
      </c>
      <c r="Q28" s="49">
        <f>IF(Q$18-J$18&lt;=$E$16,J$21/$E$16,0)</f>
        <v>0</v>
      </c>
      <c r="R28" s="49">
        <f>IF(R$18-J$18&lt;=$E$16,J$21/$E$16,0)</f>
        <v>0</v>
      </c>
      <c r="S28" s="49">
        <f>IF(S$18-J$18&lt;=$E$16,J$21/$E$16,0)</f>
        <v>0</v>
      </c>
      <c r="T28" s="49">
        <f>IF(T$18-J$18&lt;=$E$16,J$21/$E$16,0)</f>
        <v>0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112.20365403063346</v>
      </c>
      <c r="F29" s="53"/>
      <c r="G29" s="53"/>
      <c r="H29" s="53"/>
      <c r="I29" s="53"/>
      <c r="J29" s="53"/>
      <c r="K29" s="42"/>
      <c r="L29" s="49">
        <f>IF(L$18-K$18&lt;=$E$16,K$21/$E$16,0)</f>
        <v>25.560973519199997</v>
      </c>
      <c r="M29" s="49">
        <f>IF(M$18-K$18&lt;=$E$16,K$21/$E$16,0)</f>
        <v>25.560973519199997</v>
      </c>
      <c r="N29" s="49">
        <f>IF(N$18-K$18&lt;=$E$16,K$21/$E$16,0)</f>
        <v>25.560973519199997</v>
      </c>
      <c r="O29" s="49">
        <f>IF(O$18-K$18&lt;=$E$16,K$21/$E$16,0)</f>
        <v>25.560973519199997</v>
      </c>
      <c r="P29" s="49">
        <f>IF(P$18-K$18&lt;=$E$16,K$21/$E$16,0)</f>
        <v>25.560973519199997</v>
      </c>
      <c r="Q29" s="49">
        <f>IF(Q$18-K$18&lt;=$E$16,K$21/$E$16,0)</f>
        <v>0</v>
      </c>
      <c r="R29" s="49">
        <f>IF(R$18-K$18&lt;=$E$16,K$21/$E$16,0)</f>
        <v>0</v>
      </c>
      <c r="S29" s="49">
        <f>IF(S$18-K$18&lt;=$E$16,K$21/$E$16,0)</f>
        <v>0</v>
      </c>
      <c r="T29" s="49">
        <f>IF(T$18-K$18&lt;=$E$16,K$21/$E$16,0)</f>
        <v>0</v>
      </c>
      <c r="U29" s="49">
        <f>IF(U$18-K$18&lt;=$E$16,K$21/$E$16,0)</f>
        <v>0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114.44772711124614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26.072192989584</v>
      </c>
      <c r="N30" s="49">
        <f>IF(N$18-L$18&lt;=$E$16,L$21/$E$16,0)</f>
        <v>26.072192989584</v>
      </c>
      <c r="O30" s="49">
        <f>IF(O$18-L$18&lt;=$E$16,L$21/$E$16,0)</f>
        <v>26.072192989584</v>
      </c>
      <c r="P30" s="49">
        <f>IF(P$18-L$18&lt;=$E$16,L$21/$E$16,0)</f>
        <v>26.072192989584</v>
      </c>
      <c r="Q30" s="49">
        <f>IF(Q$18-L$18&lt;=$E$16,L$21/$E$16,0)</f>
        <v>26.072192989584</v>
      </c>
      <c r="R30" s="49">
        <f>IF(R$18-L$18&lt;=$E$16,L$21/$E$16,0)</f>
        <v>0</v>
      </c>
      <c r="S30" s="49">
        <f>IF(S$18-L$18&lt;=$E$16,L$21/$E$16,0)</f>
        <v>0</v>
      </c>
      <c r="T30" s="49">
        <f>IF(T$18-L$18&lt;=$E$16,L$21/$E$16,0)</f>
        <v>0</v>
      </c>
      <c r="U30" s="49">
        <f>IF(U$18-L$18&lt;=$E$16,L$21/$E$16,0)</f>
        <v>0</v>
      </c>
      <c r="V30" s="49">
        <f>IF(V$18-L$18&lt;=$E$16,L$21/$E$16,0)</f>
        <v>0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116.73668165347105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26.593636849375677</v>
      </c>
      <c r="O31" s="49">
        <f>IF(O$18-M$18&lt;=$E$16,M$21/$E$16,0)</f>
        <v>26.593636849375677</v>
      </c>
      <c r="P31" s="49">
        <f>IF(P$18-M$18&lt;=$E$16,M$21/$E$16,0)</f>
        <v>26.593636849375677</v>
      </c>
      <c r="Q31" s="49">
        <f>IF(Q$18-M$18&lt;=$E$16,M$21/$E$16,0)</f>
        <v>26.593636849375677</v>
      </c>
      <c r="R31" s="49">
        <f>IF(R$18-M$18&lt;=$E$16,M$21/$E$16,0)</f>
        <v>26.593636849375677</v>
      </c>
      <c r="S31" s="49">
        <f>IF(S$18-M$18&lt;=$E$16,M$21/$E$16,0)</f>
        <v>0</v>
      </c>
      <c r="T31" s="49">
        <f>IF(T$18-M$18&lt;=$E$16,M$21/$E$16,0)</f>
        <v>0</v>
      </c>
      <c r="U31" s="49">
        <f>IF(U$18-M$18&lt;=$E$16,M$21/$E$16,0)</f>
        <v>0</v>
      </c>
      <c r="V31" s="49">
        <f>IF(V$18-M$18&lt;=$E$16,M$21/$E$16,0)</f>
        <v>0</v>
      </c>
      <c r="W31" s="49">
        <f>IF(W$18-M$18&lt;=$E$16,M$21/$E$16,0)</f>
        <v>0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119.07141528654049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27.125509586363194</v>
      </c>
      <c r="P32" s="49">
        <f>IF(P$18-N$18&lt;=$E$16,N$21/$E$16,0)</f>
        <v>27.125509586363194</v>
      </c>
      <c r="Q32" s="49">
        <f>IF(Q$18-N$18&lt;=$E$16,N$21/$E$16,0)</f>
        <v>27.125509586363194</v>
      </c>
      <c r="R32" s="49">
        <f>IF(R$18-N$18&lt;=$E$16,N$21/$E$16,0)</f>
        <v>27.125509586363194</v>
      </c>
      <c r="S32" s="49">
        <f>IF(S$18-N$18&lt;=$E$16,N$21/$E$16,0)</f>
        <v>27.125509586363194</v>
      </c>
      <c r="T32" s="49">
        <f>IF(T$18-N$18&lt;=$E$16,N$21/$E$16,0)</f>
        <v>0</v>
      </c>
      <c r="U32" s="49">
        <f>IF(U$18-N$18&lt;=$E$16,N$21/$E$16,0)</f>
        <v>0</v>
      </c>
      <c r="V32" s="49">
        <f>IF(V$18-N$18&lt;=$E$16,N$21/$E$16,0)</f>
        <v>0</v>
      </c>
      <c r="W32" s="49">
        <f>IF(W$18-N$18&lt;=$E$16,N$21/$E$16,0)</f>
        <v>0</v>
      </c>
      <c r="X32" s="49">
        <f>IF(X$18-N$18&lt;=$E$16,N$21/$E$16,0)</f>
        <v>0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7"/>
        <v>121.45284359227132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27.668019778090461</v>
      </c>
      <c r="Q33" s="49">
        <f>IF(Q$18-O$18&lt;=$E$16,O$21/$E$16,0)</f>
        <v>27.668019778090461</v>
      </c>
      <c r="R33" s="49">
        <f>IF(R$18-O$18&lt;=$E$16,O$21/$E$16,0)</f>
        <v>27.668019778090461</v>
      </c>
      <c r="S33" s="49">
        <f>IF(S$18-O$18&lt;=$E$16,O$21/$E$16,0)</f>
        <v>27.668019778090461</v>
      </c>
      <c r="T33" s="49">
        <f>IF(T$18-O$18&lt;=$E$16,O$21/$E$16,0)</f>
        <v>27.668019778090461</v>
      </c>
      <c r="U33" s="49">
        <f>IF(U$18-O$18&lt;=$E$16,O$21/$E$16,0)</f>
        <v>0</v>
      </c>
      <c r="V33" s="49">
        <f>IF(V$18-O$18&lt;=$E$16,O$21/$E$16,0)</f>
        <v>0</v>
      </c>
      <c r="W33" s="49">
        <f>IF(W$18-O$18&lt;=$E$16,O$21/$E$16,0)</f>
        <v>0</v>
      </c>
      <c r="X33" s="49">
        <f>IF(X$18-O$18&lt;=$E$16,O$21/$E$16,0)</f>
        <v>0</v>
      </c>
      <c r="Y33" s="49">
        <f>IF(Y$18-O$18&lt;=$E$16,O$21/$E$16,0)</f>
        <v>0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7"/>
        <v>123.88190046411675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28.221380173652271</v>
      </c>
      <c r="R34" s="49">
        <f>IF(R$18-P$18&lt;=$E$16,P$21/$E$16,0)</f>
        <v>28.221380173652271</v>
      </c>
      <c r="S34" s="49">
        <f>IF(S$18-P$18&lt;=$E$16,P$21/$E$16,0)</f>
        <v>28.221380173652271</v>
      </c>
      <c r="T34" s="49">
        <f>IF(T$18-P$18&lt;=$E$16,P$21/$E$16,0)</f>
        <v>28.221380173652271</v>
      </c>
      <c r="U34" s="49">
        <f>IF(U$18-P$18&lt;=$E$16,P$21/$E$16,0)</f>
        <v>28.221380173652271</v>
      </c>
      <c r="V34" s="49">
        <f>IF(V$18-P$18&lt;=$E$16,P$21/$E$16,0)</f>
        <v>0</v>
      </c>
      <c r="W34" s="49">
        <f>IF(W$18-P$18&lt;=$E$16,P$21/$E$16,0)</f>
        <v>0</v>
      </c>
      <c r="X34" s="49">
        <f>IF(X$18-P$18&lt;=$E$16,P$21/$E$16,0)</f>
        <v>0</v>
      </c>
      <c r="Y34" s="49">
        <f>IF(Y$18-P$18&lt;=$E$16,P$21/$E$16,0)</f>
        <v>0</v>
      </c>
      <c r="Z34" s="49">
        <f>IF(Z$18-P$18&lt;=$E$16,P$21/$E$16,0)</f>
        <v>0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7"/>
        <v>126.35953847339908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28.785807777125321</v>
      </c>
      <c r="S35" s="49">
        <f>IF(S$18-Q$18&lt;=$E$16,Q$21/$E$16,0)</f>
        <v>28.785807777125321</v>
      </c>
      <c r="T35" s="49">
        <f>IF(T$18-Q$18&lt;=$E$16,Q$21/$E$16,0)</f>
        <v>28.785807777125321</v>
      </c>
      <c r="U35" s="49">
        <f>IF(U$18-Q$18&lt;=$E$16,Q$21/$E$16,0)</f>
        <v>28.785807777125321</v>
      </c>
      <c r="V35" s="49">
        <f>IF(V$18-Q$18&lt;=$E$16,Q$21/$E$16,0)</f>
        <v>28.785807777125321</v>
      </c>
      <c r="W35" s="49">
        <f>IF(W$18-Q$18&lt;=$E$16,Q$21/$E$16,0)</f>
        <v>0</v>
      </c>
      <c r="X35" s="49">
        <f>IF(X$18-Q$18&lt;=$E$16,Q$21/$E$16,0)</f>
        <v>0</v>
      </c>
      <c r="Y35" s="49">
        <f>IF(Y$18-Q$18&lt;=$E$16,Q$21/$E$16,0)</f>
        <v>0</v>
      </c>
      <c r="Z35" s="49">
        <f>IF(Z$18-Q$18&lt;=$E$16,Q$21/$E$16,0)</f>
        <v>0</v>
      </c>
      <c r="AA35" s="49">
        <f>IF(AA$18-Q$18&lt;=$E$16,Q$21/$E$16,0)</f>
        <v>0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7"/>
        <v>128.88672924286706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29.361523932667826</v>
      </c>
      <c r="T36" s="49">
        <f>IF(T$18-R$18&lt;=$E$16,R$21/$E$16,0)</f>
        <v>29.361523932667826</v>
      </c>
      <c r="U36" s="49">
        <f>IF(U$18-R$18&lt;=$E$16,R$21/$E$16,0)</f>
        <v>29.361523932667826</v>
      </c>
      <c r="V36" s="49">
        <f>IF(V$18-R$18&lt;=$E$16,R$21/$E$16,0)</f>
        <v>29.361523932667826</v>
      </c>
      <c r="W36" s="49">
        <f>IF(W$18-R$18&lt;=$E$16,R$21/$E$16,0)</f>
        <v>29.361523932667826</v>
      </c>
      <c r="X36" s="49">
        <f>IF(X$18-R$18&lt;=$E$16,R$21/$E$16,0)</f>
        <v>0</v>
      </c>
      <c r="Y36" s="49">
        <f>IF(Y$18-R$18&lt;=$E$16,R$21/$E$16,0)</f>
        <v>0</v>
      </c>
      <c r="Z36" s="49">
        <f>IF(Z$18-R$18&lt;=$E$16,R$21/$E$16,0)</f>
        <v>0</v>
      </c>
      <c r="AA36" s="49">
        <f>IF(AA$18-R$18&lt;=$E$16,R$21/$E$16,0)</f>
        <v>0</v>
      </c>
      <c r="AB36" s="49">
        <f>IF(AB$18-R$18&lt;=$E$16,R$21/$E$16,0)</f>
        <v>0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7"/>
        <v>131.46446382772442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29.948754411321183</v>
      </c>
      <c r="U37" s="49">
        <f>IF(U$18-S$18&lt;=$E$16,S$21/$E$16,0)</f>
        <v>29.948754411321183</v>
      </c>
      <c r="V37" s="49">
        <f>IF(V$18-S$18&lt;=$E$16,S$21/$E$16,0)</f>
        <v>29.948754411321183</v>
      </c>
      <c r="W37" s="49">
        <f>IF(W$18-S$18&lt;=$E$16,S$21/$E$16,0)</f>
        <v>29.948754411321183</v>
      </c>
      <c r="X37" s="49">
        <f>IF(X$18-S$18&lt;=$E$16,S$21/$E$16,0)</f>
        <v>29.948754411321183</v>
      </c>
      <c r="Y37" s="49">
        <f>IF(Y$18-S$18&lt;=$E$16,S$21/$E$16,0)</f>
        <v>0</v>
      </c>
      <c r="Z37" s="49">
        <f>IF(Z$18-S$18&lt;=$E$16,S$21/$E$16,0)</f>
        <v>0</v>
      </c>
      <c r="AA37" s="49">
        <f>IF(AA$18-S$18&lt;=$E$16,S$21/$E$16,0)</f>
        <v>0</v>
      </c>
      <c r="AB37" s="49">
        <f>IF(AB$18-S$18&lt;=$E$16,S$21/$E$16,0)</f>
        <v>0</v>
      </c>
      <c r="AC37" s="49">
        <f>IF(AC$18-S$18&lt;=$E$16,S$21/$E$16,0)</f>
        <v>0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7"/>
        <v>134.09375310427887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30.547729499547604</v>
      </c>
      <c r="V38" s="49">
        <f>IF(V$18-T$18&lt;=$E$16,T$21/$E$16,0)</f>
        <v>30.547729499547604</v>
      </c>
      <c r="W38" s="49">
        <f>IF(W$18-T$18&lt;=$E$16,T$21/$E$16,0)</f>
        <v>30.547729499547604</v>
      </c>
      <c r="X38" s="49">
        <f>IF(X$18-T$18&lt;=$E$16,T$21/$E$16,0)</f>
        <v>30.547729499547604</v>
      </c>
      <c r="Y38" s="49">
        <f>IF(Y$18-T$18&lt;=$E$16,T$21/$E$16,0)</f>
        <v>30.547729499547604</v>
      </c>
      <c r="Z38" s="49">
        <f>IF(Z$18-T$18&lt;=$E$16,T$21/$E$16,0)</f>
        <v>0</v>
      </c>
      <c r="AA38" s="49">
        <f>IF(AA$18-T$18&lt;=$E$16,T$21/$E$16,0)</f>
        <v>0</v>
      </c>
      <c r="AB38" s="49">
        <f>IF(AB$18-T$18&lt;=$E$16,T$21/$E$16,0)</f>
        <v>0</v>
      </c>
      <c r="AC38" s="49">
        <f>IF(AC$18-T$18&lt;=$E$16,T$21/$E$16,0)</f>
        <v>0</v>
      </c>
      <c r="AD38" s="49">
        <f>IF(AD$18-T$18&lt;=$E$16,T$21/$E$16,0)</f>
        <v>0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7"/>
        <v>136.77562816636447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31.158684089538554</v>
      </c>
      <c r="W39" s="49">
        <f>IF(W$18-U$18&lt;=$E$16,U$21/$E$16,0)</f>
        <v>31.158684089538554</v>
      </c>
      <c r="X39" s="49">
        <f>IF(X$18-U$18&lt;=$E$16,U$21/$E$16,0)</f>
        <v>31.158684089538554</v>
      </c>
      <c r="Y39" s="49">
        <f>IF(Y$18-U$18&lt;=$E$16,U$21/$E$16,0)</f>
        <v>31.158684089538554</v>
      </c>
      <c r="Z39" s="49">
        <f>IF(Z$18-U$18&lt;=$E$16,U$21/$E$16,0)</f>
        <v>31.158684089538554</v>
      </c>
      <c r="AA39" s="49">
        <f>IF(AA$18-U$18&lt;=$E$16,U$21/$E$16,0)</f>
        <v>0</v>
      </c>
      <c r="AB39" s="49">
        <f>IF(AB$18-U$18&lt;=$E$16,U$21/$E$16,0)</f>
        <v>0</v>
      </c>
      <c r="AC39" s="49">
        <f>IF(AC$18-U$18&lt;=$E$16,U$21/$E$16,0)</f>
        <v>0</v>
      </c>
      <c r="AD39" s="49">
        <f>IF(AD$18-U$18&lt;=$E$16,U$21/$E$16,0)</f>
        <v>0</v>
      </c>
      <c r="AE39" s="49">
        <f>IF(AE$18-U$18&lt;=$E$16,U$21/$E$16,0)</f>
        <v>0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7"/>
        <v>139.51114072969176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31.781857771329328</v>
      </c>
      <c r="X40" s="49">
        <f>IF(X$18-V$18&lt;=$E$16,V$21/$E$16,0)</f>
        <v>31.781857771329328</v>
      </c>
      <c r="Y40" s="49">
        <f>IF(Y$18-V$18&lt;=$E$16,V$21/$E$16,0)</f>
        <v>31.781857771329328</v>
      </c>
      <c r="Z40" s="49">
        <f>IF(Z$18-V$18&lt;=$E$16,V$21/$E$16,0)</f>
        <v>31.781857771329328</v>
      </c>
      <c r="AA40" s="49">
        <f>IF(AA$18-V$18&lt;=$E$16,V$21/$E$16,0)</f>
        <v>31.781857771329328</v>
      </c>
      <c r="AB40" s="49">
        <f>IF(AB$18-V$18&lt;=$E$16,V$21/$E$16,0)</f>
        <v>0</v>
      </c>
      <c r="AC40" s="49">
        <f>IF(AC$18-V$18&lt;=$E$16,V$21/$E$16,0)</f>
        <v>0</v>
      </c>
      <c r="AD40" s="49">
        <f>IF(AD$18-V$18&lt;=$E$16,V$21/$E$16,0)</f>
        <v>0</v>
      </c>
      <c r="AE40" s="49">
        <f>IF(AE$18-V$18&lt;=$E$16,V$21/$E$16,0)</f>
        <v>0</v>
      </c>
      <c r="AF40" s="49">
        <f>IF(AF$18-V$18&lt;=$E$16,V$21/$E$16,0)</f>
        <v>0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7"/>
        <v>142.30136354428558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32.417494926755907</v>
      </c>
      <c r="Y41" s="49">
        <f>IF(Y$18-W$18&lt;=$E$16,W$21/$E$16,0)</f>
        <v>32.417494926755907</v>
      </c>
      <c r="Z41" s="49">
        <f>IF(Z$18-W$18&lt;=$E$16,W$21/$E$16,0)</f>
        <v>32.417494926755907</v>
      </c>
      <c r="AA41" s="49">
        <f>IF(AA$18-W$18&lt;=$E$16,W$21/$E$16,0)</f>
        <v>32.417494926755907</v>
      </c>
      <c r="AB41" s="49">
        <f>IF(AB$18-W$18&lt;=$E$16,W$21/$E$16,0)</f>
        <v>32.417494926755907</v>
      </c>
      <c r="AC41" s="49">
        <f>IF(AC$18-W$18&lt;=$E$16,W$21/$E$16,0)</f>
        <v>0</v>
      </c>
      <c r="AD41" s="49">
        <f>IF(AD$18-W$18&lt;=$E$16,W$21/$E$16,0)</f>
        <v>0</v>
      </c>
      <c r="AE41" s="49">
        <f>IF(AE$18-W$18&lt;=$E$16,W$21/$E$16,0)</f>
        <v>0</v>
      </c>
      <c r="AF41" s="49">
        <f>IF(AF$18-W$18&lt;=$E$16,W$21/$E$16,0)</f>
        <v>0</v>
      </c>
      <c r="AG41" s="49">
        <f>IF(AG$18-W$18&lt;=$E$16,W$21/$E$16,0)</f>
        <v>0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7"/>
        <v>145.14739081517129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33.06584482529103</v>
      </c>
      <c r="Z42" s="49">
        <f>IF(Z$18-X$18&lt;=$E$16,X$21/$E$16,0)</f>
        <v>33.06584482529103</v>
      </c>
      <c r="AA42" s="49">
        <f>IF(AA$18-X$18&lt;=$E$16,X$21/$E$16,0)</f>
        <v>33.06584482529103</v>
      </c>
      <c r="AB42" s="49">
        <f>IF(AB$18-X$18&lt;=$E$16,X$21/$E$16,0)</f>
        <v>33.06584482529103</v>
      </c>
      <c r="AC42" s="49">
        <f>IF(AC$18-X$18&lt;=$E$16,X$21/$E$16,0)</f>
        <v>33.06584482529103</v>
      </c>
      <c r="AD42" s="49">
        <f>IF(AD$18-X$18&lt;=$E$16,X$21/$E$16,0)</f>
        <v>0</v>
      </c>
      <c r="AE42" s="49">
        <f>IF(AE$18-X$18&lt;=$E$16,X$21/$E$16,0)</f>
        <v>0</v>
      </c>
      <c r="AF42" s="49">
        <f>IF(AF$18-X$18&lt;=$E$16,X$21/$E$16,0)</f>
        <v>0</v>
      </c>
      <c r="AG42" s="49">
        <f>IF(AG$18-X$18&lt;=$E$16,X$21/$E$16,0)</f>
        <v>0</v>
      </c>
      <c r="AH42" s="49">
        <f>IF(AH$18-X$18&lt;=$E$16,X$21/$E$16,0)</f>
        <v>0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7"/>
        <v>148.05033863147477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33.727161721796861</v>
      </c>
      <c r="AA43" s="54">
        <f>IF(AA$18-Y$18&lt;=$E$16,Y$21/$E$16,0)</f>
        <v>33.727161721796861</v>
      </c>
      <c r="AB43" s="54">
        <f>IF(AB$18-Y$18&lt;=$E$16,Y$21/$E$16,0)</f>
        <v>33.727161721796861</v>
      </c>
      <c r="AC43" s="54">
        <f>IF(AC$18-Y$18&lt;=$E$16,Y$21/$E$16,0)</f>
        <v>33.727161721796861</v>
      </c>
      <c r="AD43" s="54">
        <f>IF(AD$18-Y$18&lt;=$E$16,Y$21/$E$16,0)</f>
        <v>33.727161721796861</v>
      </c>
      <c r="AE43" s="54">
        <f>IF(AE$18-Y$18&lt;=$E$16,Y$21/$E$16,0)</f>
        <v>0</v>
      </c>
      <c r="AF43" s="54">
        <f>IF(AF$18-Y$18&lt;=$E$16,Y$21/$E$16,0)</f>
        <v>0</v>
      </c>
      <c r="AG43" s="54">
        <f>IF(AG$18-Y$18&lt;=$E$16,Y$21/$E$16,0)</f>
        <v>0</v>
      </c>
      <c r="AH43" s="54">
        <f>IF(AH$18-Y$18&lt;=$E$16,Y$21/$E$16,0)</f>
        <v>0</v>
      </c>
      <c r="AI43" s="54">
        <f>IF(AI$18-Y$18&lt;=$E$16,Y$21/$E$16,0)</f>
        <v>0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7"/>
        <v>1233.1441970615704</v>
      </c>
      <c r="F44" s="49">
        <f t="shared" ref="F44:S44" si="8">SUM(F24:F43)</f>
        <v>0</v>
      </c>
      <c r="G44" s="49">
        <f t="shared" si="8"/>
        <v>20.912219999999998</v>
      </c>
      <c r="H44" s="49">
        <f t="shared" si="8"/>
        <v>42.789083399999996</v>
      </c>
      <c r="I44" s="49">
        <f t="shared" si="8"/>
        <v>65.677203018</v>
      </c>
      <c r="J44" s="49">
        <f t="shared" si="8"/>
        <v>89.625490017000004</v>
      </c>
      <c r="K44" s="49">
        <f t="shared" si="8"/>
        <v>114.68526797700001</v>
      </c>
      <c r="L44" s="49">
        <f t="shared" si="8"/>
        <v>119.33402149619999</v>
      </c>
      <c r="M44" s="49">
        <f t="shared" si="8"/>
        <v>123.529351085784</v>
      </c>
      <c r="N44" s="49">
        <f t="shared" si="8"/>
        <v>127.23486831715968</v>
      </c>
      <c r="O44" s="49">
        <f t="shared" si="8"/>
        <v>130.41209090452287</v>
      </c>
      <c r="P44" s="49">
        <f t="shared" si="8"/>
        <v>133.02033272261335</v>
      </c>
      <c r="Q44" s="49">
        <f t="shared" si="8"/>
        <v>135.68073937706561</v>
      </c>
      <c r="R44" s="49">
        <f t="shared" si="8"/>
        <v>138.39435416460691</v>
      </c>
      <c r="S44" s="49">
        <f t="shared" si="8"/>
        <v>141.16224124789909</v>
      </c>
      <c r="T44" s="49">
        <f>SUM(T24:T43)</f>
        <v>143.98548607285707</v>
      </c>
      <c r="U44" s="49">
        <f t="shared" ref="U44:AO44" si="9">SUM(U24:U43)</f>
        <v>146.86519579431422</v>
      </c>
      <c r="V44" s="49">
        <f t="shared" si="9"/>
        <v>149.80249971020049</v>
      </c>
      <c r="W44" s="49">
        <f t="shared" si="9"/>
        <v>152.79854970440448</v>
      </c>
      <c r="X44" s="49">
        <f t="shared" si="9"/>
        <v>155.85452069849259</v>
      </c>
      <c r="Y44" s="49">
        <f t="shared" si="9"/>
        <v>158.97161111246243</v>
      </c>
      <c r="Z44" s="49">
        <f t="shared" si="9"/>
        <v>162.15104333471169</v>
      </c>
      <c r="AA44" s="49">
        <f t="shared" si="9"/>
        <v>130.99235924517313</v>
      </c>
      <c r="AB44" s="49">
        <f t="shared" si="9"/>
        <v>99.210501473843792</v>
      </c>
      <c r="AC44" s="49">
        <f t="shared" si="9"/>
        <v>66.793006547087884</v>
      </c>
      <c r="AD44" s="49">
        <f t="shared" si="9"/>
        <v>33.727161721796861</v>
      </c>
      <c r="AE44" s="49">
        <f t="shared" si="9"/>
        <v>0</v>
      </c>
      <c r="AF44" s="49">
        <f t="shared" si="9"/>
        <v>0</v>
      </c>
      <c r="AG44" s="49">
        <f t="shared" si="9"/>
        <v>0</v>
      </c>
      <c r="AH44" s="49">
        <f t="shared" si="9"/>
        <v>0</v>
      </c>
      <c r="AI44" s="49">
        <f t="shared" si="9"/>
        <v>0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541.7105970292173</v>
      </c>
      <c r="F46" s="49">
        <f>(F8-F19)*$H$13</f>
        <v>37.698900000000002</v>
      </c>
      <c r="G46" s="49">
        <f t="shared" ref="G46:Y46" si="10">(G8-G19)*$H$13</f>
        <v>39.437883000000006</v>
      </c>
      <c r="H46" s="49">
        <f t="shared" si="10"/>
        <v>41.260895910000002</v>
      </c>
      <c r="I46" s="49">
        <f t="shared" si="10"/>
        <v>43.172082005000007</v>
      </c>
      <c r="J46" s="49">
        <f t="shared" si="10"/>
        <v>45.175790200000002</v>
      </c>
      <c r="K46" s="49">
        <f t="shared" si="10"/>
        <v>46.079306004000003</v>
      </c>
      <c r="L46" s="49">
        <f t="shared" si="10"/>
        <v>47.000892124080003</v>
      </c>
      <c r="M46" s="49">
        <f t="shared" si="10"/>
        <v>47.940909966561605</v>
      </c>
      <c r="N46" s="49">
        <f t="shared" si="10"/>
        <v>48.899728165892839</v>
      </c>
      <c r="O46" s="49">
        <f t="shared" si="10"/>
        <v>49.877722729210696</v>
      </c>
      <c r="P46" s="49">
        <f t="shared" si="10"/>
        <v>50.875277183794914</v>
      </c>
      <c r="Q46" s="49">
        <f t="shared" si="10"/>
        <v>51.892782727470816</v>
      </c>
      <c r="R46" s="49">
        <f t="shared" si="10"/>
        <v>52.930638382020227</v>
      </c>
      <c r="S46" s="49">
        <f t="shared" si="10"/>
        <v>53.989251149660632</v>
      </c>
      <c r="T46" s="49">
        <f t="shared" si="10"/>
        <v>55.069036172653846</v>
      </c>
      <c r="U46" s="49">
        <f t="shared" si="10"/>
        <v>56.170416896106921</v>
      </c>
      <c r="V46" s="49">
        <f t="shared" si="10"/>
        <v>57.293825234029057</v>
      </c>
      <c r="W46" s="49">
        <f t="shared" si="10"/>
        <v>58.439701738709644</v>
      </c>
      <c r="X46" s="49">
        <f t="shared" si="10"/>
        <v>59.608495773483838</v>
      </c>
      <c r="Y46" s="49">
        <f t="shared" si="10"/>
        <v>60.800665688953515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37.698900000000002</v>
      </c>
      <c r="G47" s="49">
        <f t="shared" ref="G47" si="12">F47+G46-G69</f>
        <v>69.597003000000001</v>
      </c>
      <c r="H47" s="49">
        <f t="shared" ref="H47" si="13">G47+H46-H69</f>
        <v>95.430542310000007</v>
      </c>
      <c r="I47" s="49">
        <f t="shared" ref="I47" si="14">H47+I46-I69</f>
        <v>114.92308853300001</v>
      </c>
      <c r="J47" s="49">
        <f t="shared" ref="J47" si="15">I47+J46-J69</f>
        <v>127.78492655000002</v>
      </c>
      <c r="K47" s="49">
        <f t="shared" ref="K47" si="16">J47+K46-K69</f>
        <v>132.51512233100001</v>
      </c>
      <c r="L47" s="49">
        <f t="shared" ref="L47" si="17">K47+L46-L69</f>
        <v>136.49082303128</v>
      </c>
      <c r="M47" s="49">
        <f t="shared" ref="M47" si="18">L47+M46-M69</f>
        <v>139.89393974922561</v>
      </c>
      <c r="N47" s="49">
        <f t="shared" ref="N47" si="19">M47+N46-N69</f>
        <v>142.91987185519014</v>
      </c>
      <c r="O47" s="49">
        <f t="shared" ref="O47" si="20">N47+O46-O69</f>
        <v>145.77826929229394</v>
      </c>
      <c r="P47" s="49">
        <f t="shared" ref="P47" si="21">O47+P46-P69</f>
        <v>148.69383467813981</v>
      </c>
      <c r="Q47" s="49">
        <f t="shared" ref="Q47" si="22">P47+Q46-Q69</f>
        <v>151.66771137170264</v>
      </c>
      <c r="R47" s="49">
        <f t="shared" ref="R47" si="23">Q47+R46-R69</f>
        <v>154.70106559913668</v>
      </c>
      <c r="S47" s="49">
        <f t="shared" ref="S47" si="24">R47+S46-S69</f>
        <v>157.79508691111943</v>
      </c>
      <c r="T47" s="49">
        <f t="shared" ref="T47" si="25">S47+T46-T69</f>
        <v>160.95098864934181</v>
      </c>
      <c r="U47" s="49">
        <f t="shared" ref="U47" si="26">T47+U46-U69</f>
        <v>164.17000842232864</v>
      </c>
      <c r="V47" s="49">
        <f t="shared" ref="V47" si="27">U47+V46-V69</f>
        <v>167.45340859077518</v>
      </c>
      <c r="W47" s="49">
        <f t="shared" ref="W47" si="28">V47+W46-W69</f>
        <v>170.80247676259069</v>
      </c>
      <c r="X47" s="49">
        <f t="shared" ref="X47" si="29">W47+X46-X69</f>
        <v>174.21852629784252</v>
      </c>
      <c r="Y47" s="49">
        <f t="shared" ref="Y47" si="30">X47+Y46-Y69</f>
        <v>177.70289682379939</v>
      </c>
      <c r="Z47" s="49">
        <f t="shared" ref="Z47" si="31">Y47+Z46-Z69</f>
        <v>119.2402757575428</v>
      </c>
      <c r="AA47" s="49">
        <f t="shared" ref="AA47" si="32">Z47+AA46-AA69</f>
        <v>72.01173807050759</v>
      </c>
      <c r="AB47" s="49">
        <f t="shared" ref="AB47" si="33">AA47+AB46-AB69</f>
        <v>36.241965430278192</v>
      </c>
      <c r="AC47" s="49">
        <f t="shared" ref="AC47" si="34">AB47+AC46-AC69</f>
        <v>12.160133137790723</v>
      </c>
      <c r="AD47" s="49">
        <f t="shared" ref="AD47" si="35">AC47+AD46-AD69</f>
        <v>1.9539925233402755E-14</v>
      </c>
      <c r="AE47" s="49">
        <f t="shared" ref="AE47" si="36">AD47+AE46-AE69</f>
        <v>1.9539925233402755E-14</v>
      </c>
      <c r="AF47" s="49">
        <f t="shared" ref="AF47" si="37">AE47+AF46-AF69</f>
        <v>1.9539925233402755E-14</v>
      </c>
      <c r="AG47" s="49">
        <f t="shared" ref="AG47" si="38">AF47+AG46-AG69</f>
        <v>1.9539925233402755E-14</v>
      </c>
      <c r="AH47" s="49">
        <f t="shared" ref="AH47" si="39">AG47+AH46-AH69</f>
        <v>1.9539925233402755E-14</v>
      </c>
      <c r="AI47" s="49">
        <f t="shared" ref="AI47" si="40">AH47+AI46-AI69</f>
        <v>1.9539925233402755E-14</v>
      </c>
      <c r="AJ47" s="49">
        <f t="shared" ref="AJ47" si="41">AI47+AJ46-AJ69</f>
        <v>1.9539925233402755E-14</v>
      </c>
      <c r="AK47" s="49">
        <f t="shared" ref="AK47" si="42">AJ47+AK46-AK69</f>
        <v>1.9539925233402755E-14</v>
      </c>
      <c r="AL47" s="49">
        <f t="shared" ref="AL47" si="43">AK47+AL46-AL69</f>
        <v>1.9539925233402755E-14</v>
      </c>
      <c r="AM47" s="49">
        <f t="shared" ref="AM47" si="44">AL47+AM46-AM69</f>
        <v>1.9539925233402755E-14</v>
      </c>
      <c r="AN47" s="49">
        <f t="shared" ref="AN47" si="45">AM47+AN46-AN69</f>
        <v>1.9539925233402755E-14</v>
      </c>
      <c r="AO47" s="49">
        <f t="shared" ref="AO47" si="46">AN47+AO46-AO69</f>
        <v>1.9539925233402755E-14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33.096973632542898</v>
      </c>
      <c r="F49" s="49"/>
      <c r="G49" s="49">
        <f>IF(G$18-F$18&lt;=$E$16,F$46/$E$16,0)</f>
        <v>7.5397800000000004</v>
      </c>
      <c r="H49" s="49">
        <f>IF(H$18-F$18&lt;=$E$16,F$46/$E$16,0)</f>
        <v>7.5397800000000004</v>
      </c>
      <c r="I49" s="49">
        <f>IF(I$18-F$18&lt;=$E$16,F$46/$E$16,0)</f>
        <v>7.5397800000000004</v>
      </c>
      <c r="J49" s="49">
        <f>IF(J$18-F$18&lt;=$E$16,F$46/$E$16,0)</f>
        <v>7.5397800000000004</v>
      </c>
      <c r="K49" s="49">
        <f>IF(K$18-F$18&lt;=$E$16,F$46/$E$16,0)</f>
        <v>7.5397800000000004</v>
      </c>
      <c r="L49" s="49">
        <f>IF(L$18-F$18&lt;=$E$16,F$46/$E$16,0)</f>
        <v>0</v>
      </c>
      <c r="M49" s="49">
        <f>IF(M$18-F$18&lt;=$E$16,F$46/$E$16,0)</f>
        <v>0</v>
      </c>
      <c r="N49" s="49">
        <f>IF(N$18-F$18&lt;=$E$16,F$46/$E$16,0)</f>
        <v>0</v>
      </c>
      <c r="O49" s="49">
        <f>IF(O$18-F$18&lt;=$E$16,F$46/$E$16,0)</f>
        <v>0</v>
      </c>
      <c r="P49" s="49">
        <f>IF(P$18-F$18&lt;=$E$16,F$46/$E$16,0)</f>
        <v>0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7">NPV($E$15,F50:AO50)*(1+$E$15)</f>
        <v>34.62367797931271</v>
      </c>
      <c r="F50" s="49"/>
      <c r="G50" s="49"/>
      <c r="H50" s="49">
        <f>IF(H$18-G$18&lt;=$E$16,G$46/$E$16,0)</f>
        <v>7.8875766000000009</v>
      </c>
      <c r="I50" s="49">
        <f>IF(I$18-G$18&lt;=$E$16,G$46/$E$16,0)</f>
        <v>7.8875766000000009</v>
      </c>
      <c r="J50" s="49">
        <f>IF(J$18-G$18&lt;=$E$16,G$46/$E$16,0)</f>
        <v>7.8875766000000009</v>
      </c>
      <c r="K50" s="49">
        <f>IF(K$18-G$18&lt;=$E$16,G$46/$E$16,0)</f>
        <v>7.8875766000000009</v>
      </c>
      <c r="L50" s="49">
        <f>IF(L$18-G$18&lt;=$E$16,G$46/$E$16,0)</f>
        <v>7.8875766000000009</v>
      </c>
      <c r="M50" s="49">
        <f>IF(M$18-G$18&lt;=$E$16,G$46/$E$16,0)</f>
        <v>0</v>
      </c>
      <c r="N50" s="49">
        <f>IF(N$18-G$18&lt;=$E$16,G$46/$E$16,0)</f>
        <v>0</v>
      </c>
      <c r="O50" s="49">
        <f>IF(O$18-G$18&lt;=$E$16,G$46/$E$16,0)</f>
        <v>0</v>
      </c>
      <c r="P50" s="49">
        <f>IF(P$18-G$18&lt;=$E$16,G$46/$E$16,0)</f>
        <v>0</v>
      </c>
      <c r="Q50" s="49">
        <f>IF(Q$18-G$18&lt;=$E$16,G$46/$E$16,0)</f>
        <v>0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7"/>
        <v>36.224154656723861</v>
      </c>
      <c r="F51" s="49"/>
      <c r="G51" s="49"/>
      <c r="H51" s="49"/>
      <c r="I51" s="49">
        <f>IF(I$18-H$18&lt;=$E$16,H$46/$E$16,0)</f>
        <v>8.2521791820000008</v>
      </c>
      <c r="J51" s="49">
        <f>IF(J$18-H$18&lt;=$E$16,H$46/$E$16,0)</f>
        <v>8.2521791820000008</v>
      </c>
      <c r="K51" s="49">
        <f>IF(K$18-H$18&lt;=$E$16,H$46/$E$16,0)</f>
        <v>8.2521791820000008</v>
      </c>
      <c r="L51" s="49">
        <f>IF(L$18-H$18&lt;=$E$16,H$46/$E$16,0)</f>
        <v>8.2521791820000008</v>
      </c>
      <c r="M51" s="49">
        <f>IF(M$18-H$18&lt;=$E$16,H$46/$E$16,0)</f>
        <v>8.2521791820000008</v>
      </c>
      <c r="N51" s="49">
        <f>IF(N$18-H$18&lt;=$E$16,H$46/$E$16,0)</f>
        <v>0</v>
      </c>
      <c r="O51" s="49">
        <f>IF(O$18-H$18&lt;=$E$16,H$46/$E$16,0)</f>
        <v>0</v>
      </c>
      <c r="P51" s="49">
        <f>IF(P$18-H$18&lt;=$E$16,H$46/$E$16,0)</f>
        <v>0</v>
      </c>
      <c r="Q51" s="49">
        <f>IF(Q$18-H$18&lt;=$E$16,H$46/$E$16,0)</f>
        <v>0</v>
      </c>
      <c r="R51" s="49">
        <f>IF(R$18-H$18&lt;=$E$16,H$46/$E$16,0)</f>
        <v>0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7"/>
        <v>37.902041167818297</v>
      </c>
      <c r="F52" s="49"/>
      <c r="G52" s="49"/>
      <c r="H52" s="49"/>
      <c r="I52" s="49"/>
      <c r="J52" s="49">
        <f>IF(J$18-I$18&lt;=$E$16,I$46/$E$16,0)</f>
        <v>8.6344164010000011</v>
      </c>
      <c r="K52" s="49">
        <f>IF(K$18-I$18&lt;=$E$16,I$46/$E$16,0)</f>
        <v>8.6344164010000011</v>
      </c>
      <c r="L52" s="49">
        <f>IF(L$18-I$18&lt;=$E$16,I$46/$E$16,0)</f>
        <v>8.6344164010000011</v>
      </c>
      <c r="M52" s="49">
        <f>IF(M$18-I$18&lt;=$E$16,I$46/$E$16,0)</f>
        <v>8.6344164010000011</v>
      </c>
      <c r="N52" s="49">
        <f>IF(N$18-I$18&lt;=$E$16,I$46/$E$16,0)</f>
        <v>8.6344164010000011</v>
      </c>
      <c r="O52" s="49">
        <f>IF(O$18-I$18&lt;=$E$16,I$46/$E$16,0)</f>
        <v>0</v>
      </c>
      <c r="P52" s="49">
        <f>IF(P$18-I$18&lt;=$E$16,I$46/$E$16,0)</f>
        <v>0</v>
      </c>
      <c r="Q52" s="49">
        <f>IF(Q$18-I$18&lt;=$E$16,I$46/$E$16,0)</f>
        <v>0</v>
      </c>
      <c r="R52" s="49">
        <f>IF(R$18-I$18&lt;=$E$16,I$46/$E$16,0)</f>
        <v>0</v>
      </c>
      <c r="S52" s="49">
        <f>IF(S$18-I$18&lt;=$E$16,I$46/$E$16,0)</f>
        <v>0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7"/>
        <v>39.661155553045049</v>
      </c>
      <c r="F53" s="53"/>
      <c r="G53" s="53"/>
      <c r="H53" s="53"/>
      <c r="I53" s="53"/>
      <c r="J53" s="53"/>
      <c r="K53" s="49">
        <f>IF(K$18-J$18&lt;=$E$16,J$46/$E$16,0)</f>
        <v>9.0351580400000007</v>
      </c>
      <c r="L53" s="49">
        <f>IF(L$18-J$18&lt;=$E$16,J$46/$E$16,0)</f>
        <v>9.0351580400000007</v>
      </c>
      <c r="M53" s="49">
        <f>IF(M$18-J$18&lt;=$E$16,J$46/$E$16,0)</f>
        <v>9.0351580400000007</v>
      </c>
      <c r="N53" s="49">
        <f>IF(N$18-J$18&lt;=$E$16,J$46/$E$16,0)</f>
        <v>9.0351580400000007</v>
      </c>
      <c r="O53" s="49">
        <f>IF(O$18-J$18&lt;=$E$16,J$46/$E$16,0)</f>
        <v>9.0351580400000007</v>
      </c>
      <c r="P53" s="49">
        <f>IF(P$18-J$18&lt;=$E$16,J$46/$E$16,0)</f>
        <v>0</v>
      </c>
      <c r="Q53" s="49">
        <f>IF(Q$18-J$18&lt;=$E$16,J$46/$E$16,0)</f>
        <v>0</v>
      </c>
      <c r="R53" s="49">
        <f>IF(R$18-J$18&lt;=$E$16,J$46/$E$16,0)</f>
        <v>0</v>
      </c>
      <c r="S53" s="49">
        <f>IF(S$18-J$18&lt;=$E$16,J$46/$E$16,0)</f>
        <v>0</v>
      </c>
      <c r="T53" s="49">
        <f>IF(T$18-J$18&lt;=$E$16,J$46/$E$16,0)</f>
        <v>0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7"/>
        <v>40.454378664105953</v>
      </c>
      <c r="F54" s="53"/>
      <c r="G54" s="53"/>
      <c r="H54" s="53"/>
      <c r="I54" s="53"/>
      <c r="J54" s="53"/>
      <c r="K54" s="42"/>
      <c r="L54" s="49">
        <f>IF(L$18-K$18&lt;=$E$16,K$46/$E$16,0)</f>
        <v>9.2158612008000009</v>
      </c>
      <c r="M54" s="49">
        <f>IF(M$18-K$18&lt;=$E$16,K$46/$E$16,0)</f>
        <v>9.2158612008000009</v>
      </c>
      <c r="N54" s="49">
        <f>IF(N$18-K$18&lt;=$E$16,K$46/$E$16,0)</f>
        <v>9.2158612008000009</v>
      </c>
      <c r="O54" s="49">
        <f>IF(O$18-K$18&lt;=$E$16,K$46/$E$16,0)</f>
        <v>9.2158612008000009</v>
      </c>
      <c r="P54" s="49">
        <f>IF(P$18-K$18&lt;=$E$16,K$46/$E$16,0)</f>
        <v>9.2158612008000009</v>
      </c>
      <c r="Q54" s="49">
        <f>IF(Q$18-K$18&lt;=$E$16,K$46/$E$16,0)</f>
        <v>0</v>
      </c>
      <c r="R54" s="49">
        <f>IF(R$18-K$18&lt;=$E$16,K$46/$E$16,0)</f>
        <v>0</v>
      </c>
      <c r="S54" s="49">
        <f>IF(S$18-K$18&lt;=$E$16,K$46/$E$16,0)</f>
        <v>0</v>
      </c>
      <c r="T54" s="49">
        <f>IF(T$18-K$18&lt;=$E$16,K$46/$E$16,0)</f>
        <v>0</v>
      </c>
      <c r="U54" s="49">
        <f>IF(U$18-K$18&lt;=$E$16,K$46/$E$16,0)</f>
        <v>0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7"/>
        <v>41.263466237388073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9.4001784248160014</v>
      </c>
      <c r="N55" s="49">
        <f>IF(N$18-L$18&lt;=$E$16,L$46/$E$16,0)</f>
        <v>9.4001784248160014</v>
      </c>
      <c r="O55" s="49">
        <f>IF(O$18-L$18&lt;=$E$16,L$46/$E$16,0)</f>
        <v>9.4001784248160014</v>
      </c>
      <c r="P55" s="49">
        <f>IF(P$18-L$18&lt;=$E$16,L$46/$E$16,0)</f>
        <v>9.4001784248160014</v>
      </c>
      <c r="Q55" s="49">
        <f>IF(Q$18-L$18&lt;=$E$16,L$46/$E$16,0)</f>
        <v>9.4001784248160014</v>
      </c>
      <c r="R55" s="49">
        <f>IF(R$18-L$18&lt;=$E$16,L$46/$E$16,0)</f>
        <v>0</v>
      </c>
      <c r="S55" s="49">
        <f>IF(S$18-L$18&lt;=$E$16,L$46/$E$16,0)</f>
        <v>0</v>
      </c>
      <c r="T55" s="49">
        <f>IF(T$18-L$18&lt;=$E$16,L$46/$E$16,0)</f>
        <v>0</v>
      </c>
      <c r="U55" s="49">
        <f>IF(U$18-L$18&lt;=$E$16,L$46/$E$16,0)</f>
        <v>0</v>
      </c>
      <c r="V55" s="49">
        <f>IF(V$18-L$18&lt;=$E$16,L$46/$E$16,0)</f>
        <v>0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7"/>
        <v>42.088735562135838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9.5881819933123218</v>
      </c>
      <c r="O56" s="49">
        <f>IF(O$18-M$18&lt;=$E$16,M$46/$E$16,0)</f>
        <v>9.5881819933123218</v>
      </c>
      <c r="P56" s="49">
        <f>IF(P$18-M$18&lt;=$E$16,M$46/$E$16,0)</f>
        <v>9.5881819933123218</v>
      </c>
      <c r="Q56" s="49">
        <f>IF(Q$18-M$18&lt;=$E$16,M$46/$E$16,0)</f>
        <v>9.5881819933123218</v>
      </c>
      <c r="R56" s="49">
        <f>IF(R$18-M$18&lt;=$E$16,M$46/$E$16,0)</f>
        <v>9.5881819933123218</v>
      </c>
      <c r="S56" s="49">
        <f>IF(S$18-M$18&lt;=$E$16,M$46/$E$16,0)</f>
        <v>0</v>
      </c>
      <c r="T56" s="49">
        <f>IF(T$18-M$18&lt;=$E$16,M$46/$E$16,0)</f>
        <v>0</v>
      </c>
      <c r="U56" s="49">
        <f>IF(U$18-M$18&lt;=$E$16,M$46/$E$16,0)</f>
        <v>0</v>
      </c>
      <c r="V56" s="49">
        <f>IF(V$18-M$18&lt;=$E$16,M$46/$E$16,0)</f>
        <v>0</v>
      </c>
      <c r="W56" s="49">
        <f>IF(W$18-M$18&lt;=$E$16,M$46/$E$16,0)</f>
        <v>0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7"/>
        <v>42.930510273378545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9.779945633178567</v>
      </c>
      <c r="P57" s="49">
        <f>IF(P$18-N$18&lt;=$E$16,N$46/$E$16,0)</f>
        <v>9.779945633178567</v>
      </c>
      <c r="Q57" s="49">
        <f>IF(Q$18-N$18&lt;=$E$16,N$46/$E$16,0)</f>
        <v>9.779945633178567</v>
      </c>
      <c r="R57" s="49">
        <f>IF(R$18-N$18&lt;=$E$16,N$46/$E$16,0)</f>
        <v>9.779945633178567</v>
      </c>
      <c r="S57" s="49">
        <f>IF(S$18-N$18&lt;=$E$16,N$46/$E$16,0)</f>
        <v>9.779945633178567</v>
      </c>
      <c r="T57" s="49">
        <f>IF(T$18-N$18&lt;=$E$16,N$46/$E$16,0)</f>
        <v>0</v>
      </c>
      <c r="U57" s="49">
        <f>IF(U$18-N$18&lt;=$E$16,N$46/$E$16,0)</f>
        <v>0</v>
      </c>
      <c r="V57" s="49">
        <f>IF(V$18-N$18&lt;=$E$16,N$46/$E$16,0)</f>
        <v>0</v>
      </c>
      <c r="W57" s="49">
        <f>IF(W$18-N$18&lt;=$E$16,N$46/$E$16,0)</f>
        <v>0</v>
      </c>
      <c r="X57" s="49">
        <f>IF(X$18-N$18&lt;=$E$16,N$46/$E$16,0)</f>
        <v>0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7"/>
        <v>43.789120478846115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9.9755445458421388</v>
      </c>
      <c r="Q58" s="49">
        <f>IF(Q$18-O$18&lt;=$E$16,O$46/$E$16,0)</f>
        <v>9.9755445458421388</v>
      </c>
      <c r="R58" s="49">
        <f>IF(R$18-O$18&lt;=$E$16,O$46/$E$16,0)</f>
        <v>9.9755445458421388</v>
      </c>
      <c r="S58" s="49">
        <f>IF(S$18-O$18&lt;=$E$16,O$46/$E$16,0)</f>
        <v>9.9755445458421388</v>
      </c>
      <c r="T58" s="49">
        <f>IF(T$18-O$18&lt;=$E$16,O$46/$E$16,0)</f>
        <v>9.9755445458421388</v>
      </c>
      <c r="U58" s="49">
        <f>IF(U$18-O$18&lt;=$E$16,O$46/$E$16,0)</f>
        <v>0</v>
      </c>
      <c r="V58" s="49">
        <f>IF(V$18-O$18&lt;=$E$16,O$46/$E$16,0)</f>
        <v>0</v>
      </c>
      <c r="W58" s="49">
        <f>IF(W$18-O$18&lt;=$E$16,O$46/$E$16,0)</f>
        <v>0</v>
      </c>
      <c r="X58" s="49">
        <f>IF(X$18-O$18&lt;=$E$16,O$46/$E$16,0)</f>
        <v>0</v>
      </c>
      <c r="Y58" s="49">
        <f>IF(Y$18-O$18&lt;=$E$16,O$46/$E$16,0)</f>
        <v>0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7"/>
        <v>44.664902888423043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10.175055436758983</v>
      </c>
      <c r="R59" s="49">
        <f>IF(R$18-P$18&lt;=$E$16,P$46/$E$16,0)</f>
        <v>10.175055436758983</v>
      </c>
      <c r="S59" s="49">
        <f>IF(S$18-P$18&lt;=$E$16,P$46/$E$16,0)</f>
        <v>10.175055436758983</v>
      </c>
      <c r="T59" s="49">
        <f>IF(T$18-P$18&lt;=$E$16,P$46/$E$16,0)</f>
        <v>10.175055436758983</v>
      </c>
      <c r="U59" s="49">
        <f>IF(U$18-P$18&lt;=$E$16,P$46/$E$16,0)</f>
        <v>10.175055436758983</v>
      </c>
      <c r="V59" s="49">
        <f>IF(V$18-P$18&lt;=$E$16,P$46/$E$16,0)</f>
        <v>0</v>
      </c>
      <c r="W59" s="49">
        <f>IF(W$18-P$18&lt;=$E$16,P$46/$E$16,0)</f>
        <v>0</v>
      </c>
      <c r="X59" s="49">
        <f>IF(X$18-P$18&lt;=$E$16,P$46/$E$16,0)</f>
        <v>0</v>
      </c>
      <c r="Y59" s="49">
        <f>IF(Y$18-P$18&lt;=$E$16,P$46/$E$16,0)</f>
        <v>0</v>
      </c>
      <c r="Z59" s="49">
        <f>IF(Z$18-P$18&lt;=$E$16,P$46/$E$16,0)</f>
        <v>0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7"/>
        <v>45.558200946191505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10.378556545494163</v>
      </c>
      <c r="S60" s="49">
        <f>IF(S$18-Q$18&lt;=$E$16,Q$46/$E$16,0)</f>
        <v>10.378556545494163</v>
      </c>
      <c r="T60" s="49">
        <f>IF(T$18-Q$18&lt;=$E$16,Q$46/$E$16,0)</f>
        <v>10.378556545494163</v>
      </c>
      <c r="U60" s="49">
        <f>IF(U$18-Q$18&lt;=$E$16,Q$46/$E$16,0)</f>
        <v>10.378556545494163</v>
      </c>
      <c r="V60" s="49">
        <f>IF(V$18-Q$18&lt;=$E$16,Q$46/$E$16,0)</f>
        <v>10.378556545494163</v>
      </c>
      <c r="W60" s="49">
        <f>IF(W$18-Q$18&lt;=$E$16,Q$46/$E$16,0)</f>
        <v>0</v>
      </c>
      <c r="X60" s="49">
        <f>IF(X$18-Q$18&lt;=$E$16,Q$46/$E$16,0)</f>
        <v>0</v>
      </c>
      <c r="Y60" s="49">
        <f>IF(Y$18-Q$18&lt;=$E$16,Q$46/$E$16,0)</f>
        <v>0</v>
      </c>
      <c r="Z60" s="49">
        <f>IF(Z$18-Q$18&lt;=$E$16,Q$46/$E$16,0)</f>
        <v>0</v>
      </c>
      <c r="AA60" s="49">
        <f>IF(AA$18-Q$18&lt;=$E$16,Q$46/$E$16,0)</f>
        <v>0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7"/>
        <v>46.469364965115332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10.586127676404045</v>
      </c>
      <c r="T61" s="49">
        <f>IF(T$18-R$18&lt;=$E$16,R$46/$E$16,0)</f>
        <v>10.586127676404045</v>
      </c>
      <c r="U61" s="49">
        <f>IF(U$18-R$18&lt;=$E$16,R$46/$E$16,0)</f>
        <v>10.586127676404045</v>
      </c>
      <c r="V61" s="49">
        <f>IF(V$18-R$18&lt;=$E$16,R$46/$E$16,0)</f>
        <v>10.586127676404045</v>
      </c>
      <c r="W61" s="49">
        <f>IF(W$18-R$18&lt;=$E$16,R$46/$E$16,0)</f>
        <v>10.586127676404045</v>
      </c>
      <c r="X61" s="49">
        <f>IF(X$18-R$18&lt;=$E$16,R$46/$E$16,0)</f>
        <v>0</v>
      </c>
      <c r="Y61" s="49">
        <f>IF(Y$18-R$18&lt;=$E$16,R$46/$E$16,0)</f>
        <v>0</v>
      </c>
      <c r="Z61" s="49">
        <f>IF(Z$18-R$18&lt;=$E$16,R$46/$E$16,0)</f>
        <v>0</v>
      </c>
      <c r="AA61" s="49">
        <f>IF(AA$18-R$18&lt;=$E$16,R$46/$E$16,0)</f>
        <v>0</v>
      </c>
      <c r="AB61" s="49">
        <f>IF(AB$18-R$18&lt;=$E$16,R$46/$E$16,0)</f>
        <v>0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7"/>
        <v>47.398752264417659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10.797850229932127</v>
      </c>
      <c r="U62" s="49">
        <f>IF(U$18-S$18&lt;=$E$16,S$46/$E$16,0)</f>
        <v>10.797850229932127</v>
      </c>
      <c r="V62" s="49">
        <f>IF(V$18-S$18&lt;=$E$16,S$46/$E$16,0)</f>
        <v>10.797850229932127</v>
      </c>
      <c r="W62" s="49">
        <f>IF(W$18-S$18&lt;=$E$16,S$46/$E$16,0)</f>
        <v>10.797850229932127</v>
      </c>
      <c r="X62" s="49">
        <f>IF(X$18-S$18&lt;=$E$16,S$46/$E$16,0)</f>
        <v>10.797850229932127</v>
      </c>
      <c r="Y62" s="49">
        <f>IF(Y$18-S$18&lt;=$E$16,S$46/$E$16,0)</f>
        <v>0</v>
      </c>
      <c r="Z62" s="49">
        <f>IF(Z$18-S$18&lt;=$E$16,S$46/$E$16,0)</f>
        <v>0</v>
      </c>
      <c r="AA62" s="49">
        <f>IF(AA$18-S$18&lt;=$E$16,S$46/$E$16,0)</f>
        <v>0</v>
      </c>
      <c r="AB62" s="49">
        <f>IF(AB$18-S$18&lt;=$E$16,S$46/$E$16,0)</f>
        <v>0</v>
      </c>
      <c r="AC62" s="49">
        <f>IF(AC$18-S$18&lt;=$E$16,S$46/$E$16,0)</f>
        <v>0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7"/>
        <v>48.346727309705997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11.01380723453077</v>
      </c>
      <c r="V63" s="49">
        <f>IF(V$18-T$18&lt;=$E$16,T$46/$E$16,0)</f>
        <v>11.01380723453077</v>
      </c>
      <c r="W63" s="49">
        <f>IF(W$18-T$18&lt;=$E$16,T$46/$E$16,0)</f>
        <v>11.01380723453077</v>
      </c>
      <c r="X63" s="49">
        <f>IF(X$18-T$18&lt;=$E$16,T$46/$E$16,0)</f>
        <v>11.01380723453077</v>
      </c>
      <c r="Y63" s="49">
        <f>IF(Y$18-T$18&lt;=$E$16,T$46/$E$16,0)</f>
        <v>11.01380723453077</v>
      </c>
      <c r="Z63" s="49">
        <f>IF(Z$18-T$18&lt;=$E$16,T$46/$E$16,0)</f>
        <v>0</v>
      </c>
      <c r="AA63" s="49">
        <f>IF(AA$18-T$18&lt;=$E$16,T$46/$E$16,0)</f>
        <v>0</v>
      </c>
      <c r="AB63" s="49">
        <f>IF(AB$18-T$18&lt;=$E$16,T$46/$E$16,0)</f>
        <v>0</v>
      </c>
      <c r="AC63" s="49">
        <f>IF(AC$18-T$18&lt;=$E$16,T$46/$E$16,0)</f>
        <v>0</v>
      </c>
      <c r="AD63" s="49">
        <f>IF(AD$18-T$18&lt;=$E$16,T$46/$E$16,0)</f>
        <v>0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7"/>
        <v>49.313661855900122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11.234083379221385</v>
      </c>
      <c r="W64" s="49">
        <f>IF(W$18-U$18&lt;=$E$16,U$46/$E$16,0)</f>
        <v>11.234083379221385</v>
      </c>
      <c r="X64" s="49">
        <f>IF(X$18-U$18&lt;=$E$16,U$46/$E$16,0)</f>
        <v>11.234083379221385</v>
      </c>
      <c r="Y64" s="49">
        <f>IF(Y$18-U$18&lt;=$E$16,U$46/$E$16,0)</f>
        <v>11.234083379221385</v>
      </c>
      <c r="Z64" s="49">
        <f>IF(Z$18-U$18&lt;=$E$16,U$46/$E$16,0)</f>
        <v>11.234083379221385</v>
      </c>
      <c r="AA64" s="49">
        <f>IF(AA$18-U$18&lt;=$E$16,U$46/$E$16,0)</f>
        <v>0</v>
      </c>
      <c r="AB64" s="49">
        <f>IF(AB$18-U$18&lt;=$E$16,U$46/$E$16,0)</f>
        <v>0</v>
      </c>
      <c r="AC64" s="49">
        <f>IF(AC$18-U$18&lt;=$E$16,U$46/$E$16,0)</f>
        <v>0</v>
      </c>
      <c r="AD64" s="49">
        <f>IF(AD$18-U$18&lt;=$E$16,U$46/$E$16,0)</f>
        <v>0</v>
      </c>
      <c r="AE64" s="49">
        <f>IF(AE$18-U$18&lt;=$E$16,U$46/$E$16,0)</f>
        <v>0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7"/>
        <v>50.299935093018114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11.458765046805812</v>
      </c>
      <c r="X65" s="49">
        <f>IF(X$18-V$18&lt;=$E$16,V$46/$E$16,0)</f>
        <v>11.458765046805812</v>
      </c>
      <c r="Y65" s="49">
        <f>IF(Y$18-V$18&lt;=$E$16,V$46/$E$16,0)</f>
        <v>11.458765046805812</v>
      </c>
      <c r="Z65" s="49">
        <f>IF(Z$18-V$18&lt;=$E$16,V$46/$E$16,0)</f>
        <v>11.458765046805812</v>
      </c>
      <c r="AA65" s="49">
        <f>IF(AA$18-V$18&lt;=$E$16,V$46/$E$16,0)</f>
        <v>11.458765046805812</v>
      </c>
      <c r="AB65" s="49">
        <f>IF(AB$18-V$18&lt;=$E$16,V$46/$E$16,0)</f>
        <v>0</v>
      </c>
      <c r="AC65" s="49">
        <f>IF(AC$18-V$18&lt;=$E$16,V$46/$E$16,0)</f>
        <v>0</v>
      </c>
      <c r="AD65" s="49">
        <f>IF(AD$18-V$18&lt;=$E$16,V$46/$E$16,0)</f>
        <v>0</v>
      </c>
      <c r="AE65" s="49">
        <f>IF(AE$18-V$18&lt;=$E$16,V$46/$E$16,0)</f>
        <v>0</v>
      </c>
      <c r="AF65" s="49">
        <f>IF(AF$18-V$18&lt;=$E$16,V$46/$E$16,0)</f>
        <v>0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7"/>
        <v>51.305933794878484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11.687940347741929</v>
      </c>
      <c r="Y66" s="49">
        <f>IF(Y$18-W$18&lt;=$E$16,W$46/$E$16,0)</f>
        <v>11.687940347741929</v>
      </c>
      <c r="Z66" s="49">
        <f>IF(Z$18-W$18&lt;=$E$16,W$46/$E$16,0)</f>
        <v>11.687940347741929</v>
      </c>
      <c r="AA66" s="49">
        <f>IF(AA$18-W$18&lt;=$E$16,W$46/$E$16,0)</f>
        <v>11.687940347741929</v>
      </c>
      <c r="AB66" s="49">
        <f>IF(AB$18-W$18&lt;=$E$16,W$46/$E$16,0)</f>
        <v>11.687940347741929</v>
      </c>
      <c r="AC66" s="49">
        <f>IF(AC$18-W$18&lt;=$E$16,W$46/$E$16,0)</f>
        <v>0</v>
      </c>
      <c r="AD66" s="49">
        <f>IF(AD$18-W$18&lt;=$E$16,W$46/$E$16,0)</f>
        <v>0</v>
      </c>
      <c r="AE66" s="49">
        <f>IF(AE$18-W$18&lt;=$E$16,W$46/$E$16,0)</f>
        <v>0</v>
      </c>
      <c r="AF66" s="49">
        <f>IF(AF$18-W$18&lt;=$E$16,W$46/$E$16,0)</f>
        <v>0</v>
      </c>
      <c r="AG66" s="49">
        <f>IF(AG$18-W$18&lt;=$E$16,W$46/$E$16,0)</f>
        <v>0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7"/>
        <v>52.332052470776048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11.921699154696768</v>
      </c>
      <c r="Z67" s="49">
        <f>IF(Z$18-X$18&lt;=$E$16,X$46/$E$16,0)</f>
        <v>11.921699154696768</v>
      </c>
      <c r="AA67" s="49">
        <f>IF(AA$18-X$18&lt;=$E$16,X$46/$E$16,0)</f>
        <v>11.921699154696768</v>
      </c>
      <c r="AB67" s="49">
        <f>IF(AB$18-X$18&lt;=$E$16,X$46/$E$16,0)</f>
        <v>11.921699154696768</v>
      </c>
      <c r="AC67" s="49">
        <f>IF(AC$18-X$18&lt;=$E$16,X$46/$E$16,0)</f>
        <v>11.921699154696768</v>
      </c>
      <c r="AD67" s="49">
        <f>IF(AD$18-X$18&lt;=$E$16,X$46/$E$16,0)</f>
        <v>0</v>
      </c>
      <c r="AE67" s="49">
        <f>IF(AE$18-X$18&lt;=$E$16,X$46/$E$16,0)</f>
        <v>0</v>
      </c>
      <c r="AF67" s="49">
        <f>IF(AF$18-X$18&lt;=$E$16,X$46/$E$16,0)</f>
        <v>0</v>
      </c>
      <c r="AG67" s="49">
        <f>IF(AG$18-X$18&lt;=$E$16,X$46/$E$16,0)</f>
        <v>0</v>
      </c>
      <c r="AH67" s="49">
        <f>IF(AH$18-X$18&lt;=$E$16,X$46/$E$16,0)</f>
        <v>0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7"/>
        <v>53.378693520191582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12.160133137790703</v>
      </c>
      <c r="AA68" s="54">
        <f>IF(AA$18-Y$18&lt;=$E$16,Y$46/$E$16,0)</f>
        <v>12.160133137790703</v>
      </c>
      <c r="AB68" s="54">
        <f>IF(AB$18-Y$18&lt;=$E$16,Y$46/$E$16,0)</f>
        <v>12.160133137790703</v>
      </c>
      <c r="AC68" s="54">
        <f>IF(AC$18-Y$18&lt;=$E$16,Y$46/$E$16,0)</f>
        <v>12.160133137790703</v>
      </c>
      <c r="AD68" s="54">
        <f>IF(AD$18-Y$18&lt;=$E$16,Y$46/$E$16,0)</f>
        <v>12.160133137790703</v>
      </c>
      <c r="AE68" s="54">
        <f>IF(AE$18-Y$18&lt;=$E$16,Y$46/$E$16,0)</f>
        <v>0</v>
      </c>
      <c r="AF68" s="54">
        <f>IF(AF$18-Y$18&lt;=$E$16,Y$46/$E$16,0)</f>
        <v>0</v>
      </c>
      <c r="AG68" s="54">
        <f>IF(AG$18-Y$18&lt;=$E$16,Y$46/$E$16,0)</f>
        <v>0</v>
      </c>
      <c r="AH68" s="54">
        <f>IF(AH$18-Y$18&lt;=$E$16,Y$46/$E$16,0)</f>
        <v>0</v>
      </c>
      <c r="AI68" s="54">
        <f>IF(AI$18-Y$18&lt;=$E$16,Y$46/$E$16,0)</f>
        <v>0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7"/>
        <v>444.60300982492004</v>
      </c>
      <c r="F69" s="49">
        <f t="shared" ref="F69:S69" si="48">SUM(F49:F68)</f>
        <v>0</v>
      </c>
      <c r="G69" s="49">
        <f t="shared" si="48"/>
        <v>7.5397800000000004</v>
      </c>
      <c r="H69" s="49">
        <f t="shared" si="48"/>
        <v>15.427356600000001</v>
      </c>
      <c r="I69" s="49">
        <f t="shared" si="48"/>
        <v>23.679535782000002</v>
      </c>
      <c r="J69" s="49">
        <f t="shared" si="48"/>
        <v>32.313952183000005</v>
      </c>
      <c r="K69" s="49">
        <f t="shared" si="48"/>
        <v>41.349110223000004</v>
      </c>
      <c r="L69" s="49">
        <f t="shared" si="48"/>
        <v>43.025191423800003</v>
      </c>
      <c r="M69" s="49">
        <f t="shared" si="48"/>
        <v>44.537793248615998</v>
      </c>
      <c r="N69" s="49">
        <f t="shared" si="48"/>
        <v>45.873796059928324</v>
      </c>
      <c r="O69" s="49">
        <f t="shared" si="48"/>
        <v>47.019325292106899</v>
      </c>
      <c r="P69" s="49">
        <f t="shared" si="48"/>
        <v>47.959711797949033</v>
      </c>
      <c r="Q69" s="49">
        <f t="shared" si="48"/>
        <v>48.918906033908009</v>
      </c>
      <c r="R69" s="49">
        <f t="shared" si="48"/>
        <v>49.897284154586174</v>
      </c>
      <c r="S69" s="49">
        <f t="shared" si="48"/>
        <v>50.895229837677896</v>
      </c>
      <c r="T69" s="49">
        <f>SUM(T49:T68)</f>
        <v>51.913134434431456</v>
      </c>
      <c r="U69" s="49">
        <f t="shared" ref="U69:AO69" si="49">SUM(U49:U68)</f>
        <v>52.951397123120088</v>
      </c>
      <c r="V69" s="49">
        <f t="shared" si="49"/>
        <v>54.010425065582496</v>
      </c>
      <c r="W69" s="49">
        <f t="shared" si="49"/>
        <v>55.090633566894141</v>
      </c>
      <c r="X69" s="49">
        <f t="shared" si="49"/>
        <v>56.192446238232023</v>
      </c>
      <c r="Y69" s="49">
        <f t="shared" si="49"/>
        <v>57.316295162996667</v>
      </c>
      <c r="Z69" s="49">
        <f t="shared" si="49"/>
        <v>58.462621066256595</v>
      </c>
      <c r="AA69" s="49">
        <f t="shared" si="49"/>
        <v>47.228537687035207</v>
      </c>
      <c r="AB69" s="49">
        <f t="shared" si="49"/>
        <v>35.769772640229398</v>
      </c>
      <c r="AC69" s="49">
        <f t="shared" si="49"/>
        <v>24.081832292487469</v>
      </c>
      <c r="AD69" s="49">
        <f t="shared" si="49"/>
        <v>12.160133137790703</v>
      </c>
      <c r="AE69" s="49">
        <f t="shared" si="49"/>
        <v>0</v>
      </c>
      <c r="AF69" s="49">
        <f t="shared" si="49"/>
        <v>0</v>
      </c>
      <c r="AG69" s="49">
        <f t="shared" si="49"/>
        <v>0</v>
      </c>
      <c r="AH69" s="49">
        <f t="shared" si="49"/>
        <v>0</v>
      </c>
      <c r="AI69" s="49">
        <f t="shared" si="49"/>
        <v>0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50">F19</f>
        <v>0</v>
      </c>
      <c r="G72" s="42">
        <f t="shared" si="50"/>
        <v>0</v>
      </c>
      <c r="H72" s="42">
        <f t="shared" si="50"/>
        <v>0</v>
      </c>
      <c r="I72" s="42">
        <f t="shared" si="50"/>
        <v>0</v>
      </c>
      <c r="J72" s="42">
        <f t="shared" si="50"/>
        <v>0</v>
      </c>
      <c r="K72" s="42">
        <f t="shared" si="50"/>
        <v>0</v>
      </c>
      <c r="L72" s="42">
        <f t="shared" si="50"/>
        <v>0</v>
      </c>
      <c r="M72" s="42">
        <f t="shared" si="50"/>
        <v>0</v>
      </c>
      <c r="N72" s="42">
        <f t="shared" si="50"/>
        <v>0</v>
      </c>
      <c r="O72" s="42">
        <f t="shared" si="50"/>
        <v>0</v>
      </c>
      <c r="P72" s="42">
        <f t="shared" si="50"/>
        <v>0</v>
      </c>
      <c r="Q72" s="42">
        <f t="shared" si="50"/>
        <v>0</v>
      </c>
      <c r="R72" s="42">
        <f t="shared" si="50"/>
        <v>0</v>
      </c>
      <c r="S72" s="42">
        <f t="shared" si="50"/>
        <v>0</v>
      </c>
      <c r="T72" s="42">
        <f t="shared" si="50"/>
        <v>0</v>
      </c>
      <c r="U72" s="42">
        <f t="shared" si="50"/>
        <v>0</v>
      </c>
      <c r="V72" s="42">
        <f t="shared" si="50"/>
        <v>0</v>
      </c>
      <c r="W72" s="42">
        <f t="shared" si="50"/>
        <v>0</v>
      </c>
      <c r="X72" s="42">
        <f t="shared" si="50"/>
        <v>0</v>
      </c>
      <c r="Y72" s="42">
        <f t="shared" si="50"/>
        <v>0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3" si="51">NPV($E$15,F73:AO73)*(1+$E$15)</f>
        <v>1319.0716980094694</v>
      </c>
      <c r="F73" s="139"/>
      <c r="G73" s="136">
        <f>G44</f>
        <v>20.912219999999998</v>
      </c>
      <c r="H73" s="136">
        <f t="shared" ref="H73:AO73" si="52">H44</f>
        <v>42.789083399999996</v>
      </c>
      <c r="I73" s="136">
        <f t="shared" si="52"/>
        <v>65.677203018</v>
      </c>
      <c r="J73" s="136">
        <f t="shared" si="52"/>
        <v>89.625490017000004</v>
      </c>
      <c r="K73" s="136">
        <f t="shared" si="52"/>
        <v>114.68526797700001</v>
      </c>
      <c r="L73" s="136">
        <f t="shared" si="52"/>
        <v>119.33402149619999</v>
      </c>
      <c r="M73" s="136">
        <f t="shared" si="52"/>
        <v>123.529351085784</v>
      </c>
      <c r="N73" s="136">
        <f t="shared" si="52"/>
        <v>127.23486831715968</v>
      </c>
      <c r="O73" s="136">
        <f t="shared" si="52"/>
        <v>130.41209090452287</v>
      </c>
      <c r="P73" s="136">
        <f t="shared" si="52"/>
        <v>133.02033272261335</v>
      </c>
      <c r="Q73" s="136">
        <f t="shared" si="52"/>
        <v>135.68073937706561</v>
      </c>
      <c r="R73" s="136">
        <f t="shared" si="52"/>
        <v>138.39435416460691</v>
      </c>
      <c r="S73" s="136">
        <f t="shared" si="52"/>
        <v>141.16224124789909</v>
      </c>
      <c r="T73" s="136">
        <f t="shared" si="52"/>
        <v>143.98548607285707</v>
      </c>
      <c r="U73" s="136">
        <f t="shared" si="52"/>
        <v>146.86519579431422</v>
      </c>
      <c r="V73" s="136">
        <f t="shared" si="52"/>
        <v>149.80249971020049</v>
      </c>
      <c r="W73" s="136">
        <f t="shared" si="52"/>
        <v>152.79854970440448</v>
      </c>
      <c r="X73" s="136">
        <f t="shared" si="52"/>
        <v>155.85452069849259</v>
      </c>
      <c r="Y73" s="136">
        <f t="shared" si="52"/>
        <v>158.97161111246243</v>
      </c>
      <c r="Z73" s="136">
        <f t="shared" si="52"/>
        <v>162.15104333471169</v>
      </c>
      <c r="AA73" s="136">
        <f t="shared" si="52"/>
        <v>130.99235924517313</v>
      </c>
      <c r="AB73" s="136">
        <f t="shared" si="52"/>
        <v>99.210501473843792</v>
      </c>
      <c r="AC73" s="136">
        <f t="shared" si="52"/>
        <v>66.793006547087884</v>
      </c>
      <c r="AD73" s="136">
        <f t="shared" si="52"/>
        <v>33.727161721796861</v>
      </c>
      <c r="AE73" s="136">
        <f t="shared" si="52"/>
        <v>0</v>
      </c>
      <c r="AF73" s="136">
        <f t="shared" si="52"/>
        <v>0</v>
      </c>
      <c r="AG73" s="136">
        <f t="shared" si="52"/>
        <v>0</v>
      </c>
      <c r="AH73" s="136">
        <f t="shared" si="52"/>
        <v>0</v>
      </c>
      <c r="AI73" s="136">
        <f t="shared" si="52"/>
        <v>0</v>
      </c>
      <c r="AJ73" s="136">
        <f t="shared" si="52"/>
        <v>0</v>
      </c>
      <c r="AK73" s="136">
        <f t="shared" si="52"/>
        <v>0</v>
      </c>
      <c r="AL73" s="136">
        <f t="shared" si="52"/>
        <v>0</v>
      </c>
      <c r="AM73" s="136">
        <f t="shared" si="52"/>
        <v>0</v>
      </c>
      <c r="AN73" s="136">
        <f t="shared" si="52"/>
        <v>0</v>
      </c>
      <c r="AO73" s="136">
        <f t="shared" si="52"/>
        <v>0</v>
      </c>
    </row>
    <row r="74" spans="2:41" x14ac:dyDescent="0.3">
      <c r="D74" s="121" t="s">
        <v>134</v>
      </c>
      <c r="E74" s="122">
        <f t="shared" si="51"/>
        <v>475.58367343198552</v>
      </c>
      <c r="F74" s="123"/>
      <c r="G74" s="140">
        <f>G69</f>
        <v>7.5397800000000004</v>
      </c>
      <c r="H74" s="140">
        <f t="shared" ref="H74:AO74" si="53">H69</f>
        <v>15.427356600000001</v>
      </c>
      <c r="I74" s="140">
        <f t="shared" si="53"/>
        <v>23.679535782000002</v>
      </c>
      <c r="J74" s="140">
        <f t="shared" si="53"/>
        <v>32.313952183000005</v>
      </c>
      <c r="K74" s="140">
        <f t="shared" si="53"/>
        <v>41.349110223000004</v>
      </c>
      <c r="L74" s="140">
        <f t="shared" si="53"/>
        <v>43.025191423800003</v>
      </c>
      <c r="M74" s="140">
        <f t="shared" si="53"/>
        <v>44.537793248615998</v>
      </c>
      <c r="N74" s="140">
        <f t="shared" si="53"/>
        <v>45.873796059928324</v>
      </c>
      <c r="O74" s="140">
        <f t="shared" si="53"/>
        <v>47.019325292106899</v>
      </c>
      <c r="P74" s="140">
        <f t="shared" si="53"/>
        <v>47.959711797949033</v>
      </c>
      <c r="Q74" s="140">
        <f t="shared" si="53"/>
        <v>48.918906033908009</v>
      </c>
      <c r="R74" s="140">
        <f t="shared" si="53"/>
        <v>49.897284154586174</v>
      </c>
      <c r="S74" s="140">
        <f t="shared" si="53"/>
        <v>50.895229837677896</v>
      </c>
      <c r="T74" s="140">
        <f t="shared" si="53"/>
        <v>51.913134434431456</v>
      </c>
      <c r="U74" s="140">
        <f t="shared" si="53"/>
        <v>52.951397123120088</v>
      </c>
      <c r="V74" s="140">
        <f t="shared" si="53"/>
        <v>54.010425065582496</v>
      </c>
      <c r="W74" s="140">
        <f t="shared" si="53"/>
        <v>55.090633566894141</v>
      </c>
      <c r="X74" s="140">
        <f t="shared" si="53"/>
        <v>56.192446238232023</v>
      </c>
      <c r="Y74" s="140">
        <f t="shared" si="53"/>
        <v>57.316295162996667</v>
      </c>
      <c r="Z74" s="140">
        <f t="shared" si="53"/>
        <v>58.462621066256595</v>
      </c>
      <c r="AA74" s="140">
        <f t="shared" si="53"/>
        <v>47.228537687035207</v>
      </c>
      <c r="AB74" s="140">
        <f t="shared" si="53"/>
        <v>35.769772640229398</v>
      </c>
      <c r="AC74" s="140">
        <f t="shared" si="53"/>
        <v>24.081832292487469</v>
      </c>
      <c r="AD74" s="140">
        <f t="shared" si="53"/>
        <v>12.160133137790703</v>
      </c>
      <c r="AE74" s="140">
        <f t="shared" si="53"/>
        <v>0</v>
      </c>
      <c r="AF74" s="140">
        <f t="shared" si="53"/>
        <v>0</v>
      </c>
      <c r="AG74" s="140">
        <f t="shared" si="53"/>
        <v>0</v>
      </c>
      <c r="AH74" s="140">
        <f t="shared" si="53"/>
        <v>0</v>
      </c>
      <c r="AI74" s="140">
        <f t="shared" si="53"/>
        <v>0</v>
      </c>
      <c r="AJ74" s="140">
        <f t="shared" si="53"/>
        <v>0</v>
      </c>
      <c r="AK74" s="140">
        <f t="shared" si="53"/>
        <v>0</v>
      </c>
      <c r="AL74" s="140">
        <f t="shared" si="53"/>
        <v>0</v>
      </c>
      <c r="AM74" s="140">
        <f t="shared" si="53"/>
        <v>0</v>
      </c>
      <c r="AN74" s="140">
        <f t="shared" si="53"/>
        <v>0</v>
      </c>
      <c r="AO74" s="140">
        <f t="shared" si="53"/>
        <v>0</v>
      </c>
    </row>
    <row r="75" spans="2:41" x14ac:dyDescent="0.3">
      <c r="D75" s="34" t="s">
        <v>135</v>
      </c>
      <c r="E75" s="48">
        <f t="shared" si="51"/>
        <v>1794.6553714414547</v>
      </c>
      <c r="F75" s="53"/>
      <c r="G75" s="53">
        <f>SUM(G73:G74)</f>
        <v>28.451999999999998</v>
      </c>
      <c r="H75" s="53">
        <f t="shared" ref="H75:AO75" si="54">SUM(H73:H74)</f>
        <v>58.216439999999999</v>
      </c>
      <c r="I75" s="53">
        <f t="shared" si="54"/>
        <v>89.356738800000002</v>
      </c>
      <c r="J75" s="53">
        <f t="shared" si="54"/>
        <v>121.9394422</v>
      </c>
      <c r="K75" s="53">
        <f t="shared" si="54"/>
        <v>156.03437820000002</v>
      </c>
      <c r="L75" s="53">
        <f t="shared" si="54"/>
        <v>162.35921292</v>
      </c>
      <c r="M75" s="53">
        <f t="shared" si="54"/>
        <v>168.06714433439998</v>
      </c>
      <c r="N75" s="53">
        <f t="shared" si="54"/>
        <v>173.10866437708802</v>
      </c>
      <c r="O75" s="53">
        <f t="shared" si="54"/>
        <v>177.43141619662975</v>
      </c>
      <c r="P75" s="53">
        <f t="shared" si="54"/>
        <v>180.98004452056239</v>
      </c>
      <c r="Q75" s="53">
        <f t="shared" si="54"/>
        <v>184.59964541097361</v>
      </c>
      <c r="R75" s="53">
        <f t="shared" si="54"/>
        <v>188.29163831919308</v>
      </c>
      <c r="S75" s="53">
        <f t="shared" si="54"/>
        <v>192.05747108557699</v>
      </c>
      <c r="T75" s="53">
        <f t="shared" si="54"/>
        <v>195.89862050728851</v>
      </c>
      <c r="U75" s="53">
        <f t="shared" si="54"/>
        <v>199.81659291743432</v>
      </c>
      <c r="V75" s="53">
        <f t="shared" si="54"/>
        <v>203.81292477578299</v>
      </c>
      <c r="W75" s="53">
        <f t="shared" si="54"/>
        <v>207.88918327129863</v>
      </c>
      <c r="X75" s="53">
        <f t="shared" si="54"/>
        <v>212.04696693672463</v>
      </c>
      <c r="Y75" s="53">
        <f t="shared" si="54"/>
        <v>216.28790627545908</v>
      </c>
      <c r="Z75" s="53">
        <f t="shared" si="54"/>
        <v>220.61366440096828</v>
      </c>
      <c r="AA75" s="53">
        <f t="shared" si="54"/>
        <v>178.22089693220835</v>
      </c>
      <c r="AB75" s="53">
        <f t="shared" si="54"/>
        <v>134.98027411407318</v>
      </c>
      <c r="AC75" s="53">
        <f t="shared" si="54"/>
        <v>90.874838839575347</v>
      </c>
      <c r="AD75" s="53">
        <f t="shared" si="54"/>
        <v>45.887294859587563</v>
      </c>
      <c r="AE75" s="53">
        <f t="shared" si="54"/>
        <v>0</v>
      </c>
      <c r="AF75" s="53">
        <f t="shared" si="54"/>
        <v>0</v>
      </c>
      <c r="AG75" s="53">
        <f t="shared" si="54"/>
        <v>0</v>
      </c>
      <c r="AH75" s="53">
        <f t="shared" si="54"/>
        <v>0</v>
      </c>
      <c r="AI75" s="53">
        <f t="shared" si="54"/>
        <v>0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x14ac:dyDescent="0.3">
      <c r="D76" s="119" t="s">
        <v>75</v>
      </c>
      <c r="E76" s="120">
        <f t="shared" si="51"/>
        <v>105.84511397610738</v>
      </c>
      <c r="F76" s="119"/>
      <c r="G76" s="139">
        <f t="shared" ref="G76:AO76" si="55">F$22*$H10</f>
        <v>2.6767641599999998</v>
      </c>
      <c r="H76" s="139">
        <f t="shared" si="55"/>
        <v>4.9416498432000004</v>
      </c>
      <c r="I76" s="139">
        <f t="shared" si="55"/>
        <v>6.7759286192640014</v>
      </c>
      <c r="J76" s="139">
        <f t="shared" si="55"/>
        <v>8.1599729578752012</v>
      </c>
      <c r="K76" s="139">
        <f t="shared" si="55"/>
        <v>9.073211992320001</v>
      </c>
      <c r="L76" s="139">
        <f t="shared" si="55"/>
        <v>9.4090737425664006</v>
      </c>
      <c r="M76" s="139">
        <f t="shared" si="55"/>
        <v>9.6913634949304335</v>
      </c>
      <c r="N76" s="139">
        <f t="shared" si="55"/>
        <v>9.9329976238544511</v>
      </c>
      <c r="O76" s="139">
        <f t="shared" si="55"/>
        <v>10.147850221989653</v>
      </c>
      <c r="P76" s="139">
        <f t="shared" si="55"/>
        <v>10.350807226429447</v>
      </c>
      <c r="Q76" s="139">
        <f t="shared" si="55"/>
        <v>10.557823370958035</v>
      </c>
      <c r="R76" s="139">
        <f t="shared" si="55"/>
        <v>10.768979838377197</v>
      </c>
      <c r="S76" s="139">
        <f t="shared" si="55"/>
        <v>10.984359435144741</v>
      </c>
      <c r="T76" s="139">
        <f t="shared" si="55"/>
        <v>11.204046623847635</v>
      </c>
      <c r="U76" s="139">
        <f t="shared" si="55"/>
        <v>11.428127556324588</v>
      </c>
      <c r="V76" s="139">
        <f t="shared" si="55"/>
        <v>11.65669010745108</v>
      </c>
      <c r="W76" s="139">
        <f t="shared" si="55"/>
        <v>11.889823909600102</v>
      </c>
      <c r="X76" s="139">
        <f t="shared" si="55"/>
        <v>12.127620387792103</v>
      </c>
      <c r="Y76" s="139">
        <f t="shared" si="55"/>
        <v>12.370172795547944</v>
      </c>
      <c r="Z76" s="139">
        <f t="shared" si="55"/>
        <v>12.617576251458905</v>
      </c>
      <c r="AA76" s="139">
        <f t="shared" si="55"/>
        <v>8.4665095420902858</v>
      </c>
      <c r="AB76" s="139">
        <f t="shared" si="55"/>
        <v>5.1131051454138534</v>
      </c>
      <c r="AC76" s="139">
        <f t="shared" si="55"/>
        <v>2.5733163076834527</v>
      </c>
      <c r="AD76" s="139">
        <f t="shared" si="55"/>
        <v>0.86341534007800258</v>
      </c>
      <c r="AE76" s="139">
        <f t="shared" si="55"/>
        <v>2.9103830456733705E-15</v>
      </c>
      <c r="AF76" s="139">
        <f t="shared" si="55"/>
        <v>2.9103830456733705E-15</v>
      </c>
      <c r="AG76" s="139">
        <f t="shared" si="55"/>
        <v>2.9103830456733705E-15</v>
      </c>
      <c r="AH76" s="139">
        <f t="shared" si="55"/>
        <v>2.9103830456733705E-15</v>
      </c>
      <c r="AI76" s="139">
        <f t="shared" si="55"/>
        <v>2.9103830456733705E-15</v>
      </c>
      <c r="AJ76" s="139">
        <f t="shared" si="55"/>
        <v>2.9103830456733705E-15</v>
      </c>
      <c r="AK76" s="139">
        <f t="shared" si="55"/>
        <v>2.9103830456733705E-15</v>
      </c>
      <c r="AL76" s="139">
        <f t="shared" si="55"/>
        <v>2.9103830456733705E-15</v>
      </c>
      <c r="AM76" s="139">
        <f t="shared" si="55"/>
        <v>2.9103830456733705E-15</v>
      </c>
      <c r="AN76" s="139">
        <f t="shared" si="55"/>
        <v>2.9103830456733705E-15</v>
      </c>
      <c r="AO76" s="139">
        <f t="shared" si="55"/>
        <v>2.9103830456733705E-15</v>
      </c>
    </row>
    <row r="77" spans="2:41" x14ac:dyDescent="0.3">
      <c r="D77" s="121" t="s">
        <v>123</v>
      </c>
      <c r="E77" s="122">
        <f t="shared" si="51"/>
        <v>133.9602223760109</v>
      </c>
      <c r="F77" s="123"/>
      <c r="G77" s="123">
        <f t="shared" ref="G77:AO77" si="56">F$22*$H11</f>
        <v>3.3877796399999993</v>
      </c>
      <c r="H77" s="123">
        <f t="shared" si="56"/>
        <v>6.2542755828000001</v>
      </c>
      <c r="I77" s="123">
        <f t="shared" si="56"/>
        <v>8.5757846587559996</v>
      </c>
      <c r="J77" s="123">
        <f t="shared" si="56"/>
        <v>10.327465774810801</v>
      </c>
      <c r="K77" s="123">
        <f t="shared" si="56"/>
        <v>11.483283927780001</v>
      </c>
      <c r="L77" s="123">
        <f t="shared" si="56"/>
        <v>11.908358955435601</v>
      </c>
      <c r="M77" s="123">
        <f t="shared" si="56"/>
        <v>12.26563192327133</v>
      </c>
      <c r="N77" s="123">
        <f t="shared" si="56"/>
        <v>12.571450117690789</v>
      </c>
      <c r="O77" s="123">
        <f t="shared" si="56"/>
        <v>12.843372937205654</v>
      </c>
      <c r="P77" s="123">
        <f t="shared" si="56"/>
        <v>13.100240395949767</v>
      </c>
      <c r="Q77" s="123">
        <f t="shared" si="56"/>
        <v>13.362245203868763</v>
      </c>
      <c r="R77" s="123">
        <f t="shared" si="56"/>
        <v>13.629490107946138</v>
      </c>
      <c r="S77" s="123">
        <f t="shared" si="56"/>
        <v>13.902079910105062</v>
      </c>
      <c r="T77" s="123">
        <f t="shared" si="56"/>
        <v>14.180121508307163</v>
      </c>
      <c r="U77" s="123">
        <f t="shared" si="56"/>
        <v>14.463723938473304</v>
      </c>
      <c r="V77" s="123">
        <f t="shared" si="56"/>
        <v>14.752998417242772</v>
      </c>
      <c r="W77" s="123">
        <f t="shared" si="56"/>
        <v>15.048058385587627</v>
      </c>
      <c r="X77" s="123">
        <f t="shared" si="56"/>
        <v>15.34901955329938</v>
      </c>
      <c r="Y77" s="123">
        <f t="shared" si="56"/>
        <v>15.655999944365366</v>
      </c>
      <c r="Z77" s="123">
        <f t="shared" si="56"/>
        <v>15.969119943252675</v>
      </c>
      <c r="AA77" s="123">
        <f t="shared" si="56"/>
        <v>10.715426139208017</v>
      </c>
      <c r="AB77" s="123">
        <f t="shared" si="56"/>
        <v>6.4712736996644082</v>
      </c>
      <c r="AC77" s="123">
        <f t="shared" si="56"/>
        <v>3.2568534519118693</v>
      </c>
      <c r="AD77" s="123">
        <f t="shared" si="56"/>
        <v>1.0927600397862218</v>
      </c>
      <c r="AE77" s="123">
        <f t="shared" si="56"/>
        <v>3.6834535421803592E-15</v>
      </c>
      <c r="AF77" s="123">
        <f t="shared" si="56"/>
        <v>3.6834535421803592E-15</v>
      </c>
      <c r="AG77" s="123">
        <f t="shared" si="56"/>
        <v>3.6834535421803592E-15</v>
      </c>
      <c r="AH77" s="123">
        <f t="shared" si="56"/>
        <v>3.6834535421803592E-15</v>
      </c>
      <c r="AI77" s="123">
        <f t="shared" si="56"/>
        <v>3.6834535421803592E-15</v>
      </c>
      <c r="AJ77" s="123">
        <f t="shared" si="56"/>
        <v>3.6834535421803592E-15</v>
      </c>
      <c r="AK77" s="123">
        <f t="shared" si="56"/>
        <v>3.6834535421803592E-15</v>
      </c>
      <c r="AL77" s="123">
        <f t="shared" si="56"/>
        <v>3.6834535421803592E-15</v>
      </c>
      <c r="AM77" s="123">
        <f t="shared" si="56"/>
        <v>3.6834535421803592E-15</v>
      </c>
      <c r="AN77" s="123">
        <f t="shared" si="56"/>
        <v>3.6834535421803592E-15</v>
      </c>
      <c r="AO77" s="123">
        <f t="shared" si="56"/>
        <v>3.6834535421803592E-15</v>
      </c>
    </row>
    <row r="78" spans="2:41" x14ac:dyDescent="0.3">
      <c r="D78" s="34" t="s">
        <v>76</v>
      </c>
      <c r="E78" s="48">
        <f t="shared" si="51"/>
        <v>224.18384034261192</v>
      </c>
      <c r="F78" s="42">
        <f>SUM(F76:F77)</f>
        <v>0</v>
      </c>
      <c r="G78" s="42">
        <f t="shared" ref="G78:AO78" si="57">SUM(G76:G77)</f>
        <v>6.0645437999999992</v>
      </c>
      <c r="H78" s="42">
        <f t="shared" si="57"/>
        <v>11.195925426000001</v>
      </c>
      <c r="I78" s="42">
        <f t="shared" si="57"/>
        <v>15.35171327802</v>
      </c>
      <c r="J78" s="42">
        <f t="shared" si="57"/>
        <v>18.487438732686002</v>
      </c>
      <c r="K78" s="42">
        <f t="shared" si="57"/>
        <v>20.556495920100001</v>
      </c>
      <c r="L78" s="42">
        <f t="shared" si="57"/>
        <v>21.317432698002001</v>
      </c>
      <c r="M78" s="42">
        <f t="shared" si="57"/>
        <v>21.956995418201764</v>
      </c>
      <c r="N78" s="42">
        <f t="shared" si="57"/>
        <v>22.504447741545242</v>
      </c>
      <c r="O78" s="42">
        <f t="shared" si="57"/>
        <v>22.991223159195307</v>
      </c>
      <c r="P78" s="42">
        <f t="shared" si="57"/>
        <v>23.451047622379214</v>
      </c>
      <c r="Q78" s="42">
        <f t="shared" si="57"/>
        <v>23.9200685748268</v>
      </c>
      <c r="R78" s="42">
        <f t="shared" si="57"/>
        <v>24.398469946323335</v>
      </c>
      <c r="S78" s="42">
        <f t="shared" si="57"/>
        <v>24.886439345249805</v>
      </c>
      <c r="T78" s="42">
        <f t="shared" si="57"/>
        <v>25.384168132154798</v>
      </c>
      <c r="U78" s="42">
        <f t="shared" si="57"/>
        <v>25.891851494797891</v>
      </c>
      <c r="V78" s="42">
        <f t="shared" si="57"/>
        <v>26.409688524693852</v>
      </c>
      <c r="W78" s="42">
        <f t="shared" si="57"/>
        <v>26.937882295187727</v>
      </c>
      <c r="X78" s="42">
        <f t="shared" si="57"/>
        <v>27.476639941091484</v>
      </c>
      <c r="Y78" s="42">
        <f t="shared" si="57"/>
        <v>28.02617273991331</v>
      </c>
      <c r="Z78" s="42">
        <f t="shared" si="57"/>
        <v>28.586696194711578</v>
      </c>
      <c r="AA78" s="42">
        <f t="shared" si="57"/>
        <v>19.181935681298302</v>
      </c>
      <c r="AB78" s="42">
        <f t="shared" si="57"/>
        <v>11.584378845078263</v>
      </c>
      <c r="AC78" s="42">
        <f t="shared" si="57"/>
        <v>5.8301697595953215</v>
      </c>
      <c r="AD78" s="42">
        <f t="shared" si="57"/>
        <v>1.9561753798642245</v>
      </c>
      <c r="AE78" s="42">
        <f t="shared" si="57"/>
        <v>6.5938365878537293E-15</v>
      </c>
      <c r="AF78" s="42">
        <f t="shared" si="57"/>
        <v>6.5938365878537293E-15</v>
      </c>
      <c r="AG78" s="42">
        <f t="shared" si="57"/>
        <v>6.5938365878537293E-15</v>
      </c>
      <c r="AH78" s="42">
        <f t="shared" si="57"/>
        <v>6.5938365878537293E-15</v>
      </c>
      <c r="AI78" s="42">
        <f t="shared" si="57"/>
        <v>6.5938365878537293E-15</v>
      </c>
      <c r="AJ78" s="42">
        <f t="shared" si="57"/>
        <v>6.5938365878537293E-15</v>
      </c>
      <c r="AK78" s="42">
        <f t="shared" si="57"/>
        <v>6.5938365878537293E-15</v>
      </c>
      <c r="AL78" s="42">
        <f t="shared" si="57"/>
        <v>6.5938365878537293E-15</v>
      </c>
      <c r="AM78" s="42">
        <f t="shared" si="57"/>
        <v>6.5938365878537293E-15</v>
      </c>
      <c r="AN78" s="42">
        <f t="shared" si="57"/>
        <v>6.5938365878537293E-15</v>
      </c>
      <c r="AO78" s="42">
        <f t="shared" si="57"/>
        <v>6.5938365878537293E-15</v>
      </c>
    </row>
    <row r="79" spans="2:41" x14ac:dyDescent="0.3">
      <c r="D79" s="107" t="s">
        <v>126</v>
      </c>
      <c r="E79" s="108">
        <f t="shared" si="51"/>
        <v>45.152297752326177</v>
      </c>
      <c r="F79" s="109">
        <f t="shared" ref="F79:AO79" si="58">F77*($H$14-1)</f>
        <v>0</v>
      </c>
      <c r="G79" s="109">
        <f t="shared" si="58"/>
        <v>1.2214443599999996</v>
      </c>
      <c r="H79" s="109">
        <f t="shared" si="58"/>
        <v>2.2549428971999999</v>
      </c>
      <c r="I79" s="109">
        <f t="shared" si="58"/>
        <v>3.0919495708439997</v>
      </c>
      <c r="J79" s="109">
        <f t="shared" si="58"/>
        <v>3.7235080684691999</v>
      </c>
      <c r="K79" s="109">
        <f t="shared" si="58"/>
        <v>4.1402316202199998</v>
      </c>
      <c r="L79" s="109">
        <f t="shared" si="58"/>
        <v>4.2934899635243999</v>
      </c>
      <c r="M79" s="109">
        <f t="shared" si="58"/>
        <v>4.4223026662134721</v>
      </c>
      <c r="N79" s="109">
        <f t="shared" si="58"/>
        <v>4.5325636478749098</v>
      </c>
      <c r="O79" s="109">
        <f t="shared" si="58"/>
        <v>4.6306038481081604</v>
      </c>
      <c r="P79" s="109">
        <f t="shared" si="58"/>
        <v>4.7232159250703232</v>
      </c>
      <c r="Q79" s="109">
        <f t="shared" si="58"/>
        <v>4.8176802435717301</v>
      </c>
      <c r="R79" s="109">
        <f t="shared" si="58"/>
        <v>4.9140338484431645</v>
      </c>
      <c r="S79" s="109">
        <f t="shared" si="58"/>
        <v>5.0123145254120285</v>
      </c>
      <c r="T79" s="109">
        <f t="shared" si="58"/>
        <v>5.1125608159202693</v>
      </c>
      <c r="U79" s="109">
        <f t="shared" si="58"/>
        <v>5.2148120322386733</v>
      </c>
      <c r="V79" s="109">
        <f t="shared" si="58"/>
        <v>5.3191082728834473</v>
      </c>
      <c r="W79" s="109">
        <f t="shared" si="58"/>
        <v>5.4254904383411162</v>
      </c>
      <c r="X79" s="109">
        <f t="shared" si="58"/>
        <v>5.5340002471079393</v>
      </c>
      <c r="Y79" s="109">
        <f t="shared" si="58"/>
        <v>5.6446802520500974</v>
      </c>
      <c r="Z79" s="109">
        <f t="shared" si="58"/>
        <v>5.7575738570911001</v>
      </c>
      <c r="AA79" s="109">
        <f t="shared" si="58"/>
        <v>3.8633849345443863</v>
      </c>
      <c r="AB79" s="109">
        <f t="shared" si="58"/>
        <v>2.3331803134844464</v>
      </c>
      <c r="AC79" s="109">
        <f t="shared" si="58"/>
        <v>1.174239679941014</v>
      </c>
      <c r="AD79" s="109">
        <f t="shared" si="58"/>
        <v>0.39398831366442005</v>
      </c>
      <c r="AE79" s="109">
        <f t="shared" si="58"/>
        <v>1.3280478757521021E-15</v>
      </c>
      <c r="AF79" s="109">
        <f t="shared" si="58"/>
        <v>1.3280478757521021E-15</v>
      </c>
      <c r="AG79" s="109">
        <f t="shared" si="58"/>
        <v>1.3280478757521021E-15</v>
      </c>
      <c r="AH79" s="109">
        <f t="shared" si="58"/>
        <v>1.3280478757521021E-15</v>
      </c>
      <c r="AI79" s="109">
        <f t="shared" si="58"/>
        <v>1.3280478757521021E-15</v>
      </c>
      <c r="AJ79" s="109">
        <f t="shared" si="58"/>
        <v>1.3280478757521021E-15</v>
      </c>
      <c r="AK79" s="109">
        <f t="shared" si="58"/>
        <v>1.3280478757521021E-15</v>
      </c>
      <c r="AL79" s="109">
        <f t="shared" si="58"/>
        <v>1.3280478757521021E-15</v>
      </c>
      <c r="AM79" s="109">
        <f t="shared" si="58"/>
        <v>1.3280478757521021E-15</v>
      </c>
      <c r="AN79" s="109">
        <f t="shared" si="58"/>
        <v>1.3280478757521021E-15</v>
      </c>
      <c r="AO79" s="109">
        <f t="shared" si="58"/>
        <v>1.3280478757521021E-15</v>
      </c>
    </row>
    <row r="80" spans="2:41" x14ac:dyDescent="0.3">
      <c r="D80" s="45" t="s">
        <v>127</v>
      </c>
      <c r="E80" s="50">
        <f>NPV($E$15,F80:AO80)*(1+$E$15)</f>
        <v>45.152297752326177</v>
      </c>
      <c r="F80" s="55">
        <f>F79</f>
        <v>0</v>
      </c>
      <c r="G80" s="55">
        <f t="shared" ref="G80:AO80" si="59">G79</f>
        <v>1.2214443599999996</v>
      </c>
      <c r="H80" s="55">
        <f t="shared" si="59"/>
        <v>2.2549428971999999</v>
      </c>
      <c r="I80" s="55">
        <f t="shared" si="59"/>
        <v>3.0919495708439997</v>
      </c>
      <c r="J80" s="55">
        <f t="shared" si="59"/>
        <v>3.7235080684691999</v>
      </c>
      <c r="K80" s="55">
        <f t="shared" si="59"/>
        <v>4.1402316202199998</v>
      </c>
      <c r="L80" s="55">
        <f t="shared" si="59"/>
        <v>4.2934899635243999</v>
      </c>
      <c r="M80" s="55">
        <f t="shared" si="59"/>
        <v>4.4223026662134721</v>
      </c>
      <c r="N80" s="55">
        <f t="shared" si="59"/>
        <v>4.5325636478749098</v>
      </c>
      <c r="O80" s="55">
        <f t="shared" si="59"/>
        <v>4.6306038481081604</v>
      </c>
      <c r="P80" s="55">
        <f t="shared" si="59"/>
        <v>4.7232159250703232</v>
      </c>
      <c r="Q80" s="55">
        <f t="shared" si="59"/>
        <v>4.8176802435717301</v>
      </c>
      <c r="R80" s="55">
        <f t="shared" si="59"/>
        <v>4.9140338484431645</v>
      </c>
      <c r="S80" s="55">
        <f t="shared" si="59"/>
        <v>5.0123145254120285</v>
      </c>
      <c r="T80" s="55">
        <f t="shared" si="59"/>
        <v>5.1125608159202693</v>
      </c>
      <c r="U80" s="55">
        <f t="shared" si="59"/>
        <v>5.2148120322386733</v>
      </c>
      <c r="V80" s="55">
        <f t="shared" si="59"/>
        <v>5.3191082728834473</v>
      </c>
      <c r="W80" s="55">
        <f t="shared" si="59"/>
        <v>5.4254904383411162</v>
      </c>
      <c r="X80" s="55">
        <f t="shared" si="59"/>
        <v>5.5340002471079393</v>
      </c>
      <c r="Y80" s="55">
        <f t="shared" si="59"/>
        <v>5.6446802520500974</v>
      </c>
      <c r="Z80" s="55">
        <f t="shared" si="59"/>
        <v>5.7575738570911001</v>
      </c>
      <c r="AA80" s="55">
        <f t="shared" si="59"/>
        <v>3.8633849345443863</v>
      </c>
      <c r="AB80" s="55">
        <f t="shared" si="59"/>
        <v>2.3331803134844464</v>
      </c>
      <c r="AC80" s="55">
        <f t="shared" si="59"/>
        <v>1.174239679941014</v>
      </c>
      <c r="AD80" s="55">
        <f t="shared" si="59"/>
        <v>0.39398831366442005</v>
      </c>
      <c r="AE80" s="55">
        <f t="shared" si="59"/>
        <v>1.3280478757521021E-15</v>
      </c>
      <c r="AF80" s="55">
        <f t="shared" si="59"/>
        <v>1.3280478757521021E-15</v>
      </c>
      <c r="AG80" s="55">
        <f t="shared" si="59"/>
        <v>1.3280478757521021E-15</v>
      </c>
      <c r="AH80" s="55">
        <f t="shared" si="59"/>
        <v>1.3280478757521021E-15</v>
      </c>
      <c r="AI80" s="55">
        <f t="shared" si="59"/>
        <v>1.3280478757521021E-15</v>
      </c>
      <c r="AJ80" s="55">
        <f t="shared" si="59"/>
        <v>1.3280478757521021E-15</v>
      </c>
      <c r="AK80" s="55">
        <f t="shared" si="59"/>
        <v>1.3280478757521021E-15</v>
      </c>
      <c r="AL80" s="55">
        <f t="shared" si="59"/>
        <v>1.3280478757521021E-15</v>
      </c>
      <c r="AM80" s="55">
        <f t="shared" si="59"/>
        <v>1.3280478757521021E-15</v>
      </c>
      <c r="AN80" s="55">
        <f t="shared" si="59"/>
        <v>1.3280478757521021E-15</v>
      </c>
      <c r="AO80" s="55">
        <f t="shared" si="59"/>
        <v>1.3280478757521021E-15</v>
      </c>
    </row>
    <row r="81" spans="3:41" x14ac:dyDescent="0.3">
      <c r="D81" s="118" t="s">
        <v>49</v>
      </c>
      <c r="E81" s="116">
        <f t="shared" si="51"/>
        <v>1947.083344981429</v>
      </c>
      <c r="F81" s="117">
        <f t="shared" ref="F81:AO81" si="60">SUM(F75,F78,F72,F80)</f>
        <v>0</v>
      </c>
      <c r="G81" s="117">
        <f t="shared" si="60"/>
        <v>35.737988159999993</v>
      </c>
      <c r="H81" s="117">
        <f t="shared" si="60"/>
        <v>71.66730832319999</v>
      </c>
      <c r="I81" s="117">
        <f t="shared" si="60"/>
        <v>107.800401648864</v>
      </c>
      <c r="J81" s="117">
        <f t="shared" si="60"/>
        <v>144.15038900115519</v>
      </c>
      <c r="K81" s="117">
        <f t="shared" si="60"/>
        <v>180.73110574032</v>
      </c>
      <c r="L81" s="117">
        <f t="shared" si="60"/>
        <v>187.97013558152639</v>
      </c>
      <c r="M81" s="117">
        <f t="shared" si="60"/>
        <v>194.44644241881522</v>
      </c>
      <c r="N81" s="117">
        <f t="shared" si="60"/>
        <v>200.14567576650819</v>
      </c>
      <c r="O81" s="117">
        <f t="shared" si="60"/>
        <v>205.05324320393322</v>
      </c>
      <c r="P81" s="117">
        <f t="shared" si="60"/>
        <v>209.15430806801191</v>
      </c>
      <c r="Q81" s="117">
        <f t="shared" si="60"/>
        <v>213.33739422937217</v>
      </c>
      <c r="R81" s="117">
        <f t="shared" si="60"/>
        <v>217.60414211395957</v>
      </c>
      <c r="S81" s="117">
        <f t="shared" si="60"/>
        <v>221.95622495623883</v>
      </c>
      <c r="T81" s="117">
        <f t="shared" si="60"/>
        <v>226.39534945536357</v>
      </c>
      <c r="U81" s="117">
        <f t="shared" si="60"/>
        <v>230.92325644447089</v>
      </c>
      <c r="V81" s="117">
        <f t="shared" si="60"/>
        <v>235.54172157336029</v>
      </c>
      <c r="W81" s="117">
        <f t="shared" si="60"/>
        <v>240.25255600482748</v>
      </c>
      <c r="X81" s="117">
        <f t="shared" si="60"/>
        <v>245.05760712492406</v>
      </c>
      <c r="Y81" s="117">
        <f t="shared" si="60"/>
        <v>249.95875926742249</v>
      </c>
      <c r="Z81" s="117">
        <f t="shared" si="60"/>
        <v>254.95793445277096</v>
      </c>
      <c r="AA81" s="117">
        <f t="shared" si="60"/>
        <v>201.26621754805106</v>
      </c>
      <c r="AB81" s="117">
        <f t="shared" si="60"/>
        <v>148.89783327263586</v>
      </c>
      <c r="AC81" s="117">
        <f t="shared" si="60"/>
        <v>97.879248279111678</v>
      </c>
      <c r="AD81" s="117">
        <f t="shared" si="60"/>
        <v>48.237458553116213</v>
      </c>
      <c r="AE81" s="117">
        <f t="shared" si="60"/>
        <v>7.921884463605832E-15</v>
      </c>
      <c r="AF81" s="117">
        <f t="shared" si="60"/>
        <v>7.921884463605832E-15</v>
      </c>
      <c r="AG81" s="117">
        <f t="shared" si="60"/>
        <v>7.921884463605832E-15</v>
      </c>
      <c r="AH81" s="117">
        <f t="shared" si="60"/>
        <v>7.921884463605832E-15</v>
      </c>
      <c r="AI81" s="117">
        <f t="shared" si="60"/>
        <v>7.921884463605832E-15</v>
      </c>
      <c r="AJ81" s="117">
        <f t="shared" si="60"/>
        <v>7.921884463605832E-15</v>
      </c>
      <c r="AK81" s="117">
        <f t="shared" si="60"/>
        <v>7.921884463605832E-15</v>
      </c>
      <c r="AL81" s="117">
        <f t="shared" si="60"/>
        <v>7.921884463605832E-15</v>
      </c>
      <c r="AM81" s="117">
        <f t="shared" si="60"/>
        <v>7.921884463605832E-15</v>
      </c>
      <c r="AN81" s="117">
        <f t="shared" si="60"/>
        <v>7.921884463605832E-15</v>
      </c>
      <c r="AO81" s="117">
        <f t="shared" si="60"/>
        <v>7.921884463605832E-15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1"/>
        <v>-97.107587204296792</v>
      </c>
      <c r="F83" s="49">
        <f t="shared" ref="F83:AO83" si="61">-F8+F81</f>
        <v>-142.26</v>
      </c>
      <c r="G83" s="49">
        <f t="shared" si="61"/>
        <v>-113.08421184000002</v>
      </c>
      <c r="H83" s="49">
        <f t="shared" si="61"/>
        <v>-84.034185676800007</v>
      </c>
      <c r="I83" s="49">
        <f t="shared" si="61"/>
        <v>-55.113115351136017</v>
      </c>
      <c r="J83" s="49">
        <f t="shared" si="61"/>
        <v>-26.324290998844816</v>
      </c>
      <c r="K83" s="49">
        <f t="shared" si="61"/>
        <v>6.846932140320007</v>
      </c>
      <c r="L83" s="49">
        <f t="shared" si="61"/>
        <v>10.6082785095264</v>
      </c>
      <c r="M83" s="49">
        <f t="shared" si="61"/>
        <v>13.537348205375224</v>
      </c>
      <c r="N83" s="49">
        <f t="shared" si="61"/>
        <v>15.618399668799384</v>
      </c>
      <c r="O83" s="49">
        <f t="shared" si="61"/>
        <v>16.835421584270222</v>
      </c>
      <c r="P83" s="49">
        <f t="shared" si="61"/>
        <v>17.172130015955645</v>
      </c>
      <c r="Q83" s="49">
        <f t="shared" si="61"/>
        <v>17.515572616274767</v>
      </c>
      <c r="R83" s="49">
        <f t="shared" si="61"/>
        <v>17.865884068600224</v>
      </c>
      <c r="S83" s="49">
        <f t="shared" si="61"/>
        <v>18.223201749972304</v>
      </c>
      <c r="T83" s="49">
        <f t="shared" si="61"/>
        <v>18.587665784971705</v>
      </c>
      <c r="U83" s="49">
        <f t="shared" si="61"/>
        <v>18.959419100671198</v>
      </c>
      <c r="V83" s="49">
        <f t="shared" si="61"/>
        <v>19.338607482684608</v>
      </c>
      <c r="W83" s="49">
        <f t="shared" si="61"/>
        <v>19.725379632338274</v>
      </c>
      <c r="X83" s="49">
        <f t="shared" si="61"/>
        <v>20.119887224985064</v>
      </c>
      <c r="Y83" s="49">
        <f t="shared" si="61"/>
        <v>20.522284969484701</v>
      </c>
      <c r="Z83" s="49">
        <f t="shared" si="61"/>
        <v>254.95793445277096</v>
      </c>
      <c r="AA83" s="49">
        <f t="shared" si="61"/>
        <v>201.26621754805106</v>
      </c>
      <c r="AB83" s="49">
        <f t="shared" si="61"/>
        <v>148.89783327263586</v>
      </c>
      <c r="AC83" s="49">
        <f t="shared" si="61"/>
        <v>97.879248279111678</v>
      </c>
      <c r="AD83" s="49">
        <f t="shared" si="61"/>
        <v>48.237458553116213</v>
      </c>
      <c r="AE83" s="49">
        <f t="shared" si="61"/>
        <v>7.921884463605832E-15</v>
      </c>
      <c r="AF83" s="49">
        <f t="shared" si="61"/>
        <v>7.921884463605832E-15</v>
      </c>
      <c r="AG83" s="49">
        <f t="shared" si="61"/>
        <v>7.921884463605832E-15</v>
      </c>
      <c r="AH83" s="49">
        <f t="shared" si="61"/>
        <v>7.921884463605832E-15</v>
      </c>
      <c r="AI83" s="49">
        <f t="shared" si="61"/>
        <v>7.921884463605832E-15</v>
      </c>
      <c r="AJ83" s="49">
        <f t="shared" si="61"/>
        <v>7.921884463605832E-15</v>
      </c>
      <c r="AK83" s="49">
        <f t="shared" si="61"/>
        <v>7.921884463605832E-15</v>
      </c>
      <c r="AL83" s="49">
        <f t="shared" si="61"/>
        <v>7.921884463605832E-15</v>
      </c>
      <c r="AM83" s="49">
        <f t="shared" si="61"/>
        <v>7.921884463605832E-15</v>
      </c>
      <c r="AN83" s="49">
        <f t="shared" si="61"/>
        <v>7.921884463605832E-15</v>
      </c>
      <c r="AO83" s="49">
        <f t="shared" si="61"/>
        <v>7.921884463605832E-15</v>
      </c>
    </row>
    <row r="84" spans="3:41" x14ac:dyDescent="0.3">
      <c r="C84" s="34"/>
      <c r="D84" s="34" t="s">
        <v>50</v>
      </c>
      <c r="F84" s="49">
        <f>F22</f>
        <v>104.56109999999998</v>
      </c>
      <c r="G84" s="49">
        <f t="shared" ref="G84:AO84" si="62">G22</f>
        <v>193.033197</v>
      </c>
      <c r="H84" s="49">
        <f t="shared" si="62"/>
        <v>264.68471169000003</v>
      </c>
      <c r="I84" s="49">
        <f t="shared" si="62"/>
        <v>318.74894366700005</v>
      </c>
      <c r="J84" s="49">
        <f t="shared" si="62"/>
        <v>354.42234345000003</v>
      </c>
      <c r="K84" s="49">
        <f t="shared" si="62"/>
        <v>367.54194306900001</v>
      </c>
      <c r="L84" s="49">
        <f t="shared" si="62"/>
        <v>378.56888652072007</v>
      </c>
      <c r="M84" s="49">
        <f t="shared" si="62"/>
        <v>388.00771968181448</v>
      </c>
      <c r="N84" s="49">
        <f t="shared" si="62"/>
        <v>396.40039929647082</v>
      </c>
      <c r="O84" s="49">
        <f t="shared" si="62"/>
        <v>404.32840728240024</v>
      </c>
      <c r="P84" s="49">
        <f t="shared" si="62"/>
        <v>412.41497542804825</v>
      </c>
      <c r="Q84" s="49">
        <f t="shared" si="62"/>
        <v>420.66327493660924</v>
      </c>
      <c r="R84" s="49">
        <f t="shared" si="62"/>
        <v>429.07654043534143</v>
      </c>
      <c r="S84" s="49">
        <f t="shared" si="62"/>
        <v>437.65807124404824</v>
      </c>
      <c r="T84" s="49">
        <f t="shared" si="62"/>
        <v>446.41123266892919</v>
      </c>
      <c r="U84" s="49">
        <f t="shared" si="62"/>
        <v>455.33945732230779</v>
      </c>
      <c r="V84" s="49">
        <f t="shared" si="62"/>
        <v>464.44624646875394</v>
      </c>
      <c r="W84" s="49">
        <f t="shared" si="62"/>
        <v>473.73517139812901</v>
      </c>
      <c r="X84" s="49">
        <f t="shared" si="62"/>
        <v>483.20987482609155</v>
      </c>
      <c r="Y84" s="49">
        <f t="shared" si="62"/>
        <v>492.87407232261347</v>
      </c>
      <c r="Z84" s="49">
        <f t="shared" si="62"/>
        <v>330.72302898790178</v>
      </c>
      <c r="AA84" s="49">
        <f t="shared" si="62"/>
        <v>199.73066974272865</v>
      </c>
      <c r="AB84" s="49">
        <f t="shared" si="62"/>
        <v>100.52016826888486</v>
      </c>
      <c r="AC84" s="49">
        <f t="shared" si="62"/>
        <v>33.727161721796975</v>
      </c>
      <c r="AD84" s="49">
        <f t="shared" si="62"/>
        <v>1.1368683772161603E-13</v>
      </c>
      <c r="AE84" s="49">
        <f t="shared" si="62"/>
        <v>1.1368683772161603E-13</v>
      </c>
      <c r="AF84" s="49">
        <f t="shared" si="62"/>
        <v>1.1368683772161603E-13</v>
      </c>
      <c r="AG84" s="49">
        <f t="shared" si="62"/>
        <v>1.1368683772161603E-13</v>
      </c>
      <c r="AH84" s="49">
        <f t="shared" si="62"/>
        <v>1.1368683772161603E-13</v>
      </c>
      <c r="AI84" s="49">
        <f t="shared" si="62"/>
        <v>1.1368683772161603E-13</v>
      </c>
      <c r="AJ84" s="49">
        <f t="shared" si="62"/>
        <v>1.1368683772161603E-13</v>
      </c>
      <c r="AK84" s="49">
        <f t="shared" si="62"/>
        <v>1.1368683772161603E-13</v>
      </c>
      <c r="AL84" s="49">
        <f t="shared" si="62"/>
        <v>1.1368683772161603E-13</v>
      </c>
      <c r="AM84" s="49">
        <f t="shared" si="62"/>
        <v>1.1368683772161603E-13</v>
      </c>
      <c r="AN84" s="49">
        <f t="shared" si="62"/>
        <v>1.1368683772161603E-13</v>
      </c>
      <c r="AO84" s="49">
        <f t="shared" si="62"/>
        <v>1.1368683772161603E-13</v>
      </c>
    </row>
    <row r="87" spans="3:41" x14ac:dyDescent="0.3">
      <c r="G87" s="8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F38E-614D-46CD-AD53-6E6033F6CABC}">
  <dimension ref="A1:AO96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O3" s="133"/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16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2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16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1502.4803351565085</v>
      </c>
      <c r="F21" s="49">
        <f>F8-F46-F19</f>
        <v>104.56109999999998</v>
      </c>
      <c r="G21" s="49">
        <f t="shared" ref="G21:Y21" si="5">G8-G46-G19</f>
        <v>109.38431700000001</v>
      </c>
      <c r="H21" s="49">
        <f t="shared" si="5"/>
        <v>114.44059808999999</v>
      </c>
      <c r="I21" s="49">
        <f t="shared" si="5"/>
        <v>119.74143499500001</v>
      </c>
      <c r="J21" s="49">
        <f t="shared" si="5"/>
        <v>125.29888980000001</v>
      </c>
      <c r="K21" s="49">
        <f t="shared" si="5"/>
        <v>127.80486759599999</v>
      </c>
      <c r="L21" s="49">
        <f t="shared" si="5"/>
        <v>130.36096494792</v>
      </c>
      <c r="M21" s="49">
        <f t="shared" si="5"/>
        <v>132.96818424687839</v>
      </c>
      <c r="N21" s="49">
        <f t="shared" si="5"/>
        <v>135.62754793181597</v>
      </c>
      <c r="O21" s="49">
        <f t="shared" si="5"/>
        <v>138.34009889045231</v>
      </c>
      <c r="P21" s="49">
        <f t="shared" si="5"/>
        <v>141.10690086826136</v>
      </c>
      <c r="Q21" s="49">
        <f t="shared" si="5"/>
        <v>143.9290388856266</v>
      </c>
      <c r="R21" s="49">
        <f t="shared" si="5"/>
        <v>146.80761966333912</v>
      </c>
      <c r="S21" s="49">
        <f t="shared" si="5"/>
        <v>149.74377205660591</v>
      </c>
      <c r="T21" s="49">
        <f t="shared" si="5"/>
        <v>152.73864749773801</v>
      </c>
      <c r="U21" s="49">
        <f t="shared" si="5"/>
        <v>155.79342044769277</v>
      </c>
      <c r="V21" s="49">
        <f t="shared" si="5"/>
        <v>158.90928885664664</v>
      </c>
      <c r="W21" s="49">
        <f t="shared" si="5"/>
        <v>162.08747463377955</v>
      </c>
      <c r="X21" s="49">
        <f t="shared" si="5"/>
        <v>165.32922412645516</v>
      </c>
      <c r="Y21" s="49">
        <f t="shared" si="5"/>
        <v>168.63580860898429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104.56109999999998</v>
      </c>
      <c r="G22" s="49">
        <f t="shared" si="6"/>
        <v>207.41034825</v>
      </c>
      <c r="H22" s="49">
        <f t="shared" si="6"/>
        <v>308.47935777750001</v>
      </c>
      <c r="I22" s="49">
        <f t="shared" si="6"/>
        <v>407.69666682937503</v>
      </c>
      <c r="J22" s="49">
        <f t="shared" si="6"/>
        <v>504.98759099906255</v>
      </c>
      <c r="K22" s="49">
        <f t="shared" si="6"/>
        <v>596.95331235225001</v>
      </c>
      <c r="L22" s="49">
        <f t="shared" si="6"/>
        <v>683.48732683260755</v>
      </c>
      <c r="M22" s="49">
        <f t="shared" si="6"/>
        <v>764.48100030267847</v>
      </c>
      <c r="N22" s="49">
        <f t="shared" si="6"/>
        <v>839.82352594225711</v>
      </c>
      <c r="O22" s="49">
        <f t="shared" si="6"/>
        <v>909.40188079473353</v>
      </c>
      <c r="P22" s="49">
        <f t="shared" si="6"/>
        <v>973.10078144436568</v>
      </c>
      <c r="Q22" s="49">
        <f t="shared" si="6"/>
        <v>1030.8026388070966</v>
      </c>
      <c r="R22" s="49">
        <f t="shared" si="6"/>
        <v>1082.3875120171888</v>
      </c>
      <c r="S22" s="49">
        <f t="shared" si="6"/>
        <v>1127.7330613915888</v>
      </c>
      <c r="T22" s="49">
        <f t="shared" si="6"/>
        <v>1166.714500453583</v>
      </c>
      <c r="U22" s="49">
        <f t="shared" si="6"/>
        <v>1199.2045469969235</v>
      </c>
      <c r="V22" s="49">
        <f t="shared" si="6"/>
        <v>1225.0733731712369</v>
      </c>
      <c r="W22" s="49">
        <f t="shared" si="6"/>
        <v>1250.7236233191429</v>
      </c>
      <c r="X22" s="49">
        <f t="shared" si="6"/>
        <v>1276.3216756076131</v>
      </c>
      <c r="Y22" s="49">
        <f t="shared" si="6"/>
        <v>1302.0457732513341</v>
      </c>
      <c r="Z22" s="49">
        <f t="shared" si="6"/>
        <v>1156.0781639351969</v>
      </c>
      <c r="AA22" s="49">
        <f t="shared" si="6"/>
        <v>1017.9417352315597</v>
      </c>
      <c r="AB22" s="49">
        <f t="shared" si="6"/>
        <v>887.79311075267253</v>
      </c>
      <c r="AC22" s="49">
        <f t="shared" si="6"/>
        <v>765.79204658303024</v>
      </c>
      <c r="AD22" s="49">
        <f t="shared" si="6"/>
        <v>652.10149392881794</v>
      </c>
      <c r="AE22" s="49">
        <f t="shared" si="6"/>
        <v>546.88766302034412</v>
      </c>
      <c r="AF22" s="49">
        <f t="shared" si="6"/>
        <v>450.32008829252356</v>
      </c>
      <c r="AG22" s="49">
        <f t="shared" si="6"/>
        <v>362.5716948689693</v>
      </c>
      <c r="AH22" s="49">
        <f t="shared" si="6"/>
        <v>283.81886637576673</v>
      </c>
      <c r="AI22" s="49">
        <f t="shared" si="6"/>
        <v>214.24151411152283</v>
      </c>
      <c r="AJ22" s="49">
        <f t="shared" si="6"/>
        <v>154.0231476008168</v>
      </c>
      <c r="AK22" s="49">
        <f t="shared" si="6"/>
        <v>103.3509465587194</v>
      </c>
      <c r="AL22" s="49">
        <f t="shared" si="6"/>
        <v>62.415834294602803</v>
      </c>
      <c r="AM22" s="49">
        <f t="shared" si="6"/>
        <v>31.412552584026617</v>
      </c>
      <c r="AN22" s="49">
        <f t="shared" si="6"/>
        <v>10.539738038061653</v>
      </c>
      <c r="AO22" s="49">
        <f t="shared" si="6"/>
        <v>1.3500311979441904E-13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66.17578615199983</v>
      </c>
      <c r="F24" s="49"/>
      <c r="G24" s="49">
        <f>IF(G$18-F$18&lt;=$E$16,F$21/$E$16,0)</f>
        <v>6.5350687499999989</v>
      </c>
      <c r="H24" s="49">
        <f>IF(H$18-F$18&lt;=$E$16,F$21/$E$16,0)</f>
        <v>6.5350687499999989</v>
      </c>
      <c r="I24" s="49">
        <f>IF(I$18-F$18&lt;=$E$16,F$21/$E$16,0)</f>
        <v>6.5350687499999989</v>
      </c>
      <c r="J24" s="49">
        <f>IF(J$18-F$18&lt;=$E$16,F$21/$E$16,0)</f>
        <v>6.5350687499999989</v>
      </c>
      <c r="K24" s="49">
        <f>IF(K$18-F$18&lt;=$E$16,F$21/$E$16,0)</f>
        <v>6.5350687499999989</v>
      </c>
      <c r="L24" s="49">
        <f>IF(L$18-F$18&lt;=$E$16,F$21/$E$16,0)</f>
        <v>6.5350687499999989</v>
      </c>
      <c r="M24" s="49">
        <f>IF(M$18-F$18&lt;=$E$16,F$21/$E$16,0)</f>
        <v>6.5350687499999989</v>
      </c>
      <c r="N24" s="49">
        <f>IF(N$18-F$18&lt;=$E$16,F$21/$E$16,0)</f>
        <v>6.5350687499999989</v>
      </c>
      <c r="O24" s="49">
        <f>IF(O$18-F$18&lt;=$E$16,F$21/$E$16,0)</f>
        <v>6.5350687499999989</v>
      </c>
      <c r="P24" s="49">
        <f>IF(P$18-F$18&lt;=$E$16,F$21/$E$16,0)</f>
        <v>6.5350687499999989</v>
      </c>
      <c r="Q24" s="49">
        <f>IF(Q$18-F$18&lt;=$E$16,F$21/$E$16,0)</f>
        <v>6.5350687499999989</v>
      </c>
      <c r="R24" s="49">
        <f>IF(R$18-F$18&lt;=$E$16,F$21/$E$16,0)</f>
        <v>6.5350687499999989</v>
      </c>
      <c r="S24" s="49">
        <f>IF(S$18-F$18&lt;=$E$16,F$21/$E$16,0)</f>
        <v>6.5350687499999989</v>
      </c>
      <c r="T24" s="49">
        <f>IF(T$18-F$18&lt;=$E$16,F$21/$E$16,0)</f>
        <v>6.5350687499999989</v>
      </c>
      <c r="U24" s="49">
        <f>IF(U$18-F$18&lt;=$E$16,F$21/$E$16,0)</f>
        <v>6.5350687499999989</v>
      </c>
      <c r="V24" s="49">
        <f>IF(V$18-F$18&lt;=$E$16,F$21/$E$16,0)</f>
        <v>6.5350687499999989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69.228357105793265</v>
      </c>
      <c r="F25" s="49"/>
      <c r="G25" s="49"/>
      <c r="H25" s="49">
        <f>IF(H$18-G$18&lt;=$E$16,G$21/$E$16,0)</f>
        <v>6.8365198125000006</v>
      </c>
      <c r="I25" s="49">
        <f>IF(I$18-G$18&lt;=$E$16,G$21/$E$16,0)</f>
        <v>6.8365198125000006</v>
      </c>
      <c r="J25" s="49">
        <f>IF(J$18-G$18&lt;=$E$16,G$21/$E$16,0)</f>
        <v>6.8365198125000006</v>
      </c>
      <c r="K25" s="49">
        <f>IF(K$18-G$18&lt;=$E$16,G$21/$E$16,0)</f>
        <v>6.8365198125000006</v>
      </c>
      <c r="L25" s="49">
        <f>IF(L$18-G$18&lt;=$E$16,G$21/$E$16,0)</f>
        <v>6.8365198125000006</v>
      </c>
      <c r="M25" s="49">
        <f>IF(M$18-G$18&lt;=$E$16,G$21/$E$16,0)</f>
        <v>6.8365198125000006</v>
      </c>
      <c r="N25" s="49">
        <f>IF(N$18-G$18&lt;=$E$16,G$21/$E$16,0)</f>
        <v>6.8365198125000006</v>
      </c>
      <c r="O25" s="49">
        <f>IF(O$18-G$18&lt;=$E$16,G$21/$E$16,0)</f>
        <v>6.8365198125000006</v>
      </c>
      <c r="P25" s="49">
        <f>IF(P$18-G$18&lt;=$E$16,G$21/$E$16,0)</f>
        <v>6.8365198125000006</v>
      </c>
      <c r="Q25" s="49">
        <f>IF(Q$18-G$18&lt;=$E$16,G$21/$E$16,0)</f>
        <v>6.8365198125000006</v>
      </c>
      <c r="R25" s="49">
        <f>IF(R$18-G$18&lt;=$E$16,G$21/$E$16,0)</f>
        <v>6.8365198125000006</v>
      </c>
      <c r="S25" s="49">
        <f>IF(S$18-G$18&lt;=$E$16,G$21/$E$16,0)</f>
        <v>6.8365198125000006</v>
      </c>
      <c r="T25" s="49">
        <f>IF(T$18-G$18&lt;=$E$16,G$21/$E$16,0)</f>
        <v>6.8365198125000006</v>
      </c>
      <c r="U25" s="49">
        <f>IF(U$18-G$18&lt;=$E$16,G$21/$E$16,0)</f>
        <v>6.8365198125000006</v>
      </c>
      <c r="V25" s="49">
        <f>IF(V$18-G$18&lt;=$E$16,G$21/$E$16,0)</f>
        <v>6.8365198125000006</v>
      </c>
      <c r="W25" s="49">
        <f>IF(W$18-G$18&lt;=$E$16,G$21/$E$16,0)</f>
        <v>6.8365198125000006</v>
      </c>
      <c r="X25" s="49"/>
      <c r="Y25" s="49"/>
    </row>
    <row r="26" spans="2:41" x14ac:dyDescent="0.3">
      <c r="D26" s="34" t="s">
        <v>15</v>
      </c>
      <c r="E26" s="48">
        <f t="shared" si="7"/>
        <v>72.428432240200223</v>
      </c>
      <c r="F26" s="49"/>
      <c r="G26" s="49"/>
      <c r="H26" s="49"/>
      <c r="I26" s="49">
        <f>IF(I$18-H$18&lt;=$E$16,H$21/$E$16,0)</f>
        <v>7.1525373806249997</v>
      </c>
      <c r="J26" s="49">
        <f>IF(J$18-H$18&lt;=$E$16,H$21/$E$16,0)</f>
        <v>7.1525373806249997</v>
      </c>
      <c r="K26" s="49">
        <f>IF(K$18-H$18&lt;=$E$16,H$21/$E$16,0)</f>
        <v>7.1525373806249997</v>
      </c>
      <c r="L26" s="49">
        <f>IF(L$18-H$18&lt;=$E$16,H$21/$E$16,0)</f>
        <v>7.1525373806249997</v>
      </c>
      <c r="M26" s="49">
        <f>IF(M$18-H$18&lt;=$E$16,H$21/$E$16,0)</f>
        <v>7.1525373806249997</v>
      </c>
      <c r="N26" s="49">
        <f>IF(N$18-H$18&lt;=$E$16,H$21/$E$16,0)</f>
        <v>7.1525373806249997</v>
      </c>
      <c r="O26" s="49">
        <f>IF(O$18-H$18&lt;=$E$16,H$21/$E$16,0)</f>
        <v>7.1525373806249997</v>
      </c>
      <c r="P26" s="49">
        <f>IF(P$18-H$18&lt;=$E$16,H$21/$E$16,0)</f>
        <v>7.1525373806249997</v>
      </c>
      <c r="Q26" s="49">
        <f>IF(Q$18-H$18&lt;=$E$16,H$21/$E$16,0)</f>
        <v>7.1525373806249997</v>
      </c>
      <c r="R26" s="49">
        <f>IF(R$18-H$18&lt;=$E$16,H$21/$E$16,0)</f>
        <v>7.1525373806249997</v>
      </c>
      <c r="S26" s="49">
        <f>IF(S$18-H$18&lt;=$E$16,H$21/$E$16,0)</f>
        <v>7.1525373806249997</v>
      </c>
      <c r="T26" s="49">
        <f>IF(T$18-H$18&lt;=$E$16,H$21/$E$16,0)</f>
        <v>7.1525373806249997</v>
      </c>
      <c r="U26" s="49">
        <f>IF(U$18-H$18&lt;=$E$16,H$21/$E$16,0)</f>
        <v>7.1525373806249997</v>
      </c>
      <c r="V26" s="49">
        <f>IF(V$18-H$18&lt;=$E$16,H$21/$E$16,0)</f>
        <v>7.1525373806249997</v>
      </c>
      <c r="W26" s="49">
        <f>IF(W$18-H$18&lt;=$E$16,H$21/$E$16,0)</f>
        <v>7.1525373806249997</v>
      </c>
      <c r="X26" s="49">
        <f>IF(X$18-H$18&lt;=$E$16,H$21/$E$16,0)</f>
        <v>7.1525373806249997</v>
      </c>
      <c r="Y26" s="49"/>
    </row>
    <row r="27" spans="2:41" x14ac:dyDescent="0.3">
      <c r="D27" s="34" t="s">
        <v>16</v>
      </c>
      <c r="E27" s="48">
        <f t="shared" si="7"/>
        <v>75.783284565318354</v>
      </c>
      <c r="F27" s="49"/>
      <c r="G27" s="49"/>
      <c r="H27" s="49"/>
      <c r="I27" s="49"/>
      <c r="J27" s="49">
        <f>IF(J$18-I$18&lt;=$E$16,I$21/$E$16,0)</f>
        <v>7.4838396871875004</v>
      </c>
      <c r="K27" s="49">
        <f>IF(K$18-I$18&lt;=$E$16,I$21/$E$16,0)</f>
        <v>7.4838396871875004</v>
      </c>
      <c r="L27" s="49">
        <f>IF(L$18-I$18&lt;=$E$16,I$21/$E$16,0)</f>
        <v>7.4838396871875004</v>
      </c>
      <c r="M27" s="49">
        <f>IF(M$18-I$18&lt;=$E$16,I$21/$E$16,0)</f>
        <v>7.4838396871875004</v>
      </c>
      <c r="N27" s="49">
        <f>IF(N$18-I$18&lt;=$E$16,I$21/$E$16,0)</f>
        <v>7.4838396871875004</v>
      </c>
      <c r="O27" s="49">
        <f>IF(O$18-I$18&lt;=$E$16,I$21/$E$16,0)</f>
        <v>7.4838396871875004</v>
      </c>
      <c r="P27" s="49">
        <f>IF(P$18-I$18&lt;=$E$16,I$21/$E$16,0)</f>
        <v>7.4838396871875004</v>
      </c>
      <c r="Q27" s="49">
        <f>IF(Q$18-I$18&lt;=$E$16,I$21/$E$16,0)</f>
        <v>7.4838396871875004</v>
      </c>
      <c r="R27" s="49">
        <f>IF(R$18-I$18&lt;=$E$16,I$21/$E$16,0)</f>
        <v>7.4838396871875004</v>
      </c>
      <c r="S27" s="49">
        <f>IF(S$18-I$18&lt;=$E$16,I$21/$E$16,0)</f>
        <v>7.4838396871875004</v>
      </c>
      <c r="T27" s="49">
        <f>IF(T$18-I$18&lt;=$E$16,I$21/$E$16,0)</f>
        <v>7.4838396871875004</v>
      </c>
      <c r="U27" s="49">
        <f>IF(U$18-I$18&lt;=$E$16,I$21/$E$16,0)</f>
        <v>7.4838396871875004</v>
      </c>
      <c r="V27" s="49">
        <f>IF(V$18-I$18&lt;=$E$16,I$21/$E$16,0)</f>
        <v>7.4838396871875004</v>
      </c>
      <c r="W27" s="49">
        <f>IF(W$18-I$18&lt;=$E$16,I$21/$E$16,0)</f>
        <v>7.4838396871875004</v>
      </c>
      <c r="X27" s="49">
        <f>IF(X$18-I$18&lt;=$E$16,I$21/$E$16,0)</f>
        <v>7.4838396871875004</v>
      </c>
      <c r="Y27" s="49">
        <f>IF(Y$18-I$18&lt;=$E$16,I$21/$E$16,0)</f>
        <v>7.4838396871875004</v>
      </c>
    </row>
    <row r="28" spans="2:41" x14ac:dyDescent="0.3">
      <c r="D28" s="51" t="s">
        <v>17</v>
      </c>
      <c r="E28" s="52">
        <f t="shared" si="7"/>
        <v>79.300548066994253</v>
      </c>
      <c r="F28" s="53"/>
      <c r="G28" s="53"/>
      <c r="H28" s="53"/>
      <c r="I28" s="53"/>
      <c r="J28" s="53"/>
      <c r="K28" s="49">
        <f>IF(K$18-J$18&lt;=$E$16,J$21/$E$16,0)</f>
        <v>7.8311806125000007</v>
      </c>
      <c r="L28" s="49">
        <f>IF(L$18-J$18&lt;=$E$16,J$21/$E$16,0)</f>
        <v>7.8311806125000007</v>
      </c>
      <c r="M28" s="49">
        <f>IF(M$18-J$18&lt;=$E$16,J$21/$E$16,0)</f>
        <v>7.8311806125000007</v>
      </c>
      <c r="N28" s="49">
        <f>IF(N$18-J$18&lt;=$E$16,J$21/$E$16,0)</f>
        <v>7.8311806125000007</v>
      </c>
      <c r="O28" s="49">
        <f>IF(O$18-J$18&lt;=$E$16,J$21/$E$16,0)</f>
        <v>7.8311806125000007</v>
      </c>
      <c r="P28" s="49">
        <f>IF(P$18-J$18&lt;=$E$16,J$21/$E$16,0)</f>
        <v>7.8311806125000007</v>
      </c>
      <c r="Q28" s="49">
        <f>IF(Q$18-J$18&lt;=$E$16,J$21/$E$16,0)</f>
        <v>7.8311806125000007</v>
      </c>
      <c r="R28" s="49">
        <f>IF(R$18-J$18&lt;=$E$16,J$21/$E$16,0)</f>
        <v>7.8311806125000007</v>
      </c>
      <c r="S28" s="49">
        <f>IF(S$18-J$18&lt;=$E$16,J$21/$E$16,0)</f>
        <v>7.8311806125000007</v>
      </c>
      <c r="T28" s="49">
        <f>IF(T$18-J$18&lt;=$E$16,J$21/$E$16,0)</f>
        <v>7.8311806125000007</v>
      </c>
      <c r="U28" s="49">
        <f>IF(U$18-J$18&lt;=$E$16,J$21/$E$16,0)</f>
        <v>7.8311806125000007</v>
      </c>
      <c r="V28" s="49">
        <f>IF(V$18-J$18&lt;=$E$16,J$21/$E$16,0)</f>
        <v>7.8311806125000007</v>
      </c>
      <c r="W28" s="49">
        <f>IF(W$18-J$18&lt;=$E$16,J$21/$E$16,0)</f>
        <v>7.8311806125000007</v>
      </c>
      <c r="X28" s="49">
        <f>IF(X$18-J$18&lt;=$E$16,J$21/$E$16,0)</f>
        <v>7.8311806125000007</v>
      </c>
      <c r="Y28" s="49">
        <f>IF(Y$18-J$18&lt;=$E$16,J$21/$E$16,0)</f>
        <v>7.8311806125000007</v>
      </c>
      <c r="Z28" s="49">
        <f>IF(Z$18-J$18&lt;=$E$16,J$21/$E$16,0)</f>
        <v>7.8311806125000007</v>
      </c>
    </row>
    <row r="29" spans="2:41" x14ac:dyDescent="0.3">
      <c r="D29" s="51" t="s">
        <v>21</v>
      </c>
      <c r="E29" s="52">
        <f t="shared" si="7"/>
        <v>80.886559028334133</v>
      </c>
      <c r="F29" s="53"/>
      <c r="G29" s="53"/>
      <c r="H29" s="53"/>
      <c r="I29" s="53"/>
      <c r="J29" s="53"/>
      <c r="K29" s="42"/>
      <c r="L29" s="49">
        <f>IF(L$18-K$18&lt;=$E$16,K$21/$E$16,0)</f>
        <v>7.9878042247499996</v>
      </c>
      <c r="M29" s="49">
        <f>IF(M$18-K$18&lt;=$E$16,K$21/$E$16,0)</f>
        <v>7.9878042247499996</v>
      </c>
      <c r="N29" s="49">
        <f>IF(N$18-K$18&lt;=$E$16,K$21/$E$16,0)</f>
        <v>7.9878042247499996</v>
      </c>
      <c r="O29" s="49">
        <f>IF(O$18-K$18&lt;=$E$16,K$21/$E$16,0)</f>
        <v>7.9878042247499996</v>
      </c>
      <c r="P29" s="49">
        <f>IF(P$18-K$18&lt;=$E$16,K$21/$E$16,0)</f>
        <v>7.9878042247499996</v>
      </c>
      <c r="Q29" s="49">
        <f>IF(Q$18-K$18&lt;=$E$16,K$21/$E$16,0)</f>
        <v>7.9878042247499996</v>
      </c>
      <c r="R29" s="49">
        <f>IF(R$18-K$18&lt;=$E$16,K$21/$E$16,0)</f>
        <v>7.9878042247499996</v>
      </c>
      <c r="S29" s="49">
        <f>IF(S$18-K$18&lt;=$E$16,K$21/$E$16,0)</f>
        <v>7.9878042247499996</v>
      </c>
      <c r="T29" s="49">
        <f>IF(T$18-K$18&lt;=$E$16,K$21/$E$16,0)</f>
        <v>7.9878042247499996</v>
      </c>
      <c r="U29" s="49">
        <f>IF(U$18-K$18&lt;=$E$16,K$21/$E$16,0)</f>
        <v>7.9878042247499996</v>
      </c>
      <c r="V29" s="49">
        <f>IF(V$18-K$18&lt;=$E$16,K$21/$E$16,0)</f>
        <v>7.9878042247499996</v>
      </c>
      <c r="W29" s="49">
        <f>IF(W$18-K$18&lt;=$E$16,K$21/$E$16,0)</f>
        <v>7.9878042247499996</v>
      </c>
      <c r="X29" s="49">
        <f>IF(X$18-K$18&lt;=$E$16,K$21/$E$16,0)</f>
        <v>7.9878042247499996</v>
      </c>
      <c r="Y29" s="49">
        <f>IF(Y$18-K$18&lt;=$E$16,K$21/$E$16,0)</f>
        <v>7.9878042247499996</v>
      </c>
      <c r="Z29" s="49">
        <f>IF(Z$18-K$18&lt;=$E$16,K$21/$E$16,0)</f>
        <v>7.9878042247499996</v>
      </c>
      <c r="AA29" s="49">
        <f>IF(AA$18-K$18&lt;=$E$16,K$21/$E$16,0)</f>
        <v>7.9878042247499996</v>
      </c>
    </row>
    <row r="30" spans="2:41" x14ac:dyDescent="0.3">
      <c r="D30" s="51" t="s">
        <v>22</v>
      </c>
      <c r="E30" s="52">
        <f t="shared" si="7"/>
        <v>82.504290208900827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8.1475603092449997</v>
      </c>
      <c r="N30" s="49">
        <f>IF(N$18-L$18&lt;=$E$16,L$21/$E$16,0)</f>
        <v>8.1475603092449997</v>
      </c>
      <c r="O30" s="49">
        <f>IF(O$18-L$18&lt;=$E$16,L$21/$E$16,0)</f>
        <v>8.1475603092449997</v>
      </c>
      <c r="P30" s="49">
        <f>IF(P$18-L$18&lt;=$E$16,L$21/$E$16,0)</f>
        <v>8.1475603092449997</v>
      </c>
      <c r="Q30" s="49">
        <f>IF(Q$18-L$18&lt;=$E$16,L$21/$E$16,0)</f>
        <v>8.1475603092449997</v>
      </c>
      <c r="R30" s="49">
        <f>IF(R$18-L$18&lt;=$E$16,L$21/$E$16,0)</f>
        <v>8.1475603092449997</v>
      </c>
      <c r="S30" s="49">
        <f>IF(S$18-L$18&lt;=$E$16,L$21/$E$16,0)</f>
        <v>8.1475603092449997</v>
      </c>
      <c r="T30" s="49">
        <f>IF(T$18-L$18&lt;=$E$16,L$21/$E$16,0)</f>
        <v>8.1475603092449997</v>
      </c>
      <c r="U30" s="49">
        <f>IF(U$18-L$18&lt;=$E$16,L$21/$E$16,0)</f>
        <v>8.1475603092449997</v>
      </c>
      <c r="V30" s="49">
        <f>IF(V$18-L$18&lt;=$E$16,L$21/$E$16,0)</f>
        <v>8.1475603092449997</v>
      </c>
      <c r="W30" s="49">
        <f>IF(W$18-L$18&lt;=$E$16,L$21/$E$16,0)</f>
        <v>8.1475603092449997</v>
      </c>
      <c r="X30" s="49">
        <f>IF(X$18-L$18&lt;=$E$16,L$21/$E$16,0)</f>
        <v>8.1475603092449997</v>
      </c>
      <c r="Y30" s="49">
        <f>IF(Y$18-L$18&lt;=$E$16,L$21/$E$16,0)</f>
        <v>8.1475603092449997</v>
      </c>
      <c r="Z30" s="49">
        <f>IF(Z$18-L$18&lt;=$E$16,L$21/$E$16,0)</f>
        <v>8.1475603092449997</v>
      </c>
      <c r="AA30" s="49">
        <f>IF(AA$18-L$18&lt;=$E$16,L$21/$E$16,0)</f>
        <v>8.1475603092449997</v>
      </c>
      <c r="AB30" s="49">
        <f>IF(AB$18-L$18&lt;=$E$16,L$21/$E$16,0)</f>
        <v>8.1475603092449997</v>
      </c>
    </row>
    <row r="31" spans="2:41" x14ac:dyDescent="0.3">
      <c r="D31" s="51" t="s">
        <v>23</v>
      </c>
      <c r="E31" s="52">
        <f t="shared" si="7"/>
        <v>84.154376013078831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8.3105115154298996</v>
      </c>
      <c r="O31" s="49">
        <f>IF(O$18-M$18&lt;=$E$16,M$21/$E$16,0)</f>
        <v>8.3105115154298996</v>
      </c>
      <c r="P31" s="49">
        <f>IF(P$18-M$18&lt;=$E$16,M$21/$E$16,0)</f>
        <v>8.3105115154298996</v>
      </c>
      <c r="Q31" s="49">
        <f>IF(Q$18-M$18&lt;=$E$16,M$21/$E$16,0)</f>
        <v>8.3105115154298996</v>
      </c>
      <c r="R31" s="49">
        <f>IF(R$18-M$18&lt;=$E$16,M$21/$E$16,0)</f>
        <v>8.3105115154298996</v>
      </c>
      <c r="S31" s="49">
        <f>IF(S$18-M$18&lt;=$E$16,M$21/$E$16,0)</f>
        <v>8.3105115154298996</v>
      </c>
      <c r="T31" s="49">
        <f>IF(T$18-M$18&lt;=$E$16,M$21/$E$16,0)</f>
        <v>8.3105115154298996</v>
      </c>
      <c r="U31" s="49">
        <f>IF(U$18-M$18&lt;=$E$16,M$21/$E$16,0)</f>
        <v>8.3105115154298996</v>
      </c>
      <c r="V31" s="49">
        <f>IF(V$18-M$18&lt;=$E$16,M$21/$E$16,0)</f>
        <v>8.3105115154298996</v>
      </c>
      <c r="W31" s="49">
        <f>IF(W$18-M$18&lt;=$E$16,M$21/$E$16,0)</f>
        <v>8.3105115154298996</v>
      </c>
      <c r="X31" s="49">
        <f>IF(X$18-M$18&lt;=$E$16,M$21/$E$16,0)</f>
        <v>8.3105115154298996</v>
      </c>
      <c r="Y31" s="49">
        <f>IF(Y$18-M$18&lt;=$E$16,M$21/$E$16,0)</f>
        <v>8.3105115154298996</v>
      </c>
      <c r="Z31" s="49">
        <f>IF(Z$18-M$18&lt;=$E$16,M$21/$E$16,0)</f>
        <v>8.3105115154298996</v>
      </c>
      <c r="AA31" s="49">
        <f>IF(AA$18-M$18&lt;=$E$16,M$21/$E$16,0)</f>
        <v>8.3105115154298996</v>
      </c>
      <c r="AB31" s="49">
        <f>IF(AB$18-M$18&lt;=$E$16,M$21/$E$16,0)</f>
        <v>8.3105115154298996</v>
      </c>
      <c r="AC31" s="49">
        <f>IF(AC$18-M$18&lt;=$E$16,M$21/$E$16,0)</f>
        <v>8.3105115154298996</v>
      </c>
    </row>
    <row r="32" spans="2:41" x14ac:dyDescent="0.3">
      <c r="D32" s="51" t="s">
        <v>24</v>
      </c>
      <c r="E32" s="52">
        <f t="shared" si="7"/>
        <v>85.837463533340411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8.476721745738498</v>
      </c>
      <c r="P32" s="49">
        <f>IF(P$18-N$18&lt;=$E$16,N$21/$E$16,0)</f>
        <v>8.476721745738498</v>
      </c>
      <c r="Q32" s="49">
        <f>IF(Q$18-N$18&lt;=$E$16,N$21/$E$16,0)</f>
        <v>8.476721745738498</v>
      </c>
      <c r="R32" s="49">
        <f>IF(R$18-N$18&lt;=$E$16,N$21/$E$16,0)</f>
        <v>8.476721745738498</v>
      </c>
      <c r="S32" s="49">
        <f>IF(S$18-N$18&lt;=$E$16,N$21/$E$16,0)</f>
        <v>8.476721745738498</v>
      </c>
      <c r="T32" s="49">
        <f>IF(T$18-N$18&lt;=$E$16,N$21/$E$16,0)</f>
        <v>8.476721745738498</v>
      </c>
      <c r="U32" s="49">
        <f>IF(U$18-N$18&lt;=$E$16,N$21/$E$16,0)</f>
        <v>8.476721745738498</v>
      </c>
      <c r="V32" s="49">
        <f>IF(V$18-N$18&lt;=$E$16,N$21/$E$16,0)</f>
        <v>8.476721745738498</v>
      </c>
      <c r="W32" s="49">
        <f>IF(W$18-N$18&lt;=$E$16,N$21/$E$16,0)</f>
        <v>8.476721745738498</v>
      </c>
      <c r="X32" s="49">
        <f>IF(X$18-N$18&lt;=$E$16,N$21/$E$16,0)</f>
        <v>8.476721745738498</v>
      </c>
      <c r="Y32" s="49">
        <f>IF(Y$18-N$18&lt;=$E$16,N$21/$E$16,0)</f>
        <v>8.476721745738498</v>
      </c>
      <c r="Z32" s="49">
        <f>IF(Z$18-N$18&lt;=$E$16,N$21/$E$16,0)</f>
        <v>8.476721745738498</v>
      </c>
      <c r="AA32" s="49">
        <f>IF(AA$18-N$18&lt;=$E$16,N$21/$E$16,0)</f>
        <v>8.476721745738498</v>
      </c>
      <c r="AB32" s="49">
        <f>IF(AB$18-N$18&lt;=$E$16,N$21/$E$16,0)</f>
        <v>8.476721745738498</v>
      </c>
      <c r="AC32" s="49">
        <f>IF(AC$18-N$18&lt;=$E$16,N$21/$E$16,0)</f>
        <v>8.476721745738498</v>
      </c>
      <c r="AD32" s="49">
        <f>IF(AD$18-N$18&lt;=$E$16,N$21/$E$16,0)</f>
        <v>8.476721745738498</v>
      </c>
    </row>
    <row r="33" spans="3:41" x14ac:dyDescent="0.3">
      <c r="D33" s="51" t="s">
        <v>25</v>
      </c>
      <c r="E33" s="52">
        <f t="shared" si="7"/>
        <v>87.55421280400725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8.6462561806532694</v>
      </c>
      <c r="Q33" s="49">
        <f>IF(Q$18-O$18&lt;=$E$16,O$21/$E$16,0)</f>
        <v>8.6462561806532694</v>
      </c>
      <c r="R33" s="49">
        <f>IF(R$18-O$18&lt;=$E$16,O$21/$E$16,0)</f>
        <v>8.6462561806532694</v>
      </c>
      <c r="S33" s="49">
        <f>IF(S$18-O$18&lt;=$E$16,O$21/$E$16,0)</f>
        <v>8.6462561806532694</v>
      </c>
      <c r="T33" s="49">
        <f>IF(T$18-O$18&lt;=$E$16,O$21/$E$16,0)</f>
        <v>8.6462561806532694</v>
      </c>
      <c r="U33" s="49">
        <f>IF(U$18-O$18&lt;=$E$16,O$21/$E$16,0)</f>
        <v>8.6462561806532694</v>
      </c>
      <c r="V33" s="49">
        <f>IF(V$18-O$18&lt;=$E$16,O$21/$E$16,0)</f>
        <v>8.6462561806532694</v>
      </c>
      <c r="W33" s="49">
        <f>IF(W$18-O$18&lt;=$E$16,O$21/$E$16,0)</f>
        <v>8.6462561806532694</v>
      </c>
      <c r="X33" s="49">
        <f>IF(X$18-O$18&lt;=$E$16,O$21/$E$16,0)</f>
        <v>8.6462561806532694</v>
      </c>
      <c r="Y33" s="49">
        <f>IF(Y$18-O$18&lt;=$E$16,O$21/$E$16,0)</f>
        <v>8.6462561806532694</v>
      </c>
      <c r="Z33" s="49">
        <f>IF(Z$18-O$18&lt;=$E$16,O$21/$E$16,0)</f>
        <v>8.6462561806532694</v>
      </c>
      <c r="AA33" s="49">
        <f>IF(AA$18-O$18&lt;=$E$16,O$21/$E$16,0)</f>
        <v>8.6462561806532694</v>
      </c>
      <c r="AB33" s="49">
        <f>IF(AB$18-O$18&lt;=$E$16,O$21/$E$16,0)</f>
        <v>8.6462561806532694</v>
      </c>
      <c r="AC33" s="49">
        <f>IF(AC$18-O$18&lt;=$E$16,O$21/$E$16,0)</f>
        <v>8.6462561806532694</v>
      </c>
      <c r="AD33" s="49">
        <f>IF(AD$18-O$18&lt;=$E$16,O$21/$E$16,0)</f>
        <v>8.6462561806532694</v>
      </c>
      <c r="AE33" s="49">
        <f>IF(AE$18-O$18&lt;=$E$16,O$21/$E$16,0)</f>
        <v>8.6462561806532694</v>
      </c>
    </row>
    <row r="34" spans="3:41" x14ac:dyDescent="0.3">
      <c r="D34" s="51" t="s">
        <v>26</v>
      </c>
      <c r="E34" s="52">
        <f t="shared" si="7"/>
        <v>89.305297060087398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8.8191813042663352</v>
      </c>
      <c r="R34" s="49">
        <f>IF(R$18-P$18&lt;=$E$16,P$21/$E$16,0)</f>
        <v>8.8191813042663352</v>
      </c>
      <c r="S34" s="49">
        <f>IF(S$18-P$18&lt;=$E$16,P$21/$E$16,0)</f>
        <v>8.8191813042663352</v>
      </c>
      <c r="T34" s="49">
        <f>IF(T$18-P$18&lt;=$E$16,P$21/$E$16,0)</f>
        <v>8.8191813042663352</v>
      </c>
      <c r="U34" s="49">
        <f>IF(U$18-P$18&lt;=$E$16,P$21/$E$16,0)</f>
        <v>8.8191813042663352</v>
      </c>
      <c r="V34" s="49">
        <f>IF(V$18-P$18&lt;=$E$16,P$21/$E$16,0)</f>
        <v>8.8191813042663352</v>
      </c>
      <c r="W34" s="49">
        <f>IF(W$18-P$18&lt;=$E$16,P$21/$E$16,0)</f>
        <v>8.8191813042663352</v>
      </c>
      <c r="X34" s="49">
        <f>IF(X$18-P$18&lt;=$E$16,P$21/$E$16,0)</f>
        <v>8.8191813042663352</v>
      </c>
      <c r="Y34" s="49">
        <f>IF(Y$18-P$18&lt;=$E$16,P$21/$E$16,0)</f>
        <v>8.8191813042663352</v>
      </c>
      <c r="Z34" s="49">
        <f>IF(Z$18-P$18&lt;=$E$16,P$21/$E$16,0)</f>
        <v>8.8191813042663352</v>
      </c>
      <c r="AA34" s="49">
        <f>IF(AA$18-P$18&lt;=$E$16,P$21/$E$16,0)</f>
        <v>8.8191813042663352</v>
      </c>
      <c r="AB34" s="49">
        <f>IF(AB$18-P$18&lt;=$E$16,P$21/$E$16,0)</f>
        <v>8.8191813042663352</v>
      </c>
      <c r="AC34" s="49">
        <f>IF(AC$18-P$18&lt;=$E$16,P$21/$E$16,0)</f>
        <v>8.8191813042663352</v>
      </c>
      <c r="AD34" s="49">
        <f>IF(AD$18-P$18&lt;=$E$16,P$21/$E$16,0)</f>
        <v>8.8191813042663352</v>
      </c>
      <c r="AE34" s="49">
        <f>IF(AE$18-P$18&lt;=$E$16,P$21/$E$16,0)</f>
        <v>8.8191813042663352</v>
      </c>
      <c r="AF34" s="49">
        <f>IF(AF$18-P$18&lt;=$E$16,P$21/$E$16,0)</f>
        <v>8.8191813042663352</v>
      </c>
    </row>
    <row r="35" spans="3:41" x14ac:dyDescent="0.3">
      <c r="D35" s="51" t="s">
        <v>27</v>
      </c>
      <c r="E35" s="52">
        <f t="shared" si="7"/>
        <v>91.091403001289166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8.9955649303516623</v>
      </c>
      <c r="S35" s="49">
        <f>IF(S$18-Q$18&lt;=$E$16,Q$21/$E$16,0)</f>
        <v>8.9955649303516623</v>
      </c>
      <c r="T35" s="49">
        <f>IF(T$18-Q$18&lt;=$E$16,Q$21/$E$16,0)</f>
        <v>8.9955649303516623</v>
      </c>
      <c r="U35" s="49">
        <f>IF(U$18-Q$18&lt;=$E$16,Q$21/$E$16,0)</f>
        <v>8.9955649303516623</v>
      </c>
      <c r="V35" s="49">
        <f>IF(V$18-Q$18&lt;=$E$16,Q$21/$E$16,0)</f>
        <v>8.9955649303516623</v>
      </c>
      <c r="W35" s="49">
        <f>IF(W$18-Q$18&lt;=$E$16,Q$21/$E$16,0)</f>
        <v>8.9955649303516623</v>
      </c>
      <c r="X35" s="49">
        <f>IF(X$18-Q$18&lt;=$E$16,Q$21/$E$16,0)</f>
        <v>8.9955649303516623</v>
      </c>
      <c r="Y35" s="49">
        <f>IF(Y$18-Q$18&lt;=$E$16,Q$21/$E$16,0)</f>
        <v>8.9955649303516623</v>
      </c>
      <c r="Z35" s="49">
        <f>IF(Z$18-Q$18&lt;=$E$16,Q$21/$E$16,0)</f>
        <v>8.9955649303516623</v>
      </c>
      <c r="AA35" s="49">
        <f>IF(AA$18-Q$18&lt;=$E$16,Q$21/$E$16,0)</f>
        <v>8.9955649303516623</v>
      </c>
      <c r="AB35" s="49">
        <f>IF(AB$18-Q$18&lt;=$E$16,Q$21/$E$16,0)</f>
        <v>8.9955649303516623</v>
      </c>
      <c r="AC35" s="49">
        <f>IF(AC$18-Q$18&lt;=$E$16,Q$21/$E$16,0)</f>
        <v>8.9955649303516623</v>
      </c>
      <c r="AD35" s="49">
        <f>IF(AD$18-Q$18&lt;=$E$16,Q$21/$E$16,0)</f>
        <v>8.9955649303516623</v>
      </c>
      <c r="AE35" s="49">
        <f>IF(AE$18-Q$18&lt;=$E$16,Q$21/$E$16,0)</f>
        <v>8.9955649303516623</v>
      </c>
      <c r="AF35" s="49">
        <f>IF(AF$18-Q$18&lt;=$E$16,Q$21/$E$16,0)</f>
        <v>8.9955649303516623</v>
      </c>
      <c r="AG35" s="49">
        <f>IF(AG$18-Q$18&lt;=$E$16,Q$21/$E$16,0)</f>
        <v>8.9955649303516623</v>
      </c>
    </row>
    <row r="36" spans="3:41" x14ac:dyDescent="0.3">
      <c r="D36" s="51" t="s">
        <v>28</v>
      </c>
      <c r="E36" s="52">
        <f t="shared" si="7"/>
        <v>92.913231061314946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9.1754762289586953</v>
      </c>
      <c r="T36" s="49">
        <f>IF(T$18-R$18&lt;=$E$16,R$21/$E$16,0)</f>
        <v>9.1754762289586953</v>
      </c>
      <c r="U36" s="49">
        <f>IF(U$18-R$18&lt;=$E$16,R$21/$E$16,0)</f>
        <v>9.1754762289586953</v>
      </c>
      <c r="V36" s="49">
        <f>IF(V$18-R$18&lt;=$E$16,R$21/$E$16,0)</f>
        <v>9.1754762289586953</v>
      </c>
      <c r="W36" s="49">
        <f>IF(W$18-R$18&lt;=$E$16,R$21/$E$16,0)</f>
        <v>9.1754762289586953</v>
      </c>
      <c r="X36" s="49">
        <f>IF(X$18-R$18&lt;=$E$16,R$21/$E$16,0)</f>
        <v>9.1754762289586953</v>
      </c>
      <c r="Y36" s="49">
        <f>IF(Y$18-R$18&lt;=$E$16,R$21/$E$16,0)</f>
        <v>9.1754762289586953</v>
      </c>
      <c r="Z36" s="49">
        <f>IF(Z$18-R$18&lt;=$E$16,R$21/$E$16,0)</f>
        <v>9.1754762289586953</v>
      </c>
      <c r="AA36" s="49">
        <f>IF(AA$18-R$18&lt;=$E$16,R$21/$E$16,0)</f>
        <v>9.1754762289586953</v>
      </c>
      <c r="AB36" s="49">
        <f>IF(AB$18-R$18&lt;=$E$16,R$21/$E$16,0)</f>
        <v>9.1754762289586953</v>
      </c>
      <c r="AC36" s="49">
        <f>IF(AC$18-R$18&lt;=$E$16,R$21/$E$16,0)</f>
        <v>9.1754762289586953</v>
      </c>
      <c r="AD36" s="49">
        <f>IF(AD$18-R$18&lt;=$E$16,R$21/$E$16,0)</f>
        <v>9.1754762289586953</v>
      </c>
      <c r="AE36" s="49">
        <f>IF(AE$18-R$18&lt;=$E$16,R$21/$E$16,0)</f>
        <v>9.1754762289586953</v>
      </c>
      <c r="AF36" s="49">
        <f>IF(AF$18-R$18&lt;=$E$16,R$21/$E$16,0)</f>
        <v>9.1754762289586953</v>
      </c>
      <c r="AG36" s="49">
        <f>IF(AG$18-R$18&lt;=$E$16,R$21/$E$16,0)</f>
        <v>9.1754762289586953</v>
      </c>
      <c r="AH36" s="49">
        <f>IF(AH$18-R$18&lt;=$E$16,R$21/$E$16,0)</f>
        <v>9.1754762289586953</v>
      </c>
    </row>
    <row r="37" spans="3:41" x14ac:dyDescent="0.3">
      <c r="D37" s="51" t="s">
        <v>29</v>
      </c>
      <c r="E37" s="52">
        <f t="shared" si="7"/>
        <v>94.771495682541243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9.3589857535378691</v>
      </c>
      <c r="U37" s="49">
        <f>IF(U$18-S$18&lt;=$E$16,S$21/$E$16,0)</f>
        <v>9.3589857535378691</v>
      </c>
      <c r="V37" s="49">
        <f>IF(V$18-S$18&lt;=$E$16,S$21/$E$16,0)</f>
        <v>9.3589857535378691</v>
      </c>
      <c r="W37" s="49">
        <f>IF(W$18-S$18&lt;=$E$16,S$21/$E$16,0)</f>
        <v>9.3589857535378691</v>
      </c>
      <c r="X37" s="49">
        <f>IF(X$18-S$18&lt;=$E$16,S$21/$E$16,0)</f>
        <v>9.3589857535378691</v>
      </c>
      <c r="Y37" s="49">
        <f>IF(Y$18-S$18&lt;=$E$16,S$21/$E$16,0)</f>
        <v>9.3589857535378691</v>
      </c>
      <c r="Z37" s="49">
        <f>IF(Z$18-S$18&lt;=$E$16,S$21/$E$16,0)</f>
        <v>9.3589857535378691</v>
      </c>
      <c r="AA37" s="49">
        <f>IF(AA$18-S$18&lt;=$E$16,S$21/$E$16,0)</f>
        <v>9.3589857535378691</v>
      </c>
      <c r="AB37" s="49">
        <f>IF(AB$18-S$18&lt;=$E$16,S$21/$E$16,0)</f>
        <v>9.3589857535378691</v>
      </c>
      <c r="AC37" s="49">
        <f>IF(AC$18-S$18&lt;=$E$16,S$21/$E$16,0)</f>
        <v>9.3589857535378691</v>
      </c>
      <c r="AD37" s="49">
        <f>IF(AD$18-S$18&lt;=$E$16,S$21/$E$16,0)</f>
        <v>9.3589857535378691</v>
      </c>
      <c r="AE37" s="49">
        <f>IF(AE$18-S$18&lt;=$E$16,S$21/$E$16,0)</f>
        <v>9.3589857535378691</v>
      </c>
      <c r="AF37" s="49">
        <f>IF(AF$18-S$18&lt;=$E$16,S$21/$E$16,0)</f>
        <v>9.3589857535378691</v>
      </c>
      <c r="AG37" s="49">
        <f>IF(AG$18-S$18&lt;=$E$16,S$21/$E$16,0)</f>
        <v>9.3589857535378691</v>
      </c>
      <c r="AH37" s="49">
        <f>IF(AH$18-S$18&lt;=$E$16,S$21/$E$16,0)</f>
        <v>9.3589857535378691</v>
      </c>
      <c r="AI37" s="49">
        <f>IF(AI$18-S$18&lt;=$E$16,S$21/$E$16,0)</f>
        <v>9.3589857535378691</v>
      </c>
    </row>
    <row r="38" spans="3:41" x14ac:dyDescent="0.3">
      <c r="D38" s="51" t="s">
        <v>30</v>
      </c>
      <c r="E38" s="52">
        <f t="shared" si="7"/>
        <v>96.666925596192044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9.5461654686086259</v>
      </c>
      <c r="V38" s="49">
        <f>IF(V$18-T$18&lt;=$E$16,T$21/$E$16,0)</f>
        <v>9.5461654686086259</v>
      </c>
      <c r="W38" s="49">
        <f>IF(W$18-T$18&lt;=$E$16,T$21/$E$16,0)</f>
        <v>9.5461654686086259</v>
      </c>
      <c r="X38" s="49">
        <f>IF(X$18-T$18&lt;=$E$16,T$21/$E$16,0)</f>
        <v>9.5461654686086259</v>
      </c>
      <c r="Y38" s="49">
        <f>IF(Y$18-T$18&lt;=$E$16,T$21/$E$16,0)</f>
        <v>9.5461654686086259</v>
      </c>
      <c r="Z38" s="49">
        <f>IF(Z$18-T$18&lt;=$E$16,T$21/$E$16,0)</f>
        <v>9.5461654686086259</v>
      </c>
      <c r="AA38" s="49">
        <f>IF(AA$18-T$18&lt;=$E$16,T$21/$E$16,0)</f>
        <v>9.5461654686086259</v>
      </c>
      <c r="AB38" s="49">
        <f>IF(AB$18-T$18&lt;=$E$16,T$21/$E$16,0)</f>
        <v>9.5461654686086259</v>
      </c>
      <c r="AC38" s="49">
        <f>IF(AC$18-T$18&lt;=$E$16,T$21/$E$16,0)</f>
        <v>9.5461654686086259</v>
      </c>
      <c r="AD38" s="49">
        <f>IF(AD$18-T$18&lt;=$E$16,T$21/$E$16,0)</f>
        <v>9.5461654686086259</v>
      </c>
      <c r="AE38" s="49">
        <f>IF(AE$18-T$18&lt;=$E$16,T$21/$E$16,0)</f>
        <v>9.5461654686086259</v>
      </c>
      <c r="AF38" s="49">
        <f>IF(AF$18-T$18&lt;=$E$16,T$21/$E$16,0)</f>
        <v>9.5461654686086259</v>
      </c>
      <c r="AG38" s="49">
        <f>IF(AG$18-T$18&lt;=$E$16,T$21/$E$16,0)</f>
        <v>9.5461654686086259</v>
      </c>
      <c r="AH38" s="49">
        <f>IF(AH$18-T$18&lt;=$E$16,T$21/$E$16,0)</f>
        <v>9.5461654686086259</v>
      </c>
      <c r="AI38" s="49">
        <f>IF(AI$18-T$18&lt;=$E$16,T$21/$E$16,0)</f>
        <v>9.5461654686086259</v>
      </c>
      <c r="AJ38" s="49">
        <f>IF(AJ$18-T$18&lt;=$E$16,T$21/$E$16,0)</f>
        <v>9.5461654686086259</v>
      </c>
    </row>
    <row r="39" spans="3:41" x14ac:dyDescent="0.3">
      <c r="D39" s="51" t="s">
        <v>31</v>
      </c>
      <c r="E39" s="52">
        <f t="shared" si="7"/>
        <v>98.60026410811588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9.737088777980798</v>
      </c>
      <c r="W39" s="49">
        <f>IF(W$18-U$18&lt;=$E$16,U$21/$E$16,0)</f>
        <v>9.737088777980798</v>
      </c>
      <c r="X39" s="49">
        <f>IF(X$18-U$18&lt;=$E$16,U$21/$E$16,0)</f>
        <v>9.737088777980798</v>
      </c>
      <c r="Y39" s="49">
        <f>IF(Y$18-U$18&lt;=$E$16,U$21/$E$16,0)</f>
        <v>9.737088777980798</v>
      </c>
      <c r="Z39" s="49">
        <f>IF(Z$18-U$18&lt;=$E$16,U$21/$E$16,0)</f>
        <v>9.737088777980798</v>
      </c>
      <c r="AA39" s="49">
        <f>IF(AA$18-U$18&lt;=$E$16,U$21/$E$16,0)</f>
        <v>9.737088777980798</v>
      </c>
      <c r="AB39" s="49">
        <f>IF(AB$18-U$18&lt;=$E$16,U$21/$E$16,0)</f>
        <v>9.737088777980798</v>
      </c>
      <c r="AC39" s="49">
        <f>IF(AC$18-U$18&lt;=$E$16,U$21/$E$16,0)</f>
        <v>9.737088777980798</v>
      </c>
      <c r="AD39" s="49">
        <f>IF(AD$18-U$18&lt;=$E$16,U$21/$E$16,0)</f>
        <v>9.737088777980798</v>
      </c>
      <c r="AE39" s="49">
        <f>IF(AE$18-U$18&lt;=$E$16,U$21/$E$16,0)</f>
        <v>9.737088777980798</v>
      </c>
      <c r="AF39" s="49">
        <f>IF(AF$18-U$18&lt;=$E$16,U$21/$E$16,0)</f>
        <v>9.737088777980798</v>
      </c>
      <c r="AG39" s="49">
        <f>IF(AG$18-U$18&lt;=$E$16,U$21/$E$16,0)</f>
        <v>9.737088777980798</v>
      </c>
      <c r="AH39" s="49">
        <f>IF(AH$18-U$18&lt;=$E$16,U$21/$E$16,0)</f>
        <v>9.737088777980798</v>
      </c>
      <c r="AI39" s="49">
        <f>IF(AI$18-U$18&lt;=$E$16,U$21/$E$16,0)</f>
        <v>9.737088777980798</v>
      </c>
      <c r="AJ39" s="49">
        <f>IF(AJ$18-U$18&lt;=$E$16,U$21/$E$16,0)</f>
        <v>9.737088777980798</v>
      </c>
      <c r="AK39" s="49">
        <f>IF(AK$18-U$18&lt;=$E$16,U$21/$E$16,0)</f>
        <v>9.737088777980798</v>
      </c>
    </row>
    <row r="40" spans="3:41" x14ac:dyDescent="0.3">
      <c r="D40" s="51" t="s">
        <v>32</v>
      </c>
      <c r="E40" s="52">
        <f t="shared" si="7"/>
        <v>100.57226939027822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9.931830553540415</v>
      </c>
      <c r="X40" s="49">
        <f>IF(X$18-V$18&lt;=$E$16,V$21/$E$16,0)</f>
        <v>9.931830553540415</v>
      </c>
      <c r="Y40" s="49">
        <f>IF(Y$18-V$18&lt;=$E$16,V$21/$E$16,0)</f>
        <v>9.931830553540415</v>
      </c>
      <c r="Z40" s="49">
        <f>IF(Z$18-V$18&lt;=$E$16,V$21/$E$16,0)</f>
        <v>9.931830553540415</v>
      </c>
      <c r="AA40" s="49">
        <f>IF(AA$18-V$18&lt;=$E$16,V$21/$E$16,0)</f>
        <v>9.931830553540415</v>
      </c>
      <c r="AB40" s="49">
        <f>IF(AB$18-V$18&lt;=$E$16,V$21/$E$16,0)</f>
        <v>9.931830553540415</v>
      </c>
      <c r="AC40" s="49">
        <f>IF(AC$18-V$18&lt;=$E$16,V$21/$E$16,0)</f>
        <v>9.931830553540415</v>
      </c>
      <c r="AD40" s="49">
        <f>IF(AD$18-V$18&lt;=$E$16,V$21/$E$16,0)</f>
        <v>9.931830553540415</v>
      </c>
      <c r="AE40" s="49">
        <f>IF(AE$18-V$18&lt;=$E$16,V$21/$E$16,0)</f>
        <v>9.931830553540415</v>
      </c>
      <c r="AF40" s="49">
        <f>IF(AF$18-V$18&lt;=$E$16,V$21/$E$16,0)</f>
        <v>9.931830553540415</v>
      </c>
      <c r="AG40" s="49">
        <f>IF(AG$18-V$18&lt;=$E$16,V$21/$E$16,0)</f>
        <v>9.931830553540415</v>
      </c>
      <c r="AH40" s="49">
        <f>IF(AH$18-V$18&lt;=$E$16,V$21/$E$16,0)</f>
        <v>9.931830553540415</v>
      </c>
      <c r="AI40" s="49">
        <f>IF(AI$18-V$18&lt;=$E$16,V$21/$E$16,0)</f>
        <v>9.931830553540415</v>
      </c>
      <c r="AJ40" s="49">
        <f>IF(AJ$18-V$18&lt;=$E$16,V$21/$E$16,0)</f>
        <v>9.931830553540415</v>
      </c>
      <c r="AK40" s="49">
        <f>IF(AK$18-V$18&lt;=$E$16,V$21/$E$16,0)</f>
        <v>9.931830553540415</v>
      </c>
      <c r="AL40" s="49">
        <f>IF(AL$18-V$18&lt;=$E$16,V$21/$E$16,0)</f>
        <v>9.931830553540415</v>
      </c>
    </row>
    <row r="41" spans="3:41" x14ac:dyDescent="0.3">
      <c r="D41" s="51" t="s">
        <v>33</v>
      </c>
      <c r="E41" s="52">
        <f t="shared" si="7"/>
        <v>102.58371477808377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10.130467164611222</v>
      </c>
      <c r="Y41" s="49">
        <f>IF(Y$18-W$18&lt;=$E$16,W$21/$E$16,0)</f>
        <v>10.130467164611222</v>
      </c>
      <c r="Z41" s="49">
        <f>IF(Z$18-W$18&lt;=$E$16,W$21/$E$16,0)</f>
        <v>10.130467164611222</v>
      </c>
      <c r="AA41" s="49">
        <f>IF(AA$18-W$18&lt;=$E$16,W$21/$E$16,0)</f>
        <v>10.130467164611222</v>
      </c>
      <c r="AB41" s="49">
        <f>IF(AB$18-W$18&lt;=$E$16,W$21/$E$16,0)</f>
        <v>10.130467164611222</v>
      </c>
      <c r="AC41" s="49">
        <f>IF(AC$18-W$18&lt;=$E$16,W$21/$E$16,0)</f>
        <v>10.130467164611222</v>
      </c>
      <c r="AD41" s="49">
        <f>IF(AD$18-W$18&lt;=$E$16,W$21/$E$16,0)</f>
        <v>10.130467164611222</v>
      </c>
      <c r="AE41" s="49">
        <f>IF(AE$18-W$18&lt;=$E$16,W$21/$E$16,0)</f>
        <v>10.130467164611222</v>
      </c>
      <c r="AF41" s="49">
        <f>IF(AF$18-W$18&lt;=$E$16,W$21/$E$16,0)</f>
        <v>10.130467164611222</v>
      </c>
      <c r="AG41" s="49">
        <f>IF(AG$18-W$18&lt;=$E$16,W$21/$E$16,0)</f>
        <v>10.130467164611222</v>
      </c>
      <c r="AH41" s="49">
        <f>IF(AH$18-W$18&lt;=$E$16,W$21/$E$16,0)</f>
        <v>10.130467164611222</v>
      </c>
      <c r="AI41" s="49">
        <f>IF(AI$18-W$18&lt;=$E$16,W$21/$E$16,0)</f>
        <v>10.130467164611222</v>
      </c>
      <c r="AJ41" s="49">
        <f>IF(AJ$18-W$18&lt;=$E$16,W$21/$E$16,0)</f>
        <v>10.130467164611222</v>
      </c>
      <c r="AK41" s="49">
        <f>IF(AK$18-W$18&lt;=$E$16,W$21/$E$16,0)</f>
        <v>10.130467164611222</v>
      </c>
      <c r="AL41" s="49">
        <f>IF(AL$18-W$18&lt;=$E$16,W$21/$E$16,0)</f>
        <v>10.130467164611222</v>
      </c>
      <c r="AM41" s="49">
        <f>IF(AM$18-W$18&lt;=$E$16,W$21/$E$16,0)</f>
        <v>10.130467164611222</v>
      </c>
    </row>
    <row r="42" spans="3:41" x14ac:dyDescent="0.3">
      <c r="D42" s="51" t="s">
        <v>34</v>
      </c>
      <c r="E42" s="52">
        <f t="shared" si="7"/>
        <v>104.63538907364546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10.333076507903447</v>
      </c>
      <c r="Z42" s="49">
        <f>IF(Z$18-X$18&lt;=$E$16,X$21/$E$16,0)</f>
        <v>10.333076507903447</v>
      </c>
      <c r="AA42" s="49">
        <f>IF(AA$18-X$18&lt;=$E$16,X$21/$E$16,0)</f>
        <v>10.333076507903447</v>
      </c>
      <c r="AB42" s="49">
        <f>IF(AB$18-X$18&lt;=$E$16,X$21/$E$16,0)</f>
        <v>10.333076507903447</v>
      </c>
      <c r="AC42" s="49">
        <f>IF(AC$18-X$18&lt;=$E$16,X$21/$E$16,0)</f>
        <v>10.333076507903447</v>
      </c>
      <c r="AD42" s="49">
        <f>IF(AD$18-X$18&lt;=$E$16,X$21/$E$16,0)</f>
        <v>10.333076507903447</v>
      </c>
      <c r="AE42" s="49">
        <f>IF(AE$18-X$18&lt;=$E$16,X$21/$E$16,0)</f>
        <v>10.333076507903447</v>
      </c>
      <c r="AF42" s="49">
        <f>IF(AF$18-X$18&lt;=$E$16,X$21/$E$16,0)</f>
        <v>10.333076507903447</v>
      </c>
      <c r="AG42" s="49">
        <f>IF(AG$18-X$18&lt;=$E$16,X$21/$E$16,0)</f>
        <v>10.333076507903447</v>
      </c>
      <c r="AH42" s="49">
        <f>IF(AH$18-X$18&lt;=$E$16,X$21/$E$16,0)</f>
        <v>10.333076507903447</v>
      </c>
      <c r="AI42" s="49">
        <f>IF(AI$18-X$18&lt;=$E$16,X$21/$E$16,0)</f>
        <v>10.333076507903447</v>
      </c>
      <c r="AJ42" s="49">
        <f>IF(AJ$18-X$18&lt;=$E$16,X$21/$E$16,0)</f>
        <v>10.333076507903447</v>
      </c>
      <c r="AK42" s="49">
        <f>IF(AK$18-X$18&lt;=$E$16,X$21/$E$16,0)</f>
        <v>10.333076507903447</v>
      </c>
      <c r="AL42" s="49">
        <f>IF(AL$18-X$18&lt;=$E$16,X$21/$E$16,0)</f>
        <v>10.333076507903447</v>
      </c>
      <c r="AM42" s="49">
        <f>IF(AM$18-X$18&lt;=$E$16,X$21/$E$16,0)</f>
        <v>10.333076507903447</v>
      </c>
      <c r="AN42" s="49">
        <f>IF(AN$18-X$18&lt;=$E$16,X$21/$E$16,0)</f>
        <v>10.333076507903447</v>
      </c>
    </row>
    <row r="43" spans="3:41" x14ac:dyDescent="0.3">
      <c r="D43" s="45" t="s">
        <v>35</v>
      </c>
      <c r="E43" s="50">
        <f t="shared" si="7"/>
        <v>106.72809685511837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10.539738038061518</v>
      </c>
      <c r="AA43" s="54">
        <f>IF(AA$18-Y$18&lt;=$E$16,Y$21/$E$16,0)</f>
        <v>10.539738038061518</v>
      </c>
      <c r="AB43" s="54">
        <f>IF(AB$18-Y$18&lt;=$E$16,Y$21/$E$16,0)</f>
        <v>10.539738038061518</v>
      </c>
      <c r="AC43" s="54">
        <f>IF(AC$18-Y$18&lt;=$E$16,Y$21/$E$16,0)</f>
        <v>10.539738038061518</v>
      </c>
      <c r="AD43" s="54">
        <f>IF(AD$18-Y$18&lt;=$E$16,Y$21/$E$16,0)</f>
        <v>10.539738038061518</v>
      </c>
      <c r="AE43" s="54">
        <f>IF(AE$18-Y$18&lt;=$E$16,Y$21/$E$16,0)</f>
        <v>10.539738038061518</v>
      </c>
      <c r="AF43" s="54">
        <f>IF(AF$18-Y$18&lt;=$E$16,Y$21/$E$16,0)</f>
        <v>10.539738038061518</v>
      </c>
      <c r="AG43" s="54">
        <f>IF(AG$18-Y$18&lt;=$E$16,Y$21/$E$16,0)</f>
        <v>10.539738038061518</v>
      </c>
      <c r="AH43" s="54">
        <f>IF(AH$18-Y$18&lt;=$E$16,Y$21/$E$16,0)</f>
        <v>10.539738038061518</v>
      </c>
      <c r="AI43" s="54">
        <f>IF(AI$18-Y$18&lt;=$E$16,Y$21/$E$16,0)</f>
        <v>10.539738038061518</v>
      </c>
      <c r="AJ43" s="54">
        <f>IF(AJ$18-Y$18&lt;=$E$16,Y$21/$E$16,0)</f>
        <v>10.539738038061518</v>
      </c>
      <c r="AK43" s="54">
        <f>IF(AK$18-Y$18&lt;=$E$16,Y$21/$E$16,0)</f>
        <v>10.539738038061518</v>
      </c>
      <c r="AL43" s="54">
        <f>IF(AL$18-Y$18&lt;=$E$16,Y$21/$E$16,0)</f>
        <v>10.539738038061518</v>
      </c>
      <c r="AM43" s="54">
        <f>IF(AM$18-Y$18&lt;=$E$16,Y$21/$E$16,0)</f>
        <v>10.539738038061518</v>
      </c>
      <c r="AN43" s="54">
        <f>IF(AN$18-Y$18&lt;=$E$16,Y$21/$E$16,0)</f>
        <v>10.539738038061518</v>
      </c>
      <c r="AO43" s="54">
        <f>IF(AO$18-Y$18&lt;=$E$16,Y$21/$E$16,0)</f>
        <v>10.539738038061518</v>
      </c>
    </row>
    <row r="44" spans="3:41" x14ac:dyDescent="0.3">
      <c r="D44" s="34" t="s">
        <v>6</v>
      </c>
      <c r="E44" s="48">
        <f t="shared" si="7"/>
        <v>888.96205518259183</v>
      </c>
      <c r="F44" s="49">
        <f t="shared" ref="F44:S44" si="8">SUM(F24:F43)</f>
        <v>0</v>
      </c>
      <c r="G44" s="49">
        <f t="shared" si="8"/>
        <v>6.5350687499999989</v>
      </c>
      <c r="H44" s="49">
        <f t="shared" si="8"/>
        <v>13.371588562499999</v>
      </c>
      <c r="I44" s="49">
        <f t="shared" si="8"/>
        <v>20.524125943125</v>
      </c>
      <c r="J44" s="49">
        <f t="shared" si="8"/>
        <v>28.007965630312501</v>
      </c>
      <c r="K44" s="49">
        <f t="shared" si="8"/>
        <v>35.839146242812504</v>
      </c>
      <c r="L44" s="49">
        <f t="shared" si="8"/>
        <v>43.826950467562504</v>
      </c>
      <c r="M44" s="49">
        <f t="shared" si="8"/>
        <v>51.974510776807506</v>
      </c>
      <c r="N44" s="49">
        <f t="shared" si="8"/>
        <v>60.285022292237407</v>
      </c>
      <c r="O44" s="49">
        <f t="shared" si="8"/>
        <v>68.761744037975902</v>
      </c>
      <c r="P44" s="49">
        <f t="shared" si="8"/>
        <v>77.408000218629169</v>
      </c>
      <c r="Q44" s="49">
        <f t="shared" si="8"/>
        <v>86.227181522895506</v>
      </c>
      <c r="R44" s="49">
        <f t="shared" si="8"/>
        <v>95.222746453247169</v>
      </c>
      <c r="S44" s="49">
        <f t="shared" si="8"/>
        <v>104.39822268220587</v>
      </c>
      <c r="T44" s="49">
        <f>SUM(T24:T43)</f>
        <v>113.75720843574373</v>
      </c>
      <c r="U44" s="49">
        <f t="shared" ref="U44:AO44" si="9">SUM(U24:U43)</f>
        <v>123.30337390435236</v>
      </c>
      <c r="V44" s="49">
        <f t="shared" si="9"/>
        <v>133.04046268233316</v>
      </c>
      <c r="W44" s="49">
        <f t="shared" si="9"/>
        <v>136.43722448587357</v>
      </c>
      <c r="X44" s="49">
        <f t="shared" si="9"/>
        <v>139.73117183798479</v>
      </c>
      <c r="Y44" s="49">
        <f t="shared" si="9"/>
        <v>142.91171096526324</v>
      </c>
      <c r="Z44" s="49">
        <f t="shared" si="9"/>
        <v>145.96760931613727</v>
      </c>
      <c r="AA44" s="49">
        <f t="shared" si="9"/>
        <v>138.13642870363725</v>
      </c>
      <c r="AB44" s="49">
        <f t="shared" si="9"/>
        <v>130.14862447888723</v>
      </c>
      <c r="AC44" s="49">
        <f t="shared" si="9"/>
        <v>122.00106416964223</v>
      </c>
      <c r="AD44" s="49">
        <f t="shared" si="9"/>
        <v>113.69055265421235</v>
      </c>
      <c r="AE44" s="49">
        <f t="shared" si="9"/>
        <v>105.21383090847385</v>
      </c>
      <c r="AF44" s="49">
        <f t="shared" si="9"/>
        <v>96.567574727820585</v>
      </c>
      <c r="AG44" s="49">
        <f t="shared" si="9"/>
        <v>87.748393423554248</v>
      </c>
      <c r="AH44" s="49">
        <f t="shared" si="9"/>
        <v>78.752828493202585</v>
      </c>
      <c r="AI44" s="49">
        <f t="shared" si="9"/>
        <v>69.577352264243899</v>
      </c>
      <c r="AJ44" s="49">
        <f t="shared" si="9"/>
        <v>60.218366510706034</v>
      </c>
      <c r="AK44" s="49">
        <f t="shared" si="9"/>
        <v>50.672201042097399</v>
      </c>
      <c r="AL44" s="49">
        <f t="shared" si="9"/>
        <v>40.935112264116597</v>
      </c>
      <c r="AM44" s="49">
        <f t="shared" si="9"/>
        <v>31.003281710576186</v>
      </c>
      <c r="AN44" s="49">
        <f t="shared" si="9"/>
        <v>20.872814545964964</v>
      </c>
      <c r="AO44" s="49">
        <f t="shared" si="9"/>
        <v>10.539738038061518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541.7105970292173</v>
      </c>
      <c r="F46" s="49">
        <f>(F8-F19)*$H$13</f>
        <v>37.698900000000002</v>
      </c>
      <c r="G46" s="49">
        <f t="shared" ref="G46:Y46" si="10">(G8-G19)*$H$13</f>
        <v>39.437883000000006</v>
      </c>
      <c r="H46" s="49">
        <f t="shared" si="10"/>
        <v>41.260895910000002</v>
      </c>
      <c r="I46" s="49">
        <f t="shared" si="10"/>
        <v>43.172082005000007</v>
      </c>
      <c r="J46" s="49">
        <f t="shared" si="10"/>
        <v>45.175790200000002</v>
      </c>
      <c r="K46" s="49">
        <f t="shared" si="10"/>
        <v>46.079306004000003</v>
      </c>
      <c r="L46" s="49">
        <f t="shared" si="10"/>
        <v>47.000892124080003</v>
      </c>
      <c r="M46" s="49">
        <f t="shared" si="10"/>
        <v>47.940909966561605</v>
      </c>
      <c r="N46" s="49">
        <f t="shared" si="10"/>
        <v>48.899728165892839</v>
      </c>
      <c r="O46" s="49">
        <f t="shared" si="10"/>
        <v>49.877722729210696</v>
      </c>
      <c r="P46" s="49">
        <f t="shared" si="10"/>
        <v>50.875277183794914</v>
      </c>
      <c r="Q46" s="49">
        <f t="shared" si="10"/>
        <v>51.892782727470816</v>
      </c>
      <c r="R46" s="49">
        <f t="shared" si="10"/>
        <v>52.930638382020227</v>
      </c>
      <c r="S46" s="49">
        <f t="shared" si="10"/>
        <v>53.989251149660632</v>
      </c>
      <c r="T46" s="49">
        <f t="shared" si="10"/>
        <v>55.069036172653846</v>
      </c>
      <c r="U46" s="49">
        <f t="shared" si="10"/>
        <v>56.170416896106921</v>
      </c>
      <c r="V46" s="49">
        <f t="shared" si="10"/>
        <v>57.293825234029057</v>
      </c>
      <c r="W46" s="49">
        <f t="shared" si="10"/>
        <v>58.439701738709644</v>
      </c>
      <c r="X46" s="49">
        <f t="shared" si="10"/>
        <v>59.608495773483838</v>
      </c>
      <c r="Y46" s="49">
        <f t="shared" si="10"/>
        <v>60.800665688953515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37.698900000000002</v>
      </c>
      <c r="G47" s="49">
        <f t="shared" ref="G47" si="12">F47+G46-G69</f>
        <v>74.780601750000002</v>
      </c>
      <c r="H47" s="49">
        <f t="shared" ref="H47" si="13">G47+H46-H69</f>
        <v>111.22044872250001</v>
      </c>
      <c r="I47" s="49">
        <f t="shared" ref="I47" si="14">H47+I46-I69</f>
        <v>146.99267579562499</v>
      </c>
      <c r="J47" s="49">
        <f t="shared" ref="J47" si="15">I47+J46-J69</f>
        <v>182.07035593843747</v>
      </c>
      <c r="K47" s="49">
        <f t="shared" ref="K47" si="16">J47+K46-K69</f>
        <v>215.22806499774998</v>
      </c>
      <c r="L47" s="49">
        <f t="shared" ref="L47" si="17">K47+L46-L69</f>
        <v>246.42740355189247</v>
      </c>
      <c r="M47" s="49">
        <f t="shared" ref="M47" si="18">L47+M46-M69</f>
        <v>275.62920419076158</v>
      </c>
      <c r="N47" s="49">
        <f t="shared" ref="N47" si="19">M47+N46-N69</f>
        <v>302.79351615605185</v>
      </c>
      <c r="O47" s="49">
        <f t="shared" ref="O47" si="20">N47+O46-O69</f>
        <v>327.87958967429165</v>
      </c>
      <c r="P47" s="49">
        <f t="shared" ref="P47" si="21">O47+P46-P69</f>
        <v>350.84585997654</v>
      </c>
      <c r="Q47" s="49">
        <f t="shared" ref="Q47" si="22">P47+Q46-Q69</f>
        <v>371.64993099847709</v>
      </c>
      <c r="R47" s="49">
        <f t="shared" ref="R47" si="23">Q47+R46-R69</f>
        <v>390.24855875449663</v>
      </c>
      <c r="S47" s="49">
        <f t="shared" ref="S47" si="24">R47+S46-S69</f>
        <v>406.59763437928029</v>
      </c>
      <c r="T47" s="49">
        <f t="shared" ref="T47" si="25">S47+T46-T69</f>
        <v>420.65216683020344</v>
      </c>
      <c r="U47" s="49">
        <f t="shared" ref="U47" si="26">T47+U46-U69</f>
        <v>432.3662652437888</v>
      </c>
      <c r="V47" s="49">
        <f t="shared" ref="V47" si="27">U47+V46-V69</f>
        <v>441.69312093928954</v>
      </c>
      <c r="W47" s="49">
        <f t="shared" ref="W47" si="28">V47+W46-W69</f>
        <v>450.94117031234407</v>
      </c>
      <c r="X47" s="49">
        <f t="shared" ref="X47" si="29">W47+X46-X69</f>
        <v>460.17040004900343</v>
      </c>
      <c r="Y47" s="49">
        <f t="shared" ref="Y47" si="30">X47+Y46-Y69</f>
        <v>469.44507470966471</v>
      </c>
      <c r="Z47" s="49">
        <f t="shared" ref="Z47" si="31">Y47+Z46-Z69</f>
        <v>416.81729720112543</v>
      </c>
      <c r="AA47" s="49">
        <f t="shared" ref="AA47" si="32">Z47+AA46-AA69</f>
        <v>367.01300658008614</v>
      </c>
      <c r="AB47" s="49">
        <f t="shared" ref="AB47" si="33">AA47+AB46-AB69</f>
        <v>320.08867258429689</v>
      </c>
      <c r="AC47" s="49">
        <f t="shared" ref="AC47" si="34">AB47+AC46-AC69</f>
        <v>276.10189434626261</v>
      </c>
      <c r="AD47" s="49">
        <f t="shared" ref="AD47" si="35">AC47+AD46-AD69</f>
        <v>235.11142298113845</v>
      </c>
      <c r="AE47" s="49">
        <f t="shared" ref="AE47" si="36">AD47+AE46-AE69</f>
        <v>197.17718462638257</v>
      </c>
      <c r="AF47" s="49">
        <f t="shared" ref="AF47" si="37">AE47+AF46-AF69</f>
        <v>162.36030394220236</v>
      </c>
      <c r="AG47" s="49">
        <f t="shared" ref="AG47" si="38">AF47+AG46-AG69</f>
        <v>130.72312808200934</v>
      </c>
      <c r="AH47" s="49">
        <f t="shared" ref="AH47" si="39">AG47+AH46-AH69</f>
        <v>102.32925114228323</v>
      </c>
      <c r="AI47" s="49">
        <f t="shared" ref="AI47" si="40">AH47+AI46-AI69</f>
        <v>77.243539101433385</v>
      </c>
      <c r="AJ47" s="49">
        <f t="shared" ref="AJ47" si="41">AI47+AJ46-AJ69</f>
        <v>55.532155257437338</v>
      </c>
      <c r="AK47" s="49">
        <f t="shared" ref="AK47" si="42">AJ47+AK46-AK69</f>
        <v>37.262586174232155</v>
      </c>
      <c r="AL47" s="49">
        <f t="shared" ref="AL47" si="43">AK47+AL46-AL69</f>
        <v>22.50366814703365</v>
      </c>
      <c r="AM47" s="49">
        <f t="shared" ref="AM47" si="44">AL47+AM46-AM69</f>
        <v>11.325614196961963</v>
      </c>
      <c r="AN47" s="49">
        <f t="shared" ref="AN47" si="45">AM47+AN46-AN69</f>
        <v>3.8000416055596284</v>
      </c>
      <c r="AO47" s="49">
        <f t="shared" ref="AO47" si="46">AN47+AO46-AO69</f>
        <v>3.3750779948604759E-14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23.859297047999949</v>
      </c>
      <c r="F49" s="49"/>
      <c r="G49" s="49">
        <f>IF(G$18-F$18&lt;=$E$16,F$46/$E$16,0)</f>
        <v>2.3561812500000001</v>
      </c>
      <c r="H49" s="49">
        <f>IF(H$18-F$18&lt;=$E$16,F$46/$E$16,0)</f>
        <v>2.3561812500000001</v>
      </c>
      <c r="I49" s="49">
        <f>IF(I$18-F$18&lt;=$E$16,F$46/$E$16,0)</f>
        <v>2.3561812500000001</v>
      </c>
      <c r="J49" s="49">
        <f>IF(J$18-F$18&lt;=$E$16,F$46/$E$16,0)</f>
        <v>2.3561812500000001</v>
      </c>
      <c r="K49" s="49">
        <f>IF(K$18-F$18&lt;=$E$16,F$46/$E$16,0)</f>
        <v>2.3561812500000001</v>
      </c>
      <c r="L49" s="49">
        <f>IF(L$18-F$18&lt;=$E$16,F$46/$E$16,0)</f>
        <v>2.3561812500000001</v>
      </c>
      <c r="M49" s="49">
        <f>IF(M$18-F$18&lt;=$E$16,F$46/$E$16,0)</f>
        <v>2.3561812500000001</v>
      </c>
      <c r="N49" s="49">
        <f>IF(N$18-F$18&lt;=$E$16,F$46/$E$16,0)</f>
        <v>2.3561812500000001</v>
      </c>
      <c r="O49" s="49">
        <f>IF(O$18-F$18&lt;=$E$16,F$46/$E$16,0)</f>
        <v>2.3561812500000001</v>
      </c>
      <c r="P49" s="49">
        <f>IF(P$18-F$18&lt;=$E$16,F$46/$E$16,0)</f>
        <v>2.3561812500000001</v>
      </c>
      <c r="Q49" s="49">
        <f>IF(Q$18-F$18&lt;=$E$16,F$46/$E$16,0)</f>
        <v>2.3561812500000001</v>
      </c>
      <c r="R49" s="49">
        <f>IF(R$18-F$18&lt;=$E$16,F$46/$E$16,0)</f>
        <v>2.3561812500000001</v>
      </c>
      <c r="S49" s="49">
        <f>IF(S$18-F$18&lt;=$E$16,F$46/$E$16,0)</f>
        <v>2.3561812500000001</v>
      </c>
      <c r="T49" s="49">
        <f>IF(T$18-F$18&lt;=$E$16,F$46/$E$16,0)</f>
        <v>2.3561812500000001</v>
      </c>
      <c r="U49" s="49">
        <f>IF(U$18-F$18&lt;=$E$16,F$46/$E$16,0)</f>
        <v>2.3561812500000001</v>
      </c>
      <c r="V49" s="49">
        <f>IF(V$18-F$18&lt;=$E$16,F$46/$E$16,0)</f>
        <v>2.3561812500000001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7">NPV($E$15,F50:AO50)*(1+$E$15)</f>
        <v>24.959883854469684</v>
      </c>
      <c r="F50" s="49"/>
      <c r="G50" s="49"/>
      <c r="H50" s="49">
        <f>IF(H$18-G$18&lt;=$E$16,G$46/$E$16,0)</f>
        <v>2.4648676875000004</v>
      </c>
      <c r="I50" s="49">
        <f>IF(I$18-G$18&lt;=$E$16,G$46/$E$16,0)</f>
        <v>2.4648676875000004</v>
      </c>
      <c r="J50" s="49">
        <f>IF(J$18-G$18&lt;=$E$16,G$46/$E$16,0)</f>
        <v>2.4648676875000004</v>
      </c>
      <c r="K50" s="49">
        <f>IF(K$18-G$18&lt;=$E$16,G$46/$E$16,0)</f>
        <v>2.4648676875000004</v>
      </c>
      <c r="L50" s="49">
        <f>IF(L$18-G$18&lt;=$E$16,G$46/$E$16,0)</f>
        <v>2.4648676875000004</v>
      </c>
      <c r="M50" s="49">
        <f>IF(M$18-G$18&lt;=$E$16,G$46/$E$16,0)</f>
        <v>2.4648676875000004</v>
      </c>
      <c r="N50" s="49">
        <f>IF(N$18-G$18&lt;=$E$16,G$46/$E$16,0)</f>
        <v>2.4648676875000004</v>
      </c>
      <c r="O50" s="49">
        <f>IF(O$18-G$18&lt;=$E$16,G$46/$E$16,0)</f>
        <v>2.4648676875000004</v>
      </c>
      <c r="P50" s="49">
        <f>IF(P$18-G$18&lt;=$E$16,G$46/$E$16,0)</f>
        <v>2.4648676875000004</v>
      </c>
      <c r="Q50" s="49">
        <f>IF(Q$18-G$18&lt;=$E$16,G$46/$E$16,0)</f>
        <v>2.4648676875000004</v>
      </c>
      <c r="R50" s="49">
        <f>IF(R$18-G$18&lt;=$E$16,G$46/$E$16,0)</f>
        <v>2.4648676875000004</v>
      </c>
      <c r="S50" s="49">
        <f>IF(S$18-G$18&lt;=$E$16,G$46/$E$16,0)</f>
        <v>2.4648676875000004</v>
      </c>
      <c r="T50" s="49">
        <f>IF(T$18-G$18&lt;=$E$16,G$46/$E$16,0)</f>
        <v>2.4648676875000004</v>
      </c>
      <c r="U50" s="49">
        <f>IF(U$18-G$18&lt;=$E$16,G$46/$E$16,0)</f>
        <v>2.4648676875000004</v>
      </c>
      <c r="V50" s="49">
        <f>IF(V$18-G$18&lt;=$E$16,G$46/$E$16,0)</f>
        <v>2.4648676875000004</v>
      </c>
      <c r="W50" s="49">
        <f>IF(W$18-G$18&lt;=$E$16,G$46/$E$16,0)</f>
        <v>2.4648676875000004</v>
      </c>
      <c r="X50" s="49"/>
      <c r="Y50" s="49"/>
    </row>
    <row r="51" spans="4:37" x14ac:dyDescent="0.3">
      <c r="D51" s="34" t="s">
        <v>15</v>
      </c>
      <c r="E51" s="48">
        <f t="shared" si="47"/>
        <v>26.11365244034431</v>
      </c>
      <c r="F51" s="49"/>
      <c r="G51" s="49"/>
      <c r="H51" s="49"/>
      <c r="I51" s="49">
        <f>IF(I$18-H$18&lt;=$E$16,H$46/$E$16,0)</f>
        <v>2.5788059943750001</v>
      </c>
      <c r="J51" s="49">
        <f>IF(J$18-H$18&lt;=$E$16,H$46/$E$16,0)</f>
        <v>2.5788059943750001</v>
      </c>
      <c r="K51" s="49">
        <f>IF(K$18-H$18&lt;=$E$16,H$46/$E$16,0)</f>
        <v>2.5788059943750001</v>
      </c>
      <c r="L51" s="49">
        <f>IF(L$18-H$18&lt;=$E$16,H$46/$E$16,0)</f>
        <v>2.5788059943750001</v>
      </c>
      <c r="M51" s="49">
        <f>IF(M$18-H$18&lt;=$E$16,H$46/$E$16,0)</f>
        <v>2.5788059943750001</v>
      </c>
      <c r="N51" s="49">
        <f>IF(N$18-H$18&lt;=$E$16,H$46/$E$16,0)</f>
        <v>2.5788059943750001</v>
      </c>
      <c r="O51" s="49">
        <f>IF(O$18-H$18&lt;=$E$16,H$46/$E$16,0)</f>
        <v>2.5788059943750001</v>
      </c>
      <c r="P51" s="49">
        <f>IF(P$18-H$18&lt;=$E$16,H$46/$E$16,0)</f>
        <v>2.5788059943750001</v>
      </c>
      <c r="Q51" s="49">
        <f>IF(Q$18-H$18&lt;=$E$16,H$46/$E$16,0)</f>
        <v>2.5788059943750001</v>
      </c>
      <c r="R51" s="49">
        <f>IF(R$18-H$18&lt;=$E$16,H$46/$E$16,0)</f>
        <v>2.5788059943750001</v>
      </c>
      <c r="S51" s="49">
        <f>IF(S$18-H$18&lt;=$E$16,H$46/$E$16,0)</f>
        <v>2.5788059943750001</v>
      </c>
      <c r="T51" s="49">
        <f>IF(T$18-H$18&lt;=$E$16,H$46/$E$16,0)</f>
        <v>2.5788059943750001</v>
      </c>
      <c r="U51" s="49">
        <f>IF(U$18-H$18&lt;=$E$16,H$46/$E$16,0)</f>
        <v>2.5788059943750001</v>
      </c>
      <c r="V51" s="49">
        <f>IF(V$18-H$18&lt;=$E$16,H$46/$E$16,0)</f>
        <v>2.5788059943750001</v>
      </c>
      <c r="W51" s="49">
        <f>IF(W$18-H$18&lt;=$E$16,H$46/$E$16,0)</f>
        <v>2.5788059943750001</v>
      </c>
      <c r="X51" s="49">
        <f>IF(X$18-H$18&lt;=$E$16,H$46/$E$16,0)</f>
        <v>2.5788059943750001</v>
      </c>
      <c r="Y51" s="49"/>
    </row>
    <row r="52" spans="4:37" x14ac:dyDescent="0.3">
      <c r="D52" s="34" t="s">
        <v>16</v>
      </c>
      <c r="E52" s="48">
        <f t="shared" si="47"/>
        <v>27.323225047359685</v>
      </c>
      <c r="F52" s="49"/>
      <c r="G52" s="49"/>
      <c r="H52" s="49"/>
      <c r="I52" s="49"/>
      <c r="J52" s="49">
        <f>IF(J$18-I$18&lt;=$E$16,I$46/$E$16,0)</f>
        <v>2.6982551253125004</v>
      </c>
      <c r="K52" s="49">
        <f>IF(K$18-I$18&lt;=$E$16,I$46/$E$16,0)</f>
        <v>2.6982551253125004</v>
      </c>
      <c r="L52" s="49">
        <f>IF(L$18-I$18&lt;=$E$16,I$46/$E$16,0)</f>
        <v>2.6982551253125004</v>
      </c>
      <c r="M52" s="49">
        <f>IF(M$18-I$18&lt;=$E$16,I$46/$E$16,0)</f>
        <v>2.6982551253125004</v>
      </c>
      <c r="N52" s="49">
        <f>IF(N$18-I$18&lt;=$E$16,I$46/$E$16,0)</f>
        <v>2.6982551253125004</v>
      </c>
      <c r="O52" s="49">
        <f>IF(O$18-I$18&lt;=$E$16,I$46/$E$16,0)</f>
        <v>2.6982551253125004</v>
      </c>
      <c r="P52" s="49">
        <f>IF(P$18-I$18&lt;=$E$16,I$46/$E$16,0)</f>
        <v>2.6982551253125004</v>
      </c>
      <c r="Q52" s="49">
        <f>IF(Q$18-I$18&lt;=$E$16,I$46/$E$16,0)</f>
        <v>2.6982551253125004</v>
      </c>
      <c r="R52" s="49">
        <f>IF(R$18-I$18&lt;=$E$16,I$46/$E$16,0)</f>
        <v>2.6982551253125004</v>
      </c>
      <c r="S52" s="49">
        <f>IF(S$18-I$18&lt;=$E$16,I$46/$E$16,0)</f>
        <v>2.6982551253125004</v>
      </c>
      <c r="T52" s="49">
        <f>IF(T$18-I$18&lt;=$E$16,I$46/$E$16,0)</f>
        <v>2.6982551253125004</v>
      </c>
      <c r="U52" s="49">
        <f>IF(U$18-I$18&lt;=$E$16,I$46/$E$16,0)</f>
        <v>2.6982551253125004</v>
      </c>
      <c r="V52" s="49">
        <f>IF(V$18-I$18&lt;=$E$16,I$46/$E$16,0)</f>
        <v>2.6982551253125004</v>
      </c>
      <c r="W52" s="49">
        <f>IF(W$18-I$18&lt;=$E$16,I$46/$E$16,0)</f>
        <v>2.6982551253125004</v>
      </c>
      <c r="X52" s="49">
        <f>IF(X$18-I$18&lt;=$E$16,I$46/$E$16,0)</f>
        <v>2.6982551253125004</v>
      </c>
      <c r="Y52" s="49">
        <f>IF(Y$18-I$18&lt;=$E$16,I$46/$E$16,0)</f>
        <v>2.6982551253125004</v>
      </c>
    </row>
    <row r="53" spans="4:37" x14ac:dyDescent="0.3">
      <c r="D53" s="51" t="s">
        <v>17</v>
      </c>
      <c r="E53" s="52">
        <f t="shared" si="47"/>
        <v>28.591354064970723</v>
      </c>
      <c r="F53" s="53"/>
      <c r="G53" s="53"/>
      <c r="H53" s="53"/>
      <c r="I53" s="53"/>
      <c r="J53" s="53"/>
      <c r="K53" s="49">
        <f>IF(K$18-J$18&lt;=$E$16,J$46/$E$16,0)</f>
        <v>2.8234868875000001</v>
      </c>
      <c r="L53" s="49">
        <f>IF(L$18-J$18&lt;=$E$16,J$46/$E$16,0)</f>
        <v>2.8234868875000001</v>
      </c>
      <c r="M53" s="49">
        <f>IF(M$18-J$18&lt;=$E$16,J$46/$E$16,0)</f>
        <v>2.8234868875000001</v>
      </c>
      <c r="N53" s="49">
        <f>IF(N$18-J$18&lt;=$E$16,J$46/$E$16,0)</f>
        <v>2.8234868875000001</v>
      </c>
      <c r="O53" s="49">
        <f>IF(O$18-J$18&lt;=$E$16,J$46/$E$16,0)</f>
        <v>2.8234868875000001</v>
      </c>
      <c r="P53" s="49">
        <f>IF(P$18-J$18&lt;=$E$16,J$46/$E$16,0)</f>
        <v>2.8234868875000001</v>
      </c>
      <c r="Q53" s="49">
        <f>IF(Q$18-J$18&lt;=$E$16,J$46/$E$16,0)</f>
        <v>2.8234868875000001</v>
      </c>
      <c r="R53" s="49">
        <f>IF(R$18-J$18&lt;=$E$16,J$46/$E$16,0)</f>
        <v>2.8234868875000001</v>
      </c>
      <c r="S53" s="49">
        <f>IF(S$18-J$18&lt;=$E$16,J$46/$E$16,0)</f>
        <v>2.8234868875000001</v>
      </c>
      <c r="T53" s="49">
        <f>IF(T$18-J$18&lt;=$E$16,J$46/$E$16,0)</f>
        <v>2.8234868875000001</v>
      </c>
      <c r="U53" s="49">
        <f>IF(U$18-J$18&lt;=$E$16,J$46/$E$16,0)</f>
        <v>2.8234868875000001</v>
      </c>
      <c r="V53" s="49">
        <f>IF(V$18-J$18&lt;=$E$16,J$46/$E$16,0)</f>
        <v>2.8234868875000001</v>
      </c>
      <c r="W53" s="49">
        <f>IF(W$18-J$18&lt;=$E$16,J$46/$E$16,0)</f>
        <v>2.8234868875000001</v>
      </c>
      <c r="X53" s="49">
        <f>IF(X$18-J$18&lt;=$E$16,J$46/$E$16,0)</f>
        <v>2.8234868875000001</v>
      </c>
      <c r="Y53" s="49">
        <f>IF(Y$18-J$18&lt;=$E$16,J$46/$E$16,0)</f>
        <v>2.8234868875000001</v>
      </c>
      <c r="Z53" s="49">
        <f>IF(Z$18-J$18&lt;=$E$16,J$46/$E$16,0)</f>
        <v>2.8234868875000001</v>
      </c>
    </row>
    <row r="54" spans="4:37" x14ac:dyDescent="0.3">
      <c r="D54" s="51" t="s">
        <v>21</v>
      </c>
      <c r="E54" s="52">
        <f t="shared" si="47"/>
        <v>29.163181146270134</v>
      </c>
      <c r="F54" s="53"/>
      <c r="G54" s="53"/>
      <c r="H54" s="53"/>
      <c r="I54" s="53"/>
      <c r="J54" s="53"/>
      <c r="K54" s="42"/>
      <c r="L54" s="49">
        <f>IF(L$18-K$18&lt;=$E$16,K$46/$E$16,0)</f>
        <v>2.8799566252500002</v>
      </c>
      <c r="M54" s="49">
        <f>IF(M$18-K$18&lt;=$E$16,K$46/$E$16,0)</f>
        <v>2.8799566252500002</v>
      </c>
      <c r="N54" s="49">
        <f>IF(N$18-K$18&lt;=$E$16,K$46/$E$16,0)</f>
        <v>2.8799566252500002</v>
      </c>
      <c r="O54" s="49">
        <f>IF(O$18-K$18&lt;=$E$16,K$46/$E$16,0)</f>
        <v>2.8799566252500002</v>
      </c>
      <c r="P54" s="49">
        <f>IF(P$18-K$18&lt;=$E$16,K$46/$E$16,0)</f>
        <v>2.8799566252500002</v>
      </c>
      <c r="Q54" s="49">
        <f>IF(Q$18-K$18&lt;=$E$16,K$46/$E$16,0)</f>
        <v>2.8799566252500002</v>
      </c>
      <c r="R54" s="49">
        <f>IF(R$18-K$18&lt;=$E$16,K$46/$E$16,0)</f>
        <v>2.8799566252500002</v>
      </c>
      <c r="S54" s="49">
        <f>IF(S$18-K$18&lt;=$E$16,K$46/$E$16,0)</f>
        <v>2.8799566252500002</v>
      </c>
      <c r="T54" s="49">
        <f>IF(T$18-K$18&lt;=$E$16,K$46/$E$16,0)</f>
        <v>2.8799566252500002</v>
      </c>
      <c r="U54" s="49">
        <f>IF(U$18-K$18&lt;=$E$16,K$46/$E$16,0)</f>
        <v>2.8799566252500002</v>
      </c>
      <c r="V54" s="49">
        <f>IF(V$18-K$18&lt;=$E$16,K$46/$E$16,0)</f>
        <v>2.8799566252500002</v>
      </c>
      <c r="W54" s="49">
        <f>IF(W$18-K$18&lt;=$E$16,K$46/$E$16,0)</f>
        <v>2.8799566252500002</v>
      </c>
      <c r="X54" s="49">
        <f>IF(X$18-K$18&lt;=$E$16,K$46/$E$16,0)</f>
        <v>2.8799566252500002</v>
      </c>
      <c r="Y54" s="49">
        <f>IF(Y$18-K$18&lt;=$E$16,K$46/$E$16,0)</f>
        <v>2.8799566252500002</v>
      </c>
      <c r="Z54" s="49">
        <f>IF(Z$18-K$18&lt;=$E$16,K$46/$E$16,0)</f>
        <v>2.8799566252500002</v>
      </c>
      <c r="AA54" s="49">
        <f>IF(AA$18-K$18&lt;=$E$16,K$46/$E$16,0)</f>
        <v>2.8799566252500002</v>
      </c>
    </row>
    <row r="55" spans="4:37" x14ac:dyDescent="0.3">
      <c r="D55" s="51" t="s">
        <v>22</v>
      </c>
      <c r="E55" s="52">
        <f t="shared" si="47"/>
        <v>29.746444769195541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2.9375557577550002</v>
      </c>
      <c r="N55" s="49">
        <f>IF(N$18-L$18&lt;=$E$16,L$46/$E$16,0)</f>
        <v>2.9375557577550002</v>
      </c>
      <c r="O55" s="49">
        <f>IF(O$18-L$18&lt;=$E$16,L$46/$E$16,0)</f>
        <v>2.9375557577550002</v>
      </c>
      <c r="P55" s="49">
        <f>IF(P$18-L$18&lt;=$E$16,L$46/$E$16,0)</f>
        <v>2.9375557577550002</v>
      </c>
      <c r="Q55" s="49">
        <f>IF(Q$18-L$18&lt;=$E$16,L$46/$E$16,0)</f>
        <v>2.9375557577550002</v>
      </c>
      <c r="R55" s="49">
        <f>IF(R$18-L$18&lt;=$E$16,L$46/$E$16,0)</f>
        <v>2.9375557577550002</v>
      </c>
      <c r="S55" s="49">
        <f>IF(S$18-L$18&lt;=$E$16,L$46/$E$16,0)</f>
        <v>2.9375557577550002</v>
      </c>
      <c r="T55" s="49">
        <f>IF(T$18-L$18&lt;=$E$16,L$46/$E$16,0)</f>
        <v>2.9375557577550002</v>
      </c>
      <c r="U55" s="49">
        <f>IF(U$18-L$18&lt;=$E$16,L$46/$E$16,0)</f>
        <v>2.9375557577550002</v>
      </c>
      <c r="V55" s="49">
        <f>IF(V$18-L$18&lt;=$E$16,L$46/$E$16,0)</f>
        <v>2.9375557577550002</v>
      </c>
      <c r="W55" s="49">
        <f>IF(W$18-L$18&lt;=$E$16,L$46/$E$16,0)</f>
        <v>2.9375557577550002</v>
      </c>
      <c r="X55" s="49">
        <f>IF(X$18-L$18&lt;=$E$16,L$46/$E$16,0)</f>
        <v>2.9375557577550002</v>
      </c>
      <c r="Y55" s="49">
        <f>IF(Y$18-L$18&lt;=$E$16,L$46/$E$16,0)</f>
        <v>2.9375557577550002</v>
      </c>
      <c r="Z55" s="49">
        <f>IF(Z$18-L$18&lt;=$E$16,L$46/$E$16,0)</f>
        <v>2.9375557577550002</v>
      </c>
      <c r="AA55" s="49">
        <f>IF(AA$18-L$18&lt;=$E$16,L$46/$E$16,0)</f>
        <v>2.9375557577550002</v>
      </c>
      <c r="AB55" s="49">
        <f>IF(AB$18-L$18&lt;=$E$16,L$46/$E$16,0)</f>
        <v>2.9375557577550002</v>
      </c>
    </row>
    <row r="56" spans="4:37" x14ac:dyDescent="0.3">
      <c r="D56" s="51" t="s">
        <v>23</v>
      </c>
      <c r="E56" s="52">
        <f t="shared" si="47"/>
        <v>30.34137366457945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2.9963068729101003</v>
      </c>
      <c r="O56" s="49">
        <f>IF(O$18-M$18&lt;=$E$16,M$46/$E$16,0)</f>
        <v>2.9963068729101003</v>
      </c>
      <c r="P56" s="49">
        <f>IF(P$18-M$18&lt;=$E$16,M$46/$E$16,0)</f>
        <v>2.9963068729101003</v>
      </c>
      <c r="Q56" s="49">
        <f>IF(Q$18-M$18&lt;=$E$16,M$46/$E$16,0)</f>
        <v>2.9963068729101003</v>
      </c>
      <c r="R56" s="49">
        <f>IF(R$18-M$18&lt;=$E$16,M$46/$E$16,0)</f>
        <v>2.9963068729101003</v>
      </c>
      <c r="S56" s="49">
        <f>IF(S$18-M$18&lt;=$E$16,M$46/$E$16,0)</f>
        <v>2.9963068729101003</v>
      </c>
      <c r="T56" s="49">
        <f>IF(T$18-M$18&lt;=$E$16,M$46/$E$16,0)</f>
        <v>2.9963068729101003</v>
      </c>
      <c r="U56" s="49">
        <f>IF(U$18-M$18&lt;=$E$16,M$46/$E$16,0)</f>
        <v>2.9963068729101003</v>
      </c>
      <c r="V56" s="49">
        <f>IF(V$18-M$18&lt;=$E$16,M$46/$E$16,0)</f>
        <v>2.9963068729101003</v>
      </c>
      <c r="W56" s="49">
        <f>IF(W$18-M$18&lt;=$E$16,M$46/$E$16,0)</f>
        <v>2.9963068729101003</v>
      </c>
      <c r="X56" s="49">
        <f>IF(X$18-M$18&lt;=$E$16,M$46/$E$16,0)</f>
        <v>2.9963068729101003</v>
      </c>
      <c r="Y56" s="49">
        <f>IF(Y$18-M$18&lt;=$E$16,M$46/$E$16,0)</f>
        <v>2.9963068729101003</v>
      </c>
      <c r="Z56" s="49">
        <f>IF(Z$18-M$18&lt;=$E$16,M$46/$E$16,0)</f>
        <v>2.9963068729101003</v>
      </c>
      <c r="AA56" s="49">
        <f>IF(AA$18-M$18&lt;=$E$16,M$46/$E$16,0)</f>
        <v>2.9963068729101003</v>
      </c>
      <c r="AB56" s="49">
        <f>IF(AB$18-M$18&lt;=$E$16,M$46/$E$16,0)</f>
        <v>2.9963068729101003</v>
      </c>
      <c r="AC56" s="49">
        <f>IF(AC$18-M$18&lt;=$E$16,M$46/$E$16,0)</f>
        <v>2.9963068729101003</v>
      </c>
    </row>
    <row r="57" spans="4:37" x14ac:dyDescent="0.3">
      <c r="D57" s="51" t="s">
        <v>24</v>
      </c>
      <c r="E57" s="52">
        <f t="shared" si="47"/>
        <v>30.948201137871042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3.0562330103683024</v>
      </c>
      <c r="P57" s="49">
        <f>IF(P$18-N$18&lt;=$E$16,N$46/$E$16,0)</f>
        <v>3.0562330103683024</v>
      </c>
      <c r="Q57" s="49">
        <f>IF(Q$18-N$18&lt;=$E$16,N$46/$E$16,0)</f>
        <v>3.0562330103683024</v>
      </c>
      <c r="R57" s="49">
        <f>IF(R$18-N$18&lt;=$E$16,N$46/$E$16,0)</f>
        <v>3.0562330103683024</v>
      </c>
      <c r="S57" s="49">
        <f>IF(S$18-N$18&lt;=$E$16,N$46/$E$16,0)</f>
        <v>3.0562330103683024</v>
      </c>
      <c r="T57" s="49">
        <f>IF(T$18-N$18&lt;=$E$16,N$46/$E$16,0)</f>
        <v>3.0562330103683024</v>
      </c>
      <c r="U57" s="49">
        <f>IF(U$18-N$18&lt;=$E$16,N$46/$E$16,0)</f>
        <v>3.0562330103683024</v>
      </c>
      <c r="V57" s="49">
        <f>IF(V$18-N$18&lt;=$E$16,N$46/$E$16,0)</f>
        <v>3.0562330103683024</v>
      </c>
      <c r="W57" s="49">
        <f>IF(W$18-N$18&lt;=$E$16,N$46/$E$16,0)</f>
        <v>3.0562330103683024</v>
      </c>
      <c r="X57" s="49">
        <f>IF(X$18-N$18&lt;=$E$16,N$46/$E$16,0)</f>
        <v>3.0562330103683024</v>
      </c>
      <c r="Y57" s="49">
        <f>IF(Y$18-N$18&lt;=$E$16,N$46/$E$16,0)</f>
        <v>3.0562330103683024</v>
      </c>
      <c r="Z57" s="49">
        <f>IF(Z$18-N$18&lt;=$E$16,N$46/$E$16,0)</f>
        <v>3.0562330103683024</v>
      </c>
      <c r="AA57" s="49">
        <f>IF(AA$18-N$18&lt;=$E$16,N$46/$E$16,0)</f>
        <v>3.0562330103683024</v>
      </c>
      <c r="AB57" s="49">
        <f>IF(AB$18-N$18&lt;=$E$16,N$46/$E$16,0)</f>
        <v>3.0562330103683024</v>
      </c>
      <c r="AC57" s="49">
        <f>IF(AC$18-N$18&lt;=$E$16,N$46/$E$16,0)</f>
        <v>3.0562330103683024</v>
      </c>
      <c r="AD57" s="49">
        <f>IF(AD$18-N$18&lt;=$E$16,N$46/$E$16,0)</f>
        <v>3.0562330103683024</v>
      </c>
    </row>
    <row r="58" spans="4:37" x14ac:dyDescent="0.3">
      <c r="D58" s="51" t="s">
        <v>25</v>
      </c>
      <c r="E58" s="52">
        <f t="shared" si="47"/>
        <v>31.567165160628463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3.1173576705756685</v>
      </c>
      <c r="Q58" s="49">
        <f>IF(Q$18-O$18&lt;=$E$16,O$46/$E$16,0)</f>
        <v>3.1173576705756685</v>
      </c>
      <c r="R58" s="49">
        <f>IF(R$18-O$18&lt;=$E$16,O$46/$E$16,0)</f>
        <v>3.1173576705756685</v>
      </c>
      <c r="S58" s="49">
        <f>IF(S$18-O$18&lt;=$E$16,O$46/$E$16,0)</f>
        <v>3.1173576705756685</v>
      </c>
      <c r="T58" s="49">
        <f>IF(T$18-O$18&lt;=$E$16,O$46/$E$16,0)</f>
        <v>3.1173576705756685</v>
      </c>
      <c r="U58" s="49">
        <f>IF(U$18-O$18&lt;=$E$16,O$46/$E$16,0)</f>
        <v>3.1173576705756685</v>
      </c>
      <c r="V58" s="49">
        <f>IF(V$18-O$18&lt;=$E$16,O$46/$E$16,0)</f>
        <v>3.1173576705756685</v>
      </c>
      <c r="W58" s="49">
        <f>IF(W$18-O$18&lt;=$E$16,O$46/$E$16,0)</f>
        <v>3.1173576705756685</v>
      </c>
      <c r="X58" s="49">
        <f>IF(X$18-O$18&lt;=$E$16,O$46/$E$16,0)</f>
        <v>3.1173576705756685</v>
      </c>
      <c r="Y58" s="49">
        <f>IF(Y$18-O$18&lt;=$E$16,O$46/$E$16,0)</f>
        <v>3.1173576705756685</v>
      </c>
      <c r="Z58" s="49">
        <f>IF(Z$18-O$18&lt;=$E$16,O$46/$E$16,0)</f>
        <v>3.1173576705756685</v>
      </c>
      <c r="AA58" s="49">
        <f>IF(AA$18-O$18&lt;=$E$16,O$46/$E$16,0)</f>
        <v>3.1173576705756685</v>
      </c>
      <c r="AB58" s="49">
        <f>IF(AB$18-O$18&lt;=$E$16,O$46/$E$16,0)</f>
        <v>3.1173576705756685</v>
      </c>
      <c r="AC58" s="49">
        <f>IF(AC$18-O$18&lt;=$E$16,O$46/$E$16,0)</f>
        <v>3.1173576705756685</v>
      </c>
      <c r="AD58" s="49">
        <f>IF(AD$18-O$18&lt;=$E$16,O$46/$E$16,0)</f>
        <v>3.1173576705756685</v>
      </c>
      <c r="AE58" s="49">
        <f>IF(AE$18-O$18&lt;=$E$16,O$46/$E$16,0)</f>
        <v>3.1173576705756685</v>
      </c>
    </row>
    <row r="59" spans="4:37" x14ac:dyDescent="0.3">
      <c r="D59" s="51" t="s">
        <v>26</v>
      </c>
      <c r="E59" s="52">
        <f t="shared" si="47"/>
        <v>32.198508463841037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3.1797048239871821</v>
      </c>
      <c r="R59" s="49">
        <f>IF(R$18-P$18&lt;=$E$16,P$46/$E$16,0)</f>
        <v>3.1797048239871821</v>
      </c>
      <c r="S59" s="49">
        <f>IF(S$18-P$18&lt;=$E$16,P$46/$E$16,0)</f>
        <v>3.1797048239871821</v>
      </c>
      <c r="T59" s="49">
        <f>IF(T$18-P$18&lt;=$E$16,P$46/$E$16,0)</f>
        <v>3.1797048239871821</v>
      </c>
      <c r="U59" s="49">
        <f>IF(U$18-P$18&lt;=$E$16,P$46/$E$16,0)</f>
        <v>3.1797048239871821</v>
      </c>
      <c r="V59" s="49">
        <f>IF(V$18-P$18&lt;=$E$16,P$46/$E$16,0)</f>
        <v>3.1797048239871821</v>
      </c>
      <c r="W59" s="49">
        <f>IF(W$18-P$18&lt;=$E$16,P$46/$E$16,0)</f>
        <v>3.1797048239871821</v>
      </c>
      <c r="X59" s="49">
        <f>IF(X$18-P$18&lt;=$E$16,P$46/$E$16,0)</f>
        <v>3.1797048239871821</v>
      </c>
      <c r="Y59" s="49">
        <f>IF(Y$18-P$18&lt;=$E$16,P$46/$E$16,0)</f>
        <v>3.1797048239871821</v>
      </c>
      <c r="Z59" s="49">
        <f>IF(Z$18-P$18&lt;=$E$16,P$46/$E$16,0)</f>
        <v>3.1797048239871821</v>
      </c>
      <c r="AA59" s="49">
        <f>IF(AA$18-P$18&lt;=$E$16,P$46/$E$16,0)</f>
        <v>3.1797048239871821</v>
      </c>
      <c r="AB59" s="49">
        <f>IF(AB$18-P$18&lt;=$E$16,P$46/$E$16,0)</f>
        <v>3.1797048239871821</v>
      </c>
      <c r="AC59" s="49">
        <f>IF(AC$18-P$18&lt;=$E$16,P$46/$E$16,0)</f>
        <v>3.1797048239871821</v>
      </c>
      <c r="AD59" s="49">
        <f>IF(AD$18-P$18&lt;=$E$16,P$46/$E$16,0)</f>
        <v>3.1797048239871821</v>
      </c>
      <c r="AE59" s="49">
        <f>IF(AE$18-P$18&lt;=$E$16,P$46/$E$16,0)</f>
        <v>3.1797048239871821</v>
      </c>
      <c r="AF59" s="49">
        <f>IF(AF$18-P$18&lt;=$E$16,P$46/$E$16,0)</f>
        <v>3.1797048239871821</v>
      </c>
    </row>
    <row r="60" spans="4:37" x14ac:dyDescent="0.3">
      <c r="D60" s="51" t="s">
        <v>27</v>
      </c>
      <c r="E60" s="52">
        <f t="shared" si="47"/>
        <v>32.842478633117864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3.243298920466926</v>
      </c>
      <c r="S60" s="49">
        <f>IF(S$18-Q$18&lt;=$E$16,Q$46/$E$16,0)</f>
        <v>3.243298920466926</v>
      </c>
      <c r="T60" s="49">
        <f>IF(T$18-Q$18&lt;=$E$16,Q$46/$E$16,0)</f>
        <v>3.243298920466926</v>
      </c>
      <c r="U60" s="49">
        <f>IF(U$18-Q$18&lt;=$E$16,Q$46/$E$16,0)</f>
        <v>3.243298920466926</v>
      </c>
      <c r="V60" s="49">
        <f>IF(V$18-Q$18&lt;=$E$16,Q$46/$E$16,0)</f>
        <v>3.243298920466926</v>
      </c>
      <c r="W60" s="49">
        <f>IF(W$18-Q$18&lt;=$E$16,Q$46/$E$16,0)</f>
        <v>3.243298920466926</v>
      </c>
      <c r="X60" s="49">
        <f>IF(X$18-Q$18&lt;=$E$16,Q$46/$E$16,0)</f>
        <v>3.243298920466926</v>
      </c>
      <c r="Y60" s="49">
        <f>IF(Y$18-Q$18&lt;=$E$16,Q$46/$E$16,0)</f>
        <v>3.243298920466926</v>
      </c>
      <c r="Z60" s="49">
        <f>IF(Z$18-Q$18&lt;=$E$16,Q$46/$E$16,0)</f>
        <v>3.243298920466926</v>
      </c>
      <c r="AA60" s="49">
        <f>IF(AA$18-Q$18&lt;=$E$16,Q$46/$E$16,0)</f>
        <v>3.243298920466926</v>
      </c>
      <c r="AB60" s="49">
        <f>IF(AB$18-Q$18&lt;=$E$16,Q$46/$E$16,0)</f>
        <v>3.243298920466926</v>
      </c>
      <c r="AC60" s="49">
        <f>IF(AC$18-Q$18&lt;=$E$16,Q$46/$E$16,0)</f>
        <v>3.243298920466926</v>
      </c>
      <c r="AD60" s="49">
        <f>IF(AD$18-Q$18&lt;=$E$16,Q$46/$E$16,0)</f>
        <v>3.243298920466926</v>
      </c>
      <c r="AE60" s="49">
        <f>IF(AE$18-Q$18&lt;=$E$16,Q$46/$E$16,0)</f>
        <v>3.243298920466926</v>
      </c>
      <c r="AF60" s="49">
        <f>IF(AF$18-Q$18&lt;=$E$16,Q$46/$E$16,0)</f>
        <v>3.243298920466926</v>
      </c>
      <c r="AG60" s="49">
        <f>IF(AG$18-Q$18&lt;=$E$16,Q$46/$E$16,0)</f>
        <v>3.243298920466926</v>
      </c>
    </row>
    <row r="61" spans="4:37" x14ac:dyDescent="0.3">
      <c r="D61" s="51" t="s">
        <v>28</v>
      </c>
      <c r="E61" s="52">
        <f t="shared" si="47"/>
        <v>33.499328205780202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3.3081648988762642</v>
      </c>
      <c r="T61" s="49">
        <f>IF(T$18-R$18&lt;=$E$16,R$46/$E$16,0)</f>
        <v>3.3081648988762642</v>
      </c>
      <c r="U61" s="49">
        <f>IF(U$18-R$18&lt;=$E$16,R$46/$E$16,0)</f>
        <v>3.3081648988762642</v>
      </c>
      <c r="V61" s="49">
        <f>IF(V$18-R$18&lt;=$E$16,R$46/$E$16,0)</f>
        <v>3.3081648988762642</v>
      </c>
      <c r="W61" s="49">
        <f>IF(W$18-R$18&lt;=$E$16,R$46/$E$16,0)</f>
        <v>3.3081648988762642</v>
      </c>
      <c r="X61" s="49">
        <f>IF(X$18-R$18&lt;=$E$16,R$46/$E$16,0)</f>
        <v>3.3081648988762642</v>
      </c>
      <c r="Y61" s="49">
        <f>IF(Y$18-R$18&lt;=$E$16,R$46/$E$16,0)</f>
        <v>3.3081648988762642</v>
      </c>
      <c r="Z61" s="49">
        <f>IF(Z$18-R$18&lt;=$E$16,R$46/$E$16,0)</f>
        <v>3.3081648988762642</v>
      </c>
      <c r="AA61" s="49">
        <f>IF(AA$18-R$18&lt;=$E$16,R$46/$E$16,0)</f>
        <v>3.3081648988762642</v>
      </c>
      <c r="AB61" s="49">
        <f>IF(AB$18-R$18&lt;=$E$16,R$46/$E$16,0)</f>
        <v>3.3081648988762642</v>
      </c>
      <c r="AC61" s="49">
        <f>IF(AC$18-R$18&lt;=$E$16,R$46/$E$16,0)</f>
        <v>3.3081648988762642</v>
      </c>
      <c r="AD61" s="49">
        <f>IF(AD$18-R$18&lt;=$E$16,R$46/$E$16,0)</f>
        <v>3.3081648988762642</v>
      </c>
      <c r="AE61" s="49">
        <f>IF(AE$18-R$18&lt;=$E$16,R$46/$E$16,0)</f>
        <v>3.3081648988762642</v>
      </c>
      <c r="AF61" s="49">
        <f>IF(AF$18-R$18&lt;=$E$16,R$46/$E$16,0)</f>
        <v>3.3081648988762642</v>
      </c>
      <c r="AG61" s="49">
        <f>IF(AG$18-R$18&lt;=$E$16,R$46/$E$16,0)</f>
        <v>3.3081648988762642</v>
      </c>
      <c r="AH61" s="49">
        <f>IF(AH$18-R$18&lt;=$E$16,R$46/$E$16,0)</f>
        <v>3.3081648988762642</v>
      </c>
    </row>
    <row r="62" spans="4:37" x14ac:dyDescent="0.3">
      <c r="D62" s="51" t="s">
        <v>29</v>
      </c>
      <c r="E62" s="52">
        <f t="shared" si="47"/>
        <v>34.16931476989582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3.3743281968537895</v>
      </c>
      <c r="U62" s="49">
        <f>IF(U$18-S$18&lt;=$E$16,S$46/$E$16,0)</f>
        <v>3.3743281968537895</v>
      </c>
      <c r="V62" s="49">
        <f>IF(V$18-S$18&lt;=$E$16,S$46/$E$16,0)</f>
        <v>3.3743281968537895</v>
      </c>
      <c r="W62" s="49">
        <f>IF(W$18-S$18&lt;=$E$16,S$46/$E$16,0)</f>
        <v>3.3743281968537895</v>
      </c>
      <c r="X62" s="49">
        <f>IF(X$18-S$18&lt;=$E$16,S$46/$E$16,0)</f>
        <v>3.3743281968537895</v>
      </c>
      <c r="Y62" s="49">
        <f>IF(Y$18-S$18&lt;=$E$16,S$46/$E$16,0)</f>
        <v>3.3743281968537895</v>
      </c>
      <c r="Z62" s="49">
        <f>IF(Z$18-S$18&lt;=$E$16,S$46/$E$16,0)</f>
        <v>3.3743281968537895</v>
      </c>
      <c r="AA62" s="49">
        <f>IF(AA$18-S$18&lt;=$E$16,S$46/$E$16,0)</f>
        <v>3.3743281968537895</v>
      </c>
      <c r="AB62" s="49">
        <f>IF(AB$18-S$18&lt;=$E$16,S$46/$E$16,0)</f>
        <v>3.3743281968537895</v>
      </c>
      <c r="AC62" s="49">
        <f>IF(AC$18-S$18&lt;=$E$16,S$46/$E$16,0)</f>
        <v>3.3743281968537895</v>
      </c>
      <c r="AD62" s="49">
        <f>IF(AD$18-S$18&lt;=$E$16,S$46/$E$16,0)</f>
        <v>3.3743281968537895</v>
      </c>
      <c r="AE62" s="49">
        <f>IF(AE$18-S$18&lt;=$E$16,S$46/$E$16,0)</f>
        <v>3.3743281968537895</v>
      </c>
      <c r="AF62" s="49">
        <f>IF(AF$18-S$18&lt;=$E$16,S$46/$E$16,0)</f>
        <v>3.3743281968537895</v>
      </c>
      <c r="AG62" s="49">
        <f>IF(AG$18-S$18&lt;=$E$16,S$46/$E$16,0)</f>
        <v>3.3743281968537895</v>
      </c>
      <c r="AH62" s="49">
        <f>IF(AH$18-S$18&lt;=$E$16,S$46/$E$16,0)</f>
        <v>3.3743281968537895</v>
      </c>
      <c r="AI62" s="49">
        <f>IF(AI$18-S$18&lt;=$E$16,S$46/$E$16,0)</f>
        <v>3.3743281968537895</v>
      </c>
    </row>
    <row r="63" spans="4:37" x14ac:dyDescent="0.3">
      <c r="D63" s="51" t="s">
        <v>30</v>
      </c>
      <c r="E63" s="52">
        <f t="shared" si="47"/>
        <v>34.852701065293729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3.4418147607908653</v>
      </c>
      <c r="V63" s="49">
        <f>IF(V$18-T$18&lt;=$E$16,T$46/$E$16,0)</f>
        <v>3.4418147607908653</v>
      </c>
      <c r="W63" s="49">
        <f>IF(W$18-T$18&lt;=$E$16,T$46/$E$16,0)</f>
        <v>3.4418147607908653</v>
      </c>
      <c r="X63" s="49">
        <f>IF(X$18-T$18&lt;=$E$16,T$46/$E$16,0)</f>
        <v>3.4418147607908653</v>
      </c>
      <c r="Y63" s="49">
        <f>IF(Y$18-T$18&lt;=$E$16,T$46/$E$16,0)</f>
        <v>3.4418147607908653</v>
      </c>
      <c r="Z63" s="49">
        <f>IF(Z$18-T$18&lt;=$E$16,T$46/$E$16,0)</f>
        <v>3.4418147607908653</v>
      </c>
      <c r="AA63" s="49">
        <f>IF(AA$18-T$18&lt;=$E$16,T$46/$E$16,0)</f>
        <v>3.4418147607908653</v>
      </c>
      <c r="AB63" s="49">
        <f>IF(AB$18-T$18&lt;=$E$16,T$46/$E$16,0)</f>
        <v>3.4418147607908653</v>
      </c>
      <c r="AC63" s="49">
        <f>IF(AC$18-T$18&lt;=$E$16,T$46/$E$16,0)</f>
        <v>3.4418147607908653</v>
      </c>
      <c r="AD63" s="49">
        <f>IF(AD$18-T$18&lt;=$E$16,T$46/$E$16,0)</f>
        <v>3.4418147607908653</v>
      </c>
      <c r="AE63" s="49">
        <f>IF(AE$18-T$18&lt;=$E$16,T$46/$E$16,0)</f>
        <v>3.4418147607908653</v>
      </c>
      <c r="AF63" s="49">
        <f>IF(AF$18-T$18&lt;=$E$16,T$46/$E$16,0)</f>
        <v>3.4418147607908653</v>
      </c>
      <c r="AG63" s="49">
        <f>IF(AG$18-T$18&lt;=$E$16,T$46/$E$16,0)</f>
        <v>3.4418147607908653</v>
      </c>
      <c r="AH63" s="49">
        <f>IF(AH$18-T$18&lt;=$E$16,T$46/$E$16,0)</f>
        <v>3.4418147607908653</v>
      </c>
      <c r="AI63" s="49">
        <f>IF(AI$18-T$18&lt;=$E$16,T$46/$E$16,0)</f>
        <v>3.4418147607908653</v>
      </c>
      <c r="AJ63" s="49">
        <f>IF(AJ$18-T$18&lt;=$E$16,T$46/$E$16,0)</f>
        <v>3.4418147607908653</v>
      </c>
    </row>
    <row r="64" spans="4:37" x14ac:dyDescent="0.3">
      <c r="D64" s="51" t="s">
        <v>31</v>
      </c>
      <c r="E64" s="52">
        <f t="shared" si="47"/>
        <v>35.54975508659961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3.5106510560066826</v>
      </c>
      <c r="W64" s="49">
        <f>IF(W$18-U$18&lt;=$E$16,U$46/$E$16,0)</f>
        <v>3.5106510560066826</v>
      </c>
      <c r="X64" s="49">
        <f>IF(X$18-U$18&lt;=$E$16,U$46/$E$16,0)</f>
        <v>3.5106510560066826</v>
      </c>
      <c r="Y64" s="49">
        <f>IF(Y$18-U$18&lt;=$E$16,U$46/$E$16,0)</f>
        <v>3.5106510560066826</v>
      </c>
      <c r="Z64" s="49">
        <f>IF(Z$18-U$18&lt;=$E$16,U$46/$E$16,0)</f>
        <v>3.5106510560066826</v>
      </c>
      <c r="AA64" s="49">
        <f>IF(AA$18-U$18&lt;=$E$16,U$46/$E$16,0)</f>
        <v>3.5106510560066826</v>
      </c>
      <c r="AB64" s="49">
        <f>IF(AB$18-U$18&lt;=$E$16,U$46/$E$16,0)</f>
        <v>3.5106510560066826</v>
      </c>
      <c r="AC64" s="49">
        <f>IF(AC$18-U$18&lt;=$E$16,U$46/$E$16,0)</f>
        <v>3.5106510560066826</v>
      </c>
      <c r="AD64" s="49">
        <f>IF(AD$18-U$18&lt;=$E$16,U$46/$E$16,0)</f>
        <v>3.5106510560066826</v>
      </c>
      <c r="AE64" s="49">
        <f>IF(AE$18-U$18&lt;=$E$16,U$46/$E$16,0)</f>
        <v>3.5106510560066826</v>
      </c>
      <c r="AF64" s="49">
        <f>IF(AF$18-U$18&lt;=$E$16,U$46/$E$16,0)</f>
        <v>3.5106510560066826</v>
      </c>
      <c r="AG64" s="49">
        <f>IF(AG$18-U$18&lt;=$E$16,U$46/$E$16,0)</f>
        <v>3.5106510560066826</v>
      </c>
      <c r="AH64" s="49">
        <f>IF(AH$18-U$18&lt;=$E$16,U$46/$E$16,0)</f>
        <v>3.5106510560066826</v>
      </c>
      <c r="AI64" s="49">
        <f>IF(AI$18-U$18&lt;=$E$16,U$46/$E$16,0)</f>
        <v>3.5106510560066826</v>
      </c>
      <c r="AJ64" s="49">
        <f>IF(AJ$18-U$18&lt;=$E$16,U$46/$E$16,0)</f>
        <v>3.5106510560066826</v>
      </c>
      <c r="AK64" s="49">
        <f>IF(AK$18-U$18&lt;=$E$16,U$46/$E$16,0)</f>
        <v>3.5106510560066826</v>
      </c>
    </row>
    <row r="65" spans="2:41" x14ac:dyDescent="0.3">
      <c r="D65" s="51" t="s">
        <v>32</v>
      </c>
      <c r="E65" s="52">
        <f t="shared" si="47"/>
        <v>36.260750188331599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3.5808640771268161</v>
      </c>
      <c r="X65" s="49">
        <f>IF(X$18-V$18&lt;=$E$16,V$46/$E$16,0)</f>
        <v>3.5808640771268161</v>
      </c>
      <c r="Y65" s="49">
        <f>IF(Y$18-V$18&lt;=$E$16,V$46/$E$16,0)</f>
        <v>3.5808640771268161</v>
      </c>
      <c r="Z65" s="49">
        <f>IF(Z$18-V$18&lt;=$E$16,V$46/$E$16,0)</f>
        <v>3.5808640771268161</v>
      </c>
      <c r="AA65" s="49">
        <f>IF(AA$18-V$18&lt;=$E$16,V$46/$E$16,0)</f>
        <v>3.5808640771268161</v>
      </c>
      <c r="AB65" s="49">
        <f>IF(AB$18-V$18&lt;=$E$16,V$46/$E$16,0)</f>
        <v>3.5808640771268161</v>
      </c>
      <c r="AC65" s="49">
        <f>IF(AC$18-V$18&lt;=$E$16,V$46/$E$16,0)</f>
        <v>3.5808640771268161</v>
      </c>
      <c r="AD65" s="49">
        <f>IF(AD$18-V$18&lt;=$E$16,V$46/$E$16,0)</f>
        <v>3.5808640771268161</v>
      </c>
      <c r="AE65" s="49">
        <f>IF(AE$18-V$18&lt;=$E$16,V$46/$E$16,0)</f>
        <v>3.5808640771268161</v>
      </c>
      <c r="AF65" s="49">
        <f>IF(AF$18-V$18&lt;=$E$16,V$46/$E$16,0)</f>
        <v>3.5808640771268161</v>
      </c>
      <c r="AG65" s="49">
        <f>IF(AG$18-V$18&lt;=$E$16,V$46/$E$16,0)</f>
        <v>3.5808640771268161</v>
      </c>
      <c r="AH65" s="49">
        <f>IF(AH$18-V$18&lt;=$E$16,V$46/$E$16,0)</f>
        <v>3.5808640771268161</v>
      </c>
      <c r="AI65" s="49">
        <f>IF(AI$18-V$18&lt;=$E$16,V$46/$E$16,0)</f>
        <v>3.5808640771268161</v>
      </c>
      <c r="AJ65" s="49">
        <f>IF(AJ$18-V$18&lt;=$E$16,V$46/$E$16,0)</f>
        <v>3.5808640771268161</v>
      </c>
      <c r="AK65" s="49">
        <f>IF(AK$18-V$18&lt;=$E$16,V$46/$E$16,0)</f>
        <v>3.5808640771268161</v>
      </c>
      <c r="AL65" s="49">
        <f>IF(AL$18-V$18&lt;=$E$16,V$46/$E$16,0)</f>
        <v>3.5808640771268161</v>
      </c>
    </row>
    <row r="66" spans="2:41" x14ac:dyDescent="0.3">
      <c r="D66" s="51" t="s">
        <v>33</v>
      </c>
      <c r="E66" s="52">
        <f t="shared" si="47"/>
        <v>36.98596519209822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3.6524813586693528</v>
      </c>
      <c r="Y66" s="49">
        <f>IF(Y$18-W$18&lt;=$E$16,W$46/$E$16,0)</f>
        <v>3.6524813586693528</v>
      </c>
      <c r="Z66" s="49">
        <f>IF(Z$18-W$18&lt;=$E$16,W$46/$E$16,0)</f>
        <v>3.6524813586693528</v>
      </c>
      <c r="AA66" s="49">
        <f>IF(AA$18-W$18&lt;=$E$16,W$46/$E$16,0)</f>
        <v>3.6524813586693528</v>
      </c>
      <c r="AB66" s="49">
        <f>IF(AB$18-W$18&lt;=$E$16,W$46/$E$16,0)</f>
        <v>3.6524813586693528</v>
      </c>
      <c r="AC66" s="49">
        <f>IF(AC$18-W$18&lt;=$E$16,W$46/$E$16,0)</f>
        <v>3.6524813586693528</v>
      </c>
      <c r="AD66" s="49">
        <f>IF(AD$18-W$18&lt;=$E$16,W$46/$E$16,0)</f>
        <v>3.6524813586693528</v>
      </c>
      <c r="AE66" s="49">
        <f>IF(AE$18-W$18&lt;=$E$16,W$46/$E$16,0)</f>
        <v>3.6524813586693528</v>
      </c>
      <c r="AF66" s="49">
        <f>IF(AF$18-W$18&lt;=$E$16,W$46/$E$16,0)</f>
        <v>3.6524813586693528</v>
      </c>
      <c r="AG66" s="49">
        <f>IF(AG$18-W$18&lt;=$E$16,W$46/$E$16,0)</f>
        <v>3.6524813586693528</v>
      </c>
      <c r="AH66" s="49">
        <f>IF(AH$18-W$18&lt;=$E$16,W$46/$E$16,0)</f>
        <v>3.6524813586693528</v>
      </c>
      <c r="AI66" s="49">
        <f>IF(AI$18-W$18&lt;=$E$16,W$46/$E$16,0)</f>
        <v>3.6524813586693528</v>
      </c>
      <c r="AJ66" s="49">
        <f>IF(AJ$18-W$18&lt;=$E$16,W$46/$E$16,0)</f>
        <v>3.6524813586693528</v>
      </c>
      <c r="AK66" s="49">
        <f>IF(AK$18-W$18&lt;=$E$16,W$46/$E$16,0)</f>
        <v>3.6524813586693528</v>
      </c>
      <c r="AL66" s="49">
        <f>IF(AL$18-W$18&lt;=$E$16,W$46/$E$16,0)</f>
        <v>3.6524813586693528</v>
      </c>
      <c r="AM66" s="49">
        <f>IF(AM$18-W$18&lt;=$E$16,W$46/$E$16,0)</f>
        <v>3.6524813586693528</v>
      </c>
    </row>
    <row r="67" spans="2:41" x14ac:dyDescent="0.3">
      <c r="D67" s="51" t="s">
        <v>34</v>
      </c>
      <c r="E67" s="52">
        <f t="shared" si="47"/>
        <v>37.7256844959402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3.7255309858427399</v>
      </c>
      <c r="Z67" s="49">
        <f>IF(Z$18-X$18&lt;=$E$16,X$46/$E$16,0)</f>
        <v>3.7255309858427399</v>
      </c>
      <c r="AA67" s="49">
        <f>IF(AA$18-X$18&lt;=$E$16,X$46/$E$16,0)</f>
        <v>3.7255309858427399</v>
      </c>
      <c r="AB67" s="49">
        <f>IF(AB$18-X$18&lt;=$E$16,X$46/$E$16,0)</f>
        <v>3.7255309858427399</v>
      </c>
      <c r="AC67" s="49">
        <f>IF(AC$18-X$18&lt;=$E$16,X$46/$E$16,0)</f>
        <v>3.7255309858427399</v>
      </c>
      <c r="AD67" s="49">
        <f>IF(AD$18-X$18&lt;=$E$16,X$46/$E$16,0)</f>
        <v>3.7255309858427399</v>
      </c>
      <c r="AE67" s="49">
        <f>IF(AE$18-X$18&lt;=$E$16,X$46/$E$16,0)</f>
        <v>3.7255309858427399</v>
      </c>
      <c r="AF67" s="49">
        <f>IF(AF$18-X$18&lt;=$E$16,X$46/$E$16,0)</f>
        <v>3.7255309858427399</v>
      </c>
      <c r="AG67" s="49">
        <f>IF(AG$18-X$18&lt;=$E$16,X$46/$E$16,0)</f>
        <v>3.7255309858427399</v>
      </c>
      <c r="AH67" s="49">
        <f>IF(AH$18-X$18&lt;=$E$16,X$46/$E$16,0)</f>
        <v>3.7255309858427399</v>
      </c>
      <c r="AI67" s="49">
        <f>IF(AI$18-X$18&lt;=$E$16,X$46/$E$16,0)</f>
        <v>3.7255309858427399</v>
      </c>
      <c r="AJ67" s="49">
        <f>IF(AJ$18-X$18&lt;=$E$16,X$46/$E$16,0)</f>
        <v>3.7255309858427399</v>
      </c>
      <c r="AK67" s="49">
        <f>IF(AK$18-X$18&lt;=$E$16,X$46/$E$16,0)</f>
        <v>3.7255309858427399</v>
      </c>
      <c r="AL67" s="49">
        <f>IF(AL$18-X$18&lt;=$E$16,X$46/$E$16,0)</f>
        <v>3.7255309858427399</v>
      </c>
      <c r="AM67" s="49">
        <f>IF(AM$18-X$18&lt;=$E$16,X$46/$E$16,0)</f>
        <v>3.7255309858427399</v>
      </c>
      <c r="AN67" s="49">
        <f>IF(AN$18-X$18&lt;=$E$16,X$46/$E$16,0)</f>
        <v>3.7255309858427399</v>
      </c>
    </row>
    <row r="68" spans="2:41" x14ac:dyDescent="0.3">
      <c r="D68" s="45" t="s">
        <v>35</v>
      </c>
      <c r="E68" s="50">
        <f t="shared" si="47"/>
        <v>38.480198185858995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3.8000416055595947</v>
      </c>
      <c r="AA68" s="54">
        <f>IF(AA$18-Y$18&lt;=$E$16,Y$46/$E$16,0)</f>
        <v>3.8000416055595947</v>
      </c>
      <c r="AB68" s="54">
        <f>IF(AB$18-Y$18&lt;=$E$16,Y$46/$E$16,0)</f>
        <v>3.8000416055595947</v>
      </c>
      <c r="AC68" s="54">
        <f>IF(AC$18-Y$18&lt;=$E$16,Y$46/$E$16,0)</f>
        <v>3.8000416055595947</v>
      </c>
      <c r="AD68" s="54">
        <f>IF(AD$18-Y$18&lt;=$E$16,Y$46/$E$16,0)</f>
        <v>3.8000416055595947</v>
      </c>
      <c r="AE68" s="54">
        <f>IF(AE$18-Y$18&lt;=$E$16,Y$46/$E$16,0)</f>
        <v>3.8000416055595947</v>
      </c>
      <c r="AF68" s="54">
        <f>IF(AF$18-Y$18&lt;=$E$16,Y$46/$E$16,0)</f>
        <v>3.8000416055595947</v>
      </c>
      <c r="AG68" s="54">
        <f>IF(AG$18-Y$18&lt;=$E$16,Y$46/$E$16,0)</f>
        <v>3.8000416055595947</v>
      </c>
      <c r="AH68" s="54">
        <f>IF(AH$18-Y$18&lt;=$E$16,Y$46/$E$16,0)</f>
        <v>3.8000416055595947</v>
      </c>
      <c r="AI68" s="54">
        <f>IF(AI$18-Y$18&lt;=$E$16,Y$46/$E$16,0)</f>
        <v>3.8000416055595947</v>
      </c>
      <c r="AJ68" s="54">
        <f>IF(AJ$18-Y$18&lt;=$E$16,Y$46/$E$16,0)</f>
        <v>3.8000416055595947</v>
      </c>
      <c r="AK68" s="54">
        <f>IF(AK$18-Y$18&lt;=$E$16,Y$46/$E$16,0)</f>
        <v>3.8000416055595947</v>
      </c>
      <c r="AL68" s="54">
        <f>IF(AL$18-Y$18&lt;=$E$16,Y$46/$E$16,0)</f>
        <v>3.8000416055595947</v>
      </c>
      <c r="AM68" s="54">
        <f>IF(AM$18-Y$18&lt;=$E$16,Y$46/$E$16,0)</f>
        <v>3.8000416055595947</v>
      </c>
      <c r="AN68" s="54">
        <f>IF(AN$18-Y$18&lt;=$E$16,Y$46/$E$16,0)</f>
        <v>3.8000416055595947</v>
      </c>
      <c r="AO68" s="54">
        <f>IF(AO$18-Y$18&lt;=$E$16,Y$46/$E$16,0)</f>
        <v>3.8000416055595947</v>
      </c>
    </row>
    <row r="69" spans="2:41" x14ac:dyDescent="0.3">
      <c r="D69" s="34" t="s">
        <v>6</v>
      </c>
      <c r="E69" s="48">
        <f t="shared" si="47"/>
        <v>320.51012873930176</v>
      </c>
      <c r="F69" s="49">
        <f t="shared" ref="F69:S69" si="48">SUM(F49:F68)</f>
        <v>0</v>
      </c>
      <c r="G69" s="49">
        <f t="shared" si="48"/>
        <v>2.3561812500000001</v>
      </c>
      <c r="H69" s="49">
        <f t="shared" si="48"/>
        <v>4.8210489375000005</v>
      </c>
      <c r="I69" s="49">
        <f t="shared" si="48"/>
        <v>7.3998549318750007</v>
      </c>
      <c r="J69" s="49">
        <f t="shared" si="48"/>
        <v>10.098110057187501</v>
      </c>
      <c r="K69" s="49">
        <f t="shared" si="48"/>
        <v>12.921596944687501</v>
      </c>
      <c r="L69" s="49">
        <f t="shared" si="48"/>
        <v>15.8015535699375</v>
      </c>
      <c r="M69" s="49">
        <f t="shared" si="48"/>
        <v>18.7391093276925</v>
      </c>
      <c r="N69" s="49">
        <f t="shared" si="48"/>
        <v>21.7354162006026</v>
      </c>
      <c r="O69" s="49">
        <f t="shared" si="48"/>
        <v>24.791649210970903</v>
      </c>
      <c r="P69" s="49">
        <f t="shared" si="48"/>
        <v>27.909006881546571</v>
      </c>
      <c r="Q69" s="49">
        <f t="shared" si="48"/>
        <v>31.088711705533754</v>
      </c>
      <c r="R69" s="49">
        <f t="shared" si="48"/>
        <v>34.332010626000681</v>
      </c>
      <c r="S69" s="49">
        <f t="shared" si="48"/>
        <v>37.640175524876945</v>
      </c>
      <c r="T69" s="49">
        <f>SUM(T49:T68)</f>
        <v>41.014503721730733</v>
      </c>
      <c r="U69" s="49">
        <f t="shared" ref="U69:AO69" si="49">SUM(U49:U68)</f>
        <v>44.456318482521596</v>
      </c>
      <c r="V69" s="49">
        <f t="shared" si="49"/>
        <v>47.966969538528275</v>
      </c>
      <c r="W69" s="49">
        <f t="shared" si="49"/>
        <v>49.191652365655095</v>
      </c>
      <c r="X69" s="49">
        <f t="shared" si="49"/>
        <v>50.379266036824454</v>
      </c>
      <c r="Y69" s="49">
        <f t="shared" si="49"/>
        <v>51.525991028292189</v>
      </c>
      <c r="Z69" s="49">
        <f t="shared" si="49"/>
        <v>52.627777508539282</v>
      </c>
      <c r="AA69" s="49">
        <f t="shared" si="49"/>
        <v>49.804290621039286</v>
      </c>
      <c r="AB69" s="49">
        <f t="shared" si="49"/>
        <v>46.924333995789283</v>
      </c>
      <c r="AC69" s="49">
        <f t="shared" si="49"/>
        <v>43.986778238034283</v>
      </c>
      <c r="AD69" s="49">
        <f t="shared" si="49"/>
        <v>40.990471365124179</v>
      </c>
      <c r="AE69" s="49">
        <f t="shared" si="49"/>
        <v>37.934238354755877</v>
      </c>
      <c r="AF69" s="49">
        <f t="shared" si="49"/>
        <v>34.816880684180212</v>
      </c>
      <c r="AG69" s="49">
        <f t="shared" si="49"/>
        <v>31.637175860193029</v>
      </c>
      <c r="AH69" s="49">
        <f t="shared" si="49"/>
        <v>28.393876939726109</v>
      </c>
      <c r="AI69" s="49">
        <f t="shared" si="49"/>
        <v>25.085712040849838</v>
      </c>
      <c r="AJ69" s="49">
        <f t="shared" si="49"/>
        <v>21.71138384399605</v>
      </c>
      <c r="AK69" s="49">
        <f t="shared" si="49"/>
        <v>18.269569083205184</v>
      </c>
      <c r="AL69" s="49">
        <f t="shared" si="49"/>
        <v>14.758918027198504</v>
      </c>
      <c r="AM69" s="49">
        <f t="shared" si="49"/>
        <v>11.178053950071687</v>
      </c>
      <c r="AN69" s="49">
        <f t="shared" si="49"/>
        <v>7.5255725914023346</v>
      </c>
      <c r="AO69" s="49">
        <f t="shared" si="49"/>
        <v>3.8000416055595947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50">F19</f>
        <v>0</v>
      </c>
      <c r="G72" s="42">
        <f t="shared" si="50"/>
        <v>0</v>
      </c>
      <c r="H72" s="42">
        <f t="shared" si="50"/>
        <v>0</v>
      </c>
      <c r="I72" s="42">
        <f t="shared" si="50"/>
        <v>0</v>
      </c>
      <c r="J72" s="42">
        <f t="shared" si="50"/>
        <v>0</v>
      </c>
      <c r="K72" s="42">
        <f t="shared" si="50"/>
        <v>0</v>
      </c>
      <c r="L72" s="42">
        <f t="shared" si="50"/>
        <v>0</v>
      </c>
      <c r="M72" s="42">
        <f t="shared" si="50"/>
        <v>0</v>
      </c>
      <c r="N72" s="42">
        <f t="shared" si="50"/>
        <v>0</v>
      </c>
      <c r="O72" s="42">
        <f t="shared" si="50"/>
        <v>0</v>
      </c>
      <c r="P72" s="42">
        <f t="shared" si="50"/>
        <v>0</v>
      </c>
      <c r="Q72" s="42">
        <f t="shared" si="50"/>
        <v>0</v>
      </c>
      <c r="R72" s="42">
        <f t="shared" si="50"/>
        <v>0</v>
      </c>
      <c r="S72" s="42">
        <f t="shared" si="50"/>
        <v>0</v>
      </c>
      <c r="T72" s="42">
        <f t="shared" si="50"/>
        <v>0</v>
      </c>
      <c r="U72" s="42">
        <f t="shared" si="50"/>
        <v>0</v>
      </c>
      <c r="V72" s="42">
        <f t="shared" si="50"/>
        <v>0</v>
      </c>
      <c r="W72" s="42">
        <f t="shared" si="50"/>
        <v>0</v>
      </c>
      <c r="X72" s="42">
        <f t="shared" si="50"/>
        <v>0</v>
      </c>
      <c r="Y72" s="42">
        <f t="shared" si="50"/>
        <v>0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3" si="51">NPV($E$15,F73:AO73)*(1+$E$15)</f>
        <v>950.90638255433544</v>
      </c>
      <c r="F73" s="139"/>
      <c r="G73" s="136">
        <f>G44</f>
        <v>6.5350687499999989</v>
      </c>
      <c r="H73" s="136">
        <f t="shared" ref="H73:AO73" si="52">H44</f>
        <v>13.371588562499999</v>
      </c>
      <c r="I73" s="136">
        <f t="shared" si="52"/>
        <v>20.524125943125</v>
      </c>
      <c r="J73" s="136">
        <f t="shared" si="52"/>
        <v>28.007965630312501</v>
      </c>
      <c r="K73" s="136">
        <f t="shared" si="52"/>
        <v>35.839146242812504</v>
      </c>
      <c r="L73" s="136">
        <f t="shared" si="52"/>
        <v>43.826950467562504</v>
      </c>
      <c r="M73" s="136">
        <f t="shared" si="52"/>
        <v>51.974510776807506</v>
      </c>
      <c r="N73" s="136">
        <f t="shared" si="52"/>
        <v>60.285022292237407</v>
      </c>
      <c r="O73" s="136">
        <f t="shared" si="52"/>
        <v>68.761744037975902</v>
      </c>
      <c r="P73" s="136">
        <f t="shared" si="52"/>
        <v>77.408000218629169</v>
      </c>
      <c r="Q73" s="136">
        <f t="shared" si="52"/>
        <v>86.227181522895506</v>
      </c>
      <c r="R73" s="136">
        <f t="shared" si="52"/>
        <v>95.222746453247169</v>
      </c>
      <c r="S73" s="136">
        <f t="shared" si="52"/>
        <v>104.39822268220587</v>
      </c>
      <c r="T73" s="136">
        <f t="shared" si="52"/>
        <v>113.75720843574373</v>
      </c>
      <c r="U73" s="136">
        <f t="shared" si="52"/>
        <v>123.30337390435236</v>
      </c>
      <c r="V73" s="136">
        <f t="shared" si="52"/>
        <v>133.04046268233316</v>
      </c>
      <c r="W73" s="136">
        <f t="shared" si="52"/>
        <v>136.43722448587357</v>
      </c>
      <c r="X73" s="136">
        <f t="shared" si="52"/>
        <v>139.73117183798479</v>
      </c>
      <c r="Y73" s="136">
        <f t="shared" si="52"/>
        <v>142.91171096526324</v>
      </c>
      <c r="Z73" s="136">
        <f t="shared" si="52"/>
        <v>145.96760931613727</v>
      </c>
      <c r="AA73" s="136">
        <f t="shared" si="52"/>
        <v>138.13642870363725</v>
      </c>
      <c r="AB73" s="136">
        <f t="shared" si="52"/>
        <v>130.14862447888723</v>
      </c>
      <c r="AC73" s="136">
        <f t="shared" si="52"/>
        <v>122.00106416964223</v>
      </c>
      <c r="AD73" s="136">
        <f t="shared" si="52"/>
        <v>113.69055265421235</v>
      </c>
      <c r="AE73" s="136">
        <f t="shared" si="52"/>
        <v>105.21383090847385</v>
      </c>
      <c r="AF73" s="136">
        <f t="shared" si="52"/>
        <v>96.567574727820585</v>
      </c>
      <c r="AG73" s="136">
        <f t="shared" si="52"/>
        <v>87.748393423554248</v>
      </c>
      <c r="AH73" s="136">
        <f t="shared" si="52"/>
        <v>78.752828493202585</v>
      </c>
      <c r="AI73" s="136">
        <f t="shared" si="52"/>
        <v>69.577352264243899</v>
      </c>
      <c r="AJ73" s="136">
        <f t="shared" si="52"/>
        <v>60.218366510706034</v>
      </c>
      <c r="AK73" s="136">
        <f t="shared" si="52"/>
        <v>50.672201042097399</v>
      </c>
      <c r="AL73" s="136">
        <f t="shared" si="52"/>
        <v>40.935112264116597</v>
      </c>
      <c r="AM73" s="136">
        <f t="shared" si="52"/>
        <v>31.003281710576186</v>
      </c>
      <c r="AN73" s="136">
        <f t="shared" si="52"/>
        <v>20.872814545964964</v>
      </c>
      <c r="AO73" s="136">
        <f t="shared" si="52"/>
        <v>10.539738038061518</v>
      </c>
    </row>
    <row r="74" spans="2:41" x14ac:dyDescent="0.3">
      <c r="D74" s="121" t="s">
        <v>134</v>
      </c>
      <c r="E74" s="122">
        <f t="shared" si="51"/>
        <v>342.84379779169927</v>
      </c>
      <c r="F74" s="123"/>
      <c r="G74" s="140">
        <f>G69</f>
        <v>2.3561812500000001</v>
      </c>
      <c r="H74" s="140">
        <f t="shared" ref="H74:AO74" si="53">H69</f>
        <v>4.8210489375000005</v>
      </c>
      <c r="I74" s="140">
        <f t="shared" si="53"/>
        <v>7.3998549318750007</v>
      </c>
      <c r="J74" s="140">
        <f t="shared" si="53"/>
        <v>10.098110057187501</v>
      </c>
      <c r="K74" s="140">
        <f t="shared" si="53"/>
        <v>12.921596944687501</v>
      </c>
      <c r="L74" s="140">
        <f t="shared" si="53"/>
        <v>15.8015535699375</v>
      </c>
      <c r="M74" s="140">
        <f t="shared" si="53"/>
        <v>18.7391093276925</v>
      </c>
      <c r="N74" s="140">
        <f t="shared" si="53"/>
        <v>21.7354162006026</v>
      </c>
      <c r="O74" s="140">
        <f t="shared" si="53"/>
        <v>24.791649210970903</v>
      </c>
      <c r="P74" s="140">
        <f t="shared" si="53"/>
        <v>27.909006881546571</v>
      </c>
      <c r="Q74" s="140">
        <f t="shared" si="53"/>
        <v>31.088711705533754</v>
      </c>
      <c r="R74" s="140">
        <f t="shared" si="53"/>
        <v>34.332010626000681</v>
      </c>
      <c r="S74" s="140">
        <f t="shared" si="53"/>
        <v>37.640175524876945</v>
      </c>
      <c r="T74" s="140">
        <f t="shared" si="53"/>
        <v>41.014503721730733</v>
      </c>
      <c r="U74" s="140">
        <f t="shared" si="53"/>
        <v>44.456318482521596</v>
      </c>
      <c r="V74" s="140">
        <f t="shared" si="53"/>
        <v>47.966969538528275</v>
      </c>
      <c r="W74" s="140">
        <f t="shared" si="53"/>
        <v>49.191652365655095</v>
      </c>
      <c r="X74" s="140">
        <f t="shared" si="53"/>
        <v>50.379266036824454</v>
      </c>
      <c r="Y74" s="140">
        <f t="shared" si="53"/>
        <v>51.525991028292189</v>
      </c>
      <c r="Z74" s="140">
        <f t="shared" si="53"/>
        <v>52.627777508539282</v>
      </c>
      <c r="AA74" s="140">
        <f t="shared" si="53"/>
        <v>49.804290621039286</v>
      </c>
      <c r="AB74" s="140">
        <f t="shared" si="53"/>
        <v>46.924333995789283</v>
      </c>
      <c r="AC74" s="140">
        <f t="shared" si="53"/>
        <v>43.986778238034283</v>
      </c>
      <c r="AD74" s="140">
        <f t="shared" si="53"/>
        <v>40.990471365124179</v>
      </c>
      <c r="AE74" s="140">
        <f t="shared" si="53"/>
        <v>37.934238354755877</v>
      </c>
      <c r="AF74" s="140">
        <f t="shared" si="53"/>
        <v>34.816880684180212</v>
      </c>
      <c r="AG74" s="140">
        <f t="shared" si="53"/>
        <v>31.637175860193029</v>
      </c>
      <c r="AH74" s="140">
        <f t="shared" si="53"/>
        <v>28.393876939726109</v>
      </c>
      <c r="AI74" s="140">
        <f t="shared" si="53"/>
        <v>25.085712040849838</v>
      </c>
      <c r="AJ74" s="140">
        <f t="shared" si="53"/>
        <v>21.71138384399605</v>
      </c>
      <c r="AK74" s="140">
        <f t="shared" si="53"/>
        <v>18.269569083205184</v>
      </c>
      <c r="AL74" s="140">
        <f t="shared" si="53"/>
        <v>14.758918027198504</v>
      </c>
      <c r="AM74" s="140">
        <f t="shared" si="53"/>
        <v>11.178053950071687</v>
      </c>
      <c r="AN74" s="140">
        <f t="shared" si="53"/>
        <v>7.5255725914023346</v>
      </c>
      <c r="AO74" s="140">
        <f t="shared" si="53"/>
        <v>3.8000416055595947</v>
      </c>
    </row>
    <row r="75" spans="2:41" x14ac:dyDescent="0.3">
      <c r="D75" s="34" t="s">
        <v>135</v>
      </c>
      <c r="E75" s="48">
        <f t="shared" si="51"/>
        <v>1293.750180346035</v>
      </c>
      <c r="F75" s="53"/>
      <c r="G75" s="53">
        <f>SUM(G73:G74)</f>
        <v>8.8912499999999994</v>
      </c>
      <c r="H75" s="53">
        <f t="shared" ref="H75:AO75" si="54">SUM(H73:H74)</f>
        <v>18.1926375</v>
      </c>
      <c r="I75" s="53">
        <f t="shared" si="54"/>
        <v>27.923980875000002</v>
      </c>
      <c r="J75" s="53">
        <f t="shared" si="54"/>
        <v>38.106075687500002</v>
      </c>
      <c r="K75" s="53">
        <f t="shared" si="54"/>
        <v>48.760743187500005</v>
      </c>
      <c r="L75" s="53">
        <f t="shared" si="54"/>
        <v>59.628504037500008</v>
      </c>
      <c r="M75" s="53">
        <f t="shared" si="54"/>
        <v>70.713620104500009</v>
      </c>
      <c r="N75" s="53">
        <f t="shared" si="54"/>
        <v>82.020438492840015</v>
      </c>
      <c r="O75" s="53">
        <f t="shared" si="54"/>
        <v>93.553393248946804</v>
      </c>
      <c r="P75" s="53">
        <f t="shared" si="54"/>
        <v>105.31700710017574</v>
      </c>
      <c r="Q75" s="53">
        <f t="shared" si="54"/>
        <v>117.31589322842926</v>
      </c>
      <c r="R75" s="53">
        <f t="shared" si="54"/>
        <v>129.55475707924785</v>
      </c>
      <c r="S75" s="53">
        <f t="shared" si="54"/>
        <v>142.03839820708282</v>
      </c>
      <c r="T75" s="53">
        <f t="shared" si="54"/>
        <v>154.77171215747447</v>
      </c>
      <c r="U75" s="53">
        <f t="shared" si="54"/>
        <v>167.75969238687395</v>
      </c>
      <c r="V75" s="53">
        <f t="shared" si="54"/>
        <v>181.00743222086143</v>
      </c>
      <c r="W75" s="53">
        <f t="shared" si="54"/>
        <v>185.62887685152867</v>
      </c>
      <c r="X75" s="53">
        <f t="shared" si="54"/>
        <v>190.11043787480924</v>
      </c>
      <c r="Y75" s="53">
        <f t="shared" si="54"/>
        <v>194.43770199355544</v>
      </c>
      <c r="Z75" s="53">
        <f t="shared" si="54"/>
        <v>198.59538682467655</v>
      </c>
      <c r="AA75" s="53">
        <f t="shared" si="54"/>
        <v>187.94071932467654</v>
      </c>
      <c r="AB75" s="53">
        <f t="shared" si="54"/>
        <v>177.07295847467651</v>
      </c>
      <c r="AC75" s="53">
        <f t="shared" si="54"/>
        <v>165.98784240767651</v>
      </c>
      <c r="AD75" s="53">
        <f t="shared" si="54"/>
        <v>154.68102401933652</v>
      </c>
      <c r="AE75" s="53">
        <f t="shared" si="54"/>
        <v>143.14806926322973</v>
      </c>
      <c r="AF75" s="53">
        <f t="shared" si="54"/>
        <v>131.38445541200079</v>
      </c>
      <c r="AG75" s="53">
        <f t="shared" si="54"/>
        <v>119.38556928374727</v>
      </c>
      <c r="AH75" s="53">
        <f t="shared" si="54"/>
        <v>107.1467054329287</v>
      </c>
      <c r="AI75" s="53">
        <f t="shared" si="54"/>
        <v>94.663064305093741</v>
      </c>
      <c r="AJ75" s="53">
        <f t="shared" si="54"/>
        <v>81.92975035470208</v>
      </c>
      <c r="AK75" s="53">
        <f t="shared" si="54"/>
        <v>68.941770125302583</v>
      </c>
      <c r="AL75" s="53">
        <f t="shared" si="54"/>
        <v>55.694030291315102</v>
      </c>
      <c r="AM75" s="53">
        <f t="shared" si="54"/>
        <v>42.181335660647875</v>
      </c>
      <c r="AN75" s="53">
        <f t="shared" si="54"/>
        <v>28.398387137367298</v>
      </c>
      <c r="AO75" s="53">
        <f t="shared" si="54"/>
        <v>14.339779643621114</v>
      </c>
    </row>
    <row r="76" spans="2:41" x14ac:dyDescent="0.3">
      <c r="D76" s="119" t="s">
        <v>75</v>
      </c>
      <c r="E76" s="120">
        <f t="shared" si="51"/>
        <v>241.10359912925875</v>
      </c>
      <c r="F76" s="119"/>
      <c r="G76" s="139">
        <f t="shared" ref="G76:AO76" si="55">F$22*$H10</f>
        <v>2.6767641599999998</v>
      </c>
      <c r="H76" s="139">
        <f t="shared" si="55"/>
        <v>5.3097049152000002</v>
      </c>
      <c r="I76" s="139">
        <f t="shared" si="55"/>
        <v>7.8970715591040008</v>
      </c>
      <c r="J76" s="139">
        <f t="shared" si="55"/>
        <v>10.437034670832002</v>
      </c>
      <c r="K76" s="139">
        <f t="shared" si="55"/>
        <v>12.927682329576001</v>
      </c>
      <c r="L76" s="139">
        <f t="shared" si="55"/>
        <v>15.282004796217601</v>
      </c>
      <c r="M76" s="139">
        <f t="shared" si="55"/>
        <v>17.497275566914755</v>
      </c>
      <c r="N76" s="139">
        <f t="shared" si="55"/>
        <v>19.570713607748569</v>
      </c>
      <c r="O76" s="139">
        <f t="shared" si="55"/>
        <v>21.499482264121784</v>
      </c>
      <c r="P76" s="139">
        <f t="shared" si="55"/>
        <v>23.280688148345181</v>
      </c>
      <c r="Q76" s="139">
        <f t="shared" si="55"/>
        <v>24.911380004975761</v>
      </c>
      <c r="R76" s="139">
        <f t="shared" si="55"/>
        <v>26.388547553461674</v>
      </c>
      <c r="S76" s="139">
        <f t="shared" si="55"/>
        <v>27.709120307640035</v>
      </c>
      <c r="T76" s="139">
        <f t="shared" si="55"/>
        <v>28.869966371624674</v>
      </c>
      <c r="U76" s="139">
        <f t="shared" si="55"/>
        <v>29.867891211611727</v>
      </c>
      <c r="V76" s="139">
        <f t="shared" si="55"/>
        <v>30.699636403121243</v>
      </c>
      <c r="W76" s="139">
        <f t="shared" si="55"/>
        <v>31.361878353183666</v>
      </c>
      <c r="X76" s="139">
        <f t="shared" si="55"/>
        <v>32.018524756970059</v>
      </c>
      <c r="Y76" s="139">
        <f t="shared" si="55"/>
        <v>32.673834895554897</v>
      </c>
      <c r="Z76" s="139">
        <f t="shared" si="55"/>
        <v>33.332371795234153</v>
      </c>
      <c r="AA76" s="139">
        <f t="shared" si="55"/>
        <v>29.595600996741044</v>
      </c>
      <c r="AB76" s="139">
        <f t="shared" si="55"/>
        <v>26.059308421927931</v>
      </c>
      <c r="AC76" s="139">
        <f t="shared" si="55"/>
        <v>22.72750363526842</v>
      </c>
      <c r="AD76" s="139">
        <f t="shared" si="55"/>
        <v>19.604276392525573</v>
      </c>
      <c r="AE76" s="139">
        <f t="shared" si="55"/>
        <v>16.693798244577739</v>
      </c>
      <c r="AF76" s="139">
        <f t="shared" si="55"/>
        <v>14.000324173320811</v>
      </c>
      <c r="AG76" s="139">
        <f t="shared" si="55"/>
        <v>11.528194260288604</v>
      </c>
      <c r="AH76" s="139">
        <f t="shared" si="55"/>
        <v>9.2818353886456144</v>
      </c>
      <c r="AI76" s="139">
        <f t="shared" si="55"/>
        <v>7.2657629792196285</v>
      </c>
      <c r="AJ76" s="139">
        <f t="shared" si="55"/>
        <v>5.4845827612549849</v>
      </c>
      <c r="AK76" s="139">
        <f t="shared" si="55"/>
        <v>3.9429925785809101</v>
      </c>
      <c r="AL76" s="139">
        <f t="shared" si="55"/>
        <v>2.645784231903217</v>
      </c>
      <c r="AM76" s="139">
        <f t="shared" si="55"/>
        <v>1.5978453579418319</v>
      </c>
      <c r="AN76" s="139">
        <f t="shared" si="55"/>
        <v>0.80416134615108148</v>
      </c>
      <c r="AO76" s="139">
        <f t="shared" si="55"/>
        <v>0.26981729377437835</v>
      </c>
    </row>
    <row r="77" spans="2:41" x14ac:dyDescent="0.3">
      <c r="D77" s="121" t="s">
        <v>123</v>
      </c>
      <c r="E77" s="122">
        <f t="shared" si="51"/>
        <v>305.14674264796804</v>
      </c>
      <c r="F77" s="123"/>
      <c r="G77" s="123">
        <f t="shared" ref="G77:AO77" si="56">F$22*$H11</f>
        <v>3.3877796399999993</v>
      </c>
      <c r="H77" s="123">
        <f t="shared" si="56"/>
        <v>6.7200952832999992</v>
      </c>
      <c r="I77" s="123">
        <f t="shared" si="56"/>
        <v>9.9947311919910007</v>
      </c>
      <c r="J77" s="123">
        <f t="shared" si="56"/>
        <v>13.209372005271751</v>
      </c>
      <c r="K77" s="123">
        <f t="shared" si="56"/>
        <v>16.361597948369624</v>
      </c>
      <c r="L77" s="123">
        <f t="shared" si="56"/>
        <v>19.341287320212899</v>
      </c>
      <c r="M77" s="123">
        <f t="shared" si="56"/>
        <v>22.144989389376484</v>
      </c>
      <c r="N77" s="123">
        <f t="shared" si="56"/>
        <v>24.76918440980678</v>
      </c>
      <c r="O77" s="123">
        <f t="shared" si="56"/>
        <v>27.210282240529128</v>
      </c>
      <c r="P77" s="123">
        <f t="shared" si="56"/>
        <v>29.464620937749366</v>
      </c>
      <c r="Q77" s="123">
        <f t="shared" si="56"/>
        <v>31.528465318797448</v>
      </c>
      <c r="R77" s="123">
        <f t="shared" si="56"/>
        <v>33.398005497349928</v>
      </c>
      <c r="S77" s="123">
        <f t="shared" si="56"/>
        <v>35.069355389356915</v>
      </c>
      <c r="T77" s="123">
        <f t="shared" si="56"/>
        <v>36.538551189087471</v>
      </c>
      <c r="U77" s="123">
        <f t="shared" si="56"/>
        <v>37.801549814696088</v>
      </c>
      <c r="V77" s="123">
        <f t="shared" si="56"/>
        <v>38.854227322700318</v>
      </c>
      <c r="W77" s="123">
        <f t="shared" si="56"/>
        <v>39.69237729074807</v>
      </c>
      <c r="X77" s="123">
        <f t="shared" si="56"/>
        <v>40.523445395540229</v>
      </c>
      <c r="Y77" s="123">
        <f t="shared" si="56"/>
        <v>41.352822289686664</v>
      </c>
      <c r="Z77" s="123">
        <f t="shared" si="56"/>
        <v>42.186283053343224</v>
      </c>
      <c r="AA77" s="123">
        <f t="shared" si="56"/>
        <v>37.456932511500376</v>
      </c>
      <c r="AB77" s="123">
        <f t="shared" si="56"/>
        <v>32.981312221502534</v>
      </c>
      <c r="AC77" s="123">
        <f t="shared" si="56"/>
        <v>28.764496788386587</v>
      </c>
      <c r="AD77" s="123">
        <f t="shared" si="56"/>
        <v>24.811662309290178</v>
      </c>
      <c r="AE77" s="123">
        <f t="shared" si="56"/>
        <v>21.128088403293699</v>
      </c>
      <c r="AF77" s="123">
        <f t="shared" si="56"/>
        <v>17.71916028185915</v>
      </c>
      <c r="AG77" s="123">
        <f t="shared" si="56"/>
        <v>14.590370860677762</v>
      </c>
      <c r="AH77" s="123">
        <f t="shared" si="56"/>
        <v>11.747322913754605</v>
      </c>
      <c r="AI77" s="123">
        <f t="shared" si="56"/>
        <v>9.1957312705748411</v>
      </c>
      <c r="AJ77" s="123">
        <f t="shared" si="56"/>
        <v>6.9414250572133396</v>
      </c>
      <c r="AK77" s="123">
        <f t="shared" si="56"/>
        <v>4.9903499822664639</v>
      </c>
      <c r="AL77" s="123">
        <f t="shared" si="56"/>
        <v>3.3485706685025085</v>
      </c>
      <c r="AM77" s="123">
        <f t="shared" si="56"/>
        <v>2.0222730311451307</v>
      </c>
      <c r="AN77" s="123">
        <f t="shared" si="56"/>
        <v>1.0177667037224623</v>
      </c>
      <c r="AO77" s="123">
        <f t="shared" si="56"/>
        <v>0.34148751243319753</v>
      </c>
    </row>
    <row r="78" spans="2:41" x14ac:dyDescent="0.3">
      <c r="D78" s="34" t="s">
        <v>76</v>
      </c>
      <c r="E78" s="48">
        <f t="shared" si="51"/>
        <v>510.66628153873955</v>
      </c>
      <c r="F78" s="42">
        <f>SUM(F76:F77)</f>
        <v>0</v>
      </c>
      <c r="G78" s="42">
        <f t="shared" ref="G78:AO78" si="57">SUM(G76:G77)</f>
        <v>6.0645437999999992</v>
      </c>
      <c r="H78" s="42">
        <f t="shared" si="57"/>
        <v>12.029800198499998</v>
      </c>
      <c r="I78" s="42">
        <f t="shared" si="57"/>
        <v>17.891802751095</v>
      </c>
      <c r="J78" s="42">
        <f t="shared" si="57"/>
        <v>23.646406676103751</v>
      </c>
      <c r="K78" s="42">
        <f t="shared" si="57"/>
        <v>29.289280277945625</v>
      </c>
      <c r="L78" s="42">
        <f t="shared" si="57"/>
        <v>34.623292116430498</v>
      </c>
      <c r="M78" s="42">
        <f t="shared" si="57"/>
        <v>39.642264956291243</v>
      </c>
      <c r="N78" s="42">
        <f t="shared" si="57"/>
        <v>44.339898017555349</v>
      </c>
      <c r="O78" s="42">
        <f t="shared" si="57"/>
        <v>48.709764504650913</v>
      </c>
      <c r="P78" s="42">
        <f t="shared" si="57"/>
        <v>52.745309086094551</v>
      </c>
      <c r="Q78" s="42">
        <f t="shared" si="57"/>
        <v>56.439845323773213</v>
      </c>
      <c r="R78" s="42">
        <f t="shared" si="57"/>
        <v>59.786553050811605</v>
      </c>
      <c r="S78" s="42">
        <f t="shared" si="57"/>
        <v>62.778475696996949</v>
      </c>
      <c r="T78" s="42">
        <f t="shared" si="57"/>
        <v>65.408517560712141</v>
      </c>
      <c r="U78" s="42">
        <f t="shared" si="57"/>
        <v>67.669441026307823</v>
      </c>
      <c r="V78" s="42">
        <f t="shared" si="57"/>
        <v>69.553863725821557</v>
      </c>
      <c r="W78" s="42">
        <f t="shared" si="57"/>
        <v>71.054255643931739</v>
      </c>
      <c r="X78" s="42">
        <f t="shared" si="57"/>
        <v>72.541970152510288</v>
      </c>
      <c r="Y78" s="42">
        <f t="shared" si="57"/>
        <v>74.026657185241561</v>
      </c>
      <c r="Z78" s="42">
        <f t="shared" si="57"/>
        <v>75.51865484857737</v>
      </c>
      <c r="AA78" s="42">
        <f t="shared" si="57"/>
        <v>67.052533508241424</v>
      </c>
      <c r="AB78" s="42">
        <f t="shared" si="57"/>
        <v>59.040620643430465</v>
      </c>
      <c r="AC78" s="42">
        <f t="shared" si="57"/>
        <v>51.492000423655007</v>
      </c>
      <c r="AD78" s="42">
        <f t="shared" si="57"/>
        <v>44.415938701815747</v>
      </c>
      <c r="AE78" s="42">
        <f t="shared" si="57"/>
        <v>37.821886647871438</v>
      </c>
      <c r="AF78" s="42">
        <f t="shared" si="57"/>
        <v>31.719484455179959</v>
      </c>
      <c r="AG78" s="42">
        <f t="shared" si="57"/>
        <v>26.118565120966366</v>
      </c>
      <c r="AH78" s="42">
        <f t="shared" si="57"/>
        <v>21.029158302400219</v>
      </c>
      <c r="AI78" s="42">
        <f t="shared" si="57"/>
        <v>16.46149424979447</v>
      </c>
      <c r="AJ78" s="42">
        <f t="shared" si="57"/>
        <v>12.426007818468324</v>
      </c>
      <c r="AK78" s="42">
        <f t="shared" si="57"/>
        <v>8.9333425608473735</v>
      </c>
      <c r="AL78" s="42">
        <f t="shared" si="57"/>
        <v>5.9943549004057255</v>
      </c>
      <c r="AM78" s="42">
        <f t="shared" si="57"/>
        <v>3.6201183890869624</v>
      </c>
      <c r="AN78" s="42">
        <f t="shared" si="57"/>
        <v>1.8219280498735437</v>
      </c>
      <c r="AO78" s="42">
        <f t="shared" si="57"/>
        <v>0.61130480620757588</v>
      </c>
    </row>
    <row r="79" spans="2:41" x14ac:dyDescent="0.3">
      <c r="D79" s="107" t="s">
        <v>126</v>
      </c>
      <c r="E79" s="108">
        <f t="shared" si="51"/>
        <v>102.85199843517752</v>
      </c>
      <c r="F79" s="109">
        <f t="shared" ref="F79:AO79" si="58">F77*($H$14-1)</f>
        <v>0</v>
      </c>
      <c r="G79" s="109">
        <f t="shared" si="58"/>
        <v>1.2214443599999996</v>
      </c>
      <c r="H79" s="109">
        <f t="shared" si="58"/>
        <v>2.4228914966999993</v>
      </c>
      <c r="I79" s="109">
        <f t="shared" si="58"/>
        <v>3.6035425386089996</v>
      </c>
      <c r="J79" s="109">
        <f t="shared" si="58"/>
        <v>4.7625626957782501</v>
      </c>
      <c r="K79" s="109">
        <f t="shared" si="58"/>
        <v>5.8990795324053744</v>
      </c>
      <c r="L79" s="109">
        <f t="shared" si="58"/>
        <v>6.9733893059270988</v>
      </c>
      <c r="M79" s="109">
        <f t="shared" si="58"/>
        <v>7.9842478750813166</v>
      </c>
      <c r="N79" s="109">
        <f t="shared" si="58"/>
        <v>8.9303862157806737</v>
      </c>
      <c r="O79" s="109">
        <f t="shared" si="58"/>
        <v>9.8105099234560793</v>
      </c>
      <c r="P79" s="109">
        <f t="shared" si="58"/>
        <v>10.623298705447048</v>
      </c>
      <c r="Q79" s="109">
        <f t="shared" si="58"/>
        <v>11.367405863239895</v>
      </c>
      <c r="R79" s="109">
        <f t="shared" si="58"/>
        <v>12.041457764350653</v>
      </c>
      <c r="S79" s="109">
        <f t="shared" si="58"/>
        <v>12.644053303645689</v>
      </c>
      <c r="T79" s="109">
        <f t="shared" si="58"/>
        <v>13.173763353888678</v>
      </c>
      <c r="U79" s="109">
        <f t="shared" si="58"/>
        <v>13.629130205298589</v>
      </c>
      <c r="V79" s="109">
        <f t="shared" si="58"/>
        <v>14.008666993898752</v>
      </c>
      <c r="W79" s="109">
        <f t="shared" si="58"/>
        <v>14.310857118432976</v>
      </c>
      <c r="X79" s="109">
        <f t="shared" si="58"/>
        <v>14.610493918119944</v>
      </c>
      <c r="Y79" s="109">
        <f t="shared" si="58"/>
        <v>14.909520961587706</v>
      </c>
      <c r="Z79" s="109">
        <f t="shared" si="58"/>
        <v>15.210020420593134</v>
      </c>
      <c r="AA79" s="109">
        <f t="shared" si="58"/>
        <v>13.50488042931646</v>
      </c>
      <c r="AB79" s="109">
        <f t="shared" si="58"/>
        <v>11.89122141319479</v>
      </c>
      <c r="AC79" s="109">
        <f t="shared" si="58"/>
        <v>10.370872991731217</v>
      </c>
      <c r="AD79" s="109">
        <f t="shared" si="58"/>
        <v>8.9457013768189064</v>
      </c>
      <c r="AE79" s="109">
        <f t="shared" si="58"/>
        <v>7.6176101045888833</v>
      </c>
      <c r="AF79" s="109">
        <f t="shared" si="58"/>
        <v>6.388540781894795</v>
      </c>
      <c r="AG79" s="109">
        <f t="shared" si="58"/>
        <v>5.260473847727356</v>
      </c>
      <c r="AH79" s="109">
        <f t="shared" si="58"/>
        <v>4.2354293498571023</v>
      </c>
      <c r="AI79" s="109">
        <f t="shared" si="58"/>
        <v>3.3154677370099761</v>
      </c>
      <c r="AJ79" s="109">
        <f t="shared" si="58"/>
        <v>2.5026906668864419</v>
      </c>
      <c r="AK79" s="109">
        <f t="shared" si="58"/>
        <v>1.7992418303409698</v>
      </c>
      <c r="AL79" s="109">
        <f t="shared" si="58"/>
        <v>1.2073077920451221</v>
      </c>
      <c r="AM79" s="109">
        <f t="shared" si="58"/>
        <v>0.72911884796389059</v>
      </c>
      <c r="AN79" s="109">
        <f t="shared" si="58"/>
        <v>0.36694989998156796</v>
      </c>
      <c r="AO79" s="109">
        <f t="shared" si="58"/>
        <v>0.12312134802013243</v>
      </c>
    </row>
    <row r="80" spans="2:41" x14ac:dyDescent="0.3">
      <c r="D80" s="45" t="s">
        <v>127</v>
      </c>
      <c r="E80" s="50">
        <f>NPV($E$15,F80:AO80)*(1+$E$15)</f>
        <v>102.85199843517752</v>
      </c>
      <c r="F80" s="55">
        <f>F79</f>
        <v>0</v>
      </c>
      <c r="G80" s="55">
        <f t="shared" ref="G80:AO80" si="59">G79</f>
        <v>1.2214443599999996</v>
      </c>
      <c r="H80" s="55">
        <f t="shared" si="59"/>
        <v>2.4228914966999993</v>
      </c>
      <c r="I80" s="55">
        <f t="shared" si="59"/>
        <v>3.6035425386089996</v>
      </c>
      <c r="J80" s="55">
        <f t="shared" si="59"/>
        <v>4.7625626957782501</v>
      </c>
      <c r="K80" s="55">
        <f t="shared" si="59"/>
        <v>5.8990795324053744</v>
      </c>
      <c r="L80" s="55">
        <f t="shared" si="59"/>
        <v>6.9733893059270988</v>
      </c>
      <c r="M80" s="55">
        <f t="shared" si="59"/>
        <v>7.9842478750813166</v>
      </c>
      <c r="N80" s="55">
        <f t="shared" si="59"/>
        <v>8.9303862157806737</v>
      </c>
      <c r="O80" s="55">
        <f t="shared" si="59"/>
        <v>9.8105099234560793</v>
      </c>
      <c r="P80" s="55">
        <f t="shared" si="59"/>
        <v>10.623298705447048</v>
      </c>
      <c r="Q80" s="55">
        <f t="shared" si="59"/>
        <v>11.367405863239895</v>
      </c>
      <c r="R80" s="55">
        <f t="shared" si="59"/>
        <v>12.041457764350653</v>
      </c>
      <c r="S80" s="55">
        <f t="shared" si="59"/>
        <v>12.644053303645689</v>
      </c>
      <c r="T80" s="55">
        <f t="shared" si="59"/>
        <v>13.173763353888678</v>
      </c>
      <c r="U80" s="55">
        <f t="shared" si="59"/>
        <v>13.629130205298589</v>
      </c>
      <c r="V80" s="55">
        <f t="shared" si="59"/>
        <v>14.008666993898752</v>
      </c>
      <c r="W80" s="55">
        <f t="shared" si="59"/>
        <v>14.310857118432976</v>
      </c>
      <c r="X80" s="55">
        <f t="shared" si="59"/>
        <v>14.610493918119944</v>
      </c>
      <c r="Y80" s="55">
        <f t="shared" si="59"/>
        <v>14.909520961587706</v>
      </c>
      <c r="Z80" s="55">
        <f t="shared" si="59"/>
        <v>15.210020420593134</v>
      </c>
      <c r="AA80" s="55">
        <f t="shared" si="59"/>
        <v>13.50488042931646</v>
      </c>
      <c r="AB80" s="55">
        <f t="shared" si="59"/>
        <v>11.89122141319479</v>
      </c>
      <c r="AC80" s="55">
        <f t="shared" si="59"/>
        <v>10.370872991731217</v>
      </c>
      <c r="AD80" s="55">
        <f t="shared" si="59"/>
        <v>8.9457013768189064</v>
      </c>
      <c r="AE80" s="55">
        <f t="shared" si="59"/>
        <v>7.6176101045888833</v>
      </c>
      <c r="AF80" s="55">
        <f t="shared" si="59"/>
        <v>6.388540781894795</v>
      </c>
      <c r="AG80" s="55">
        <f t="shared" si="59"/>
        <v>5.260473847727356</v>
      </c>
      <c r="AH80" s="55">
        <f t="shared" si="59"/>
        <v>4.2354293498571023</v>
      </c>
      <c r="AI80" s="55">
        <f t="shared" si="59"/>
        <v>3.3154677370099761</v>
      </c>
      <c r="AJ80" s="55">
        <f t="shared" si="59"/>
        <v>2.5026906668864419</v>
      </c>
      <c r="AK80" s="55">
        <f t="shared" si="59"/>
        <v>1.7992418303409698</v>
      </c>
      <c r="AL80" s="55">
        <f t="shared" si="59"/>
        <v>1.2073077920451221</v>
      </c>
      <c r="AM80" s="55">
        <f t="shared" si="59"/>
        <v>0.72911884796389059</v>
      </c>
      <c r="AN80" s="55">
        <f t="shared" si="59"/>
        <v>0.36694989998156796</v>
      </c>
      <c r="AO80" s="55">
        <f t="shared" si="59"/>
        <v>0.12312134802013243</v>
      </c>
    </row>
    <row r="81" spans="3:41" x14ac:dyDescent="0.3">
      <c r="D81" s="118" t="s">
        <v>49</v>
      </c>
      <c r="E81" s="116">
        <f t="shared" si="51"/>
        <v>1822.9904638958108</v>
      </c>
      <c r="F81" s="117">
        <f t="shared" ref="F81:AO81" si="60">SUM(F75,F78,F72,F80)</f>
        <v>0</v>
      </c>
      <c r="G81" s="117">
        <f t="shared" si="60"/>
        <v>16.177238159999998</v>
      </c>
      <c r="H81" s="117">
        <f t="shared" si="60"/>
        <v>32.645329195199999</v>
      </c>
      <c r="I81" s="117">
        <f t="shared" si="60"/>
        <v>49.419326164703996</v>
      </c>
      <c r="J81" s="117">
        <f t="shared" si="60"/>
        <v>66.515045059382004</v>
      </c>
      <c r="K81" s="117">
        <f t="shared" si="60"/>
        <v>83.949102997851014</v>
      </c>
      <c r="L81" s="117">
        <f t="shared" si="60"/>
        <v>101.22518545985761</v>
      </c>
      <c r="M81" s="117">
        <f t="shared" si="60"/>
        <v>118.34013293587257</v>
      </c>
      <c r="N81" s="117">
        <f t="shared" si="60"/>
        <v>135.29072272617606</v>
      </c>
      <c r="O81" s="117">
        <f t="shared" si="60"/>
        <v>152.07366767705378</v>
      </c>
      <c r="P81" s="117">
        <f t="shared" si="60"/>
        <v>168.68561489171734</v>
      </c>
      <c r="Q81" s="117">
        <f t="shared" si="60"/>
        <v>185.12314441544237</v>
      </c>
      <c r="R81" s="117">
        <f t="shared" si="60"/>
        <v>201.38276789441011</v>
      </c>
      <c r="S81" s="117">
        <f t="shared" si="60"/>
        <v>217.46092720772546</v>
      </c>
      <c r="T81" s="117">
        <f t="shared" si="60"/>
        <v>233.3539930720753</v>
      </c>
      <c r="U81" s="117">
        <f t="shared" si="60"/>
        <v>249.05826361848037</v>
      </c>
      <c r="V81" s="117">
        <f t="shared" si="60"/>
        <v>264.56996294058177</v>
      </c>
      <c r="W81" s="117">
        <f t="shared" si="60"/>
        <v>270.9939896138934</v>
      </c>
      <c r="X81" s="117">
        <f t="shared" si="60"/>
        <v>277.26290194543952</v>
      </c>
      <c r="Y81" s="117">
        <f t="shared" si="60"/>
        <v>283.3738801403847</v>
      </c>
      <c r="Z81" s="117">
        <f t="shared" si="60"/>
        <v>289.32406209384709</v>
      </c>
      <c r="AA81" s="117">
        <f t="shared" si="60"/>
        <v>268.49813326223443</v>
      </c>
      <c r="AB81" s="117">
        <f t="shared" si="60"/>
        <v>248.00480053130175</v>
      </c>
      <c r="AC81" s="117">
        <f t="shared" si="60"/>
        <v>227.85071582306273</v>
      </c>
      <c r="AD81" s="117">
        <f t="shared" si="60"/>
        <v>208.04266409797117</v>
      </c>
      <c r="AE81" s="117">
        <f t="shared" si="60"/>
        <v>188.58756601569007</v>
      </c>
      <c r="AF81" s="117">
        <f t="shared" si="60"/>
        <v>169.49248064907553</v>
      </c>
      <c r="AG81" s="117">
        <f t="shared" si="60"/>
        <v>150.76460825244098</v>
      </c>
      <c r="AH81" s="117">
        <f t="shared" si="60"/>
        <v>132.411293085186</v>
      </c>
      <c r="AI81" s="117">
        <f t="shared" si="60"/>
        <v>114.44002629189819</v>
      </c>
      <c r="AJ81" s="117">
        <f t="shared" si="60"/>
        <v>96.858448840056838</v>
      </c>
      <c r="AK81" s="117">
        <f t="shared" si="60"/>
        <v>79.674354516490936</v>
      </c>
      <c r="AL81" s="117">
        <f t="shared" si="60"/>
        <v>62.895692983765947</v>
      </c>
      <c r="AM81" s="117">
        <f t="shared" si="60"/>
        <v>46.530572897698725</v>
      </c>
      <c r="AN81" s="117">
        <f t="shared" si="60"/>
        <v>30.587265087222409</v>
      </c>
      <c r="AO81" s="117">
        <f t="shared" si="60"/>
        <v>15.074205797848823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1"/>
        <v>-221.20046828991423</v>
      </c>
      <c r="F83" s="49">
        <f t="shared" ref="F83:AO83" si="61">-F8+F81</f>
        <v>-142.26</v>
      </c>
      <c r="G83" s="49">
        <f t="shared" si="61"/>
        <v>-132.64496184000001</v>
      </c>
      <c r="H83" s="49">
        <f t="shared" si="61"/>
        <v>-123.05616480480001</v>
      </c>
      <c r="I83" s="49">
        <f t="shared" si="61"/>
        <v>-113.49419083529602</v>
      </c>
      <c r="J83" s="49">
        <f t="shared" si="61"/>
        <v>-103.959634940618</v>
      </c>
      <c r="K83" s="49">
        <f t="shared" si="61"/>
        <v>-89.935070602148983</v>
      </c>
      <c r="L83" s="49">
        <f t="shared" si="61"/>
        <v>-76.136671612142379</v>
      </c>
      <c r="M83" s="49">
        <f t="shared" si="61"/>
        <v>-62.568961277567425</v>
      </c>
      <c r="N83" s="49">
        <f t="shared" si="61"/>
        <v>-49.23655337153275</v>
      </c>
      <c r="O83" s="49">
        <f t="shared" si="61"/>
        <v>-36.144153942609222</v>
      </c>
      <c r="P83" s="49">
        <f t="shared" si="61"/>
        <v>-23.296563160338934</v>
      </c>
      <c r="Q83" s="49">
        <f t="shared" si="61"/>
        <v>-10.69867719765503</v>
      </c>
      <c r="R83" s="49">
        <f t="shared" si="61"/>
        <v>1.6445098490507633</v>
      </c>
      <c r="S83" s="49">
        <f t="shared" si="61"/>
        <v>13.727904001458938</v>
      </c>
      <c r="T83" s="49">
        <f t="shared" si="61"/>
        <v>25.54630940168343</v>
      </c>
      <c r="U83" s="49">
        <f t="shared" si="61"/>
        <v>37.094426274680671</v>
      </c>
      <c r="V83" s="49">
        <f t="shared" si="61"/>
        <v>48.366848849906091</v>
      </c>
      <c r="W83" s="49">
        <f t="shared" si="61"/>
        <v>50.466813241404196</v>
      </c>
      <c r="X83" s="49">
        <f t="shared" si="61"/>
        <v>52.325182045500526</v>
      </c>
      <c r="Y83" s="49">
        <f t="shared" si="61"/>
        <v>53.937405842446907</v>
      </c>
      <c r="Z83" s="49">
        <f t="shared" si="61"/>
        <v>289.32406209384709</v>
      </c>
      <c r="AA83" s="49">
        <f t="shared" si="61"/>
        <v>268.49813326223443</v>
      </c>
      <c r="AB83" s="49">
        <f t="shared" si="61"/>
        <v>248.00480053130175</v>
      </c>
      <c r="AC83" s="49">
        <f t="shared" si="61"/>
        <v>227.85071582306273</v>
      </c>
      <c r="AD83" s="49">
        <f t="shared" si="61"/>
        <v>208.04266409797117</v>
      </c>
      <c r="AE83" s="49">
        <f t="shared" si="61"/>
        <v>188.58756601569007</v>
      </c>
      <c r="AF83" s="49">
        <f t="shared" si="61"/>
        <v>169.49248064907553</v>
      </c>
      <c r="AG83" s="49">
        <f t="shared" si="61"/>
        <v>150.76460825244098</v>
      </c>
      <c r="AH83" s="49">
        <f t="shared" si="61"/>
        <v>132.411293085186</v>
      </c>
      <c r="AI83" s="49">
        <f t="shared" si="61"/>
        <v>114.44002629189819</v>
      </c>
      <c r="AJ83" s="49">
        <f t="shared" si="61"/>
        <v>96.858448840056838</v>
      </c>
      <c r="AK83" s="49">
        <f t="shared" si="61"/>
        <v>79.674354516490936</v>
      </c>
      <c r="AL83" s="49">
        <f t="shared" si="61"/>
        <v>62.895692983765947</v>
      </c>
      <c r="AM83" s="49">
        <f t="shared" si="61"/>
        <v>46.530572897698725</v>
      </c>
      <c r="AN83" s="49">
        <f t="shared" si="61"/>
        <v>30.587265087222409</v>
      </c>
      <c r="AO83" s="49">
        <f t="shared" si="61"/>
        <v>15.074205797848823</v>
      </c>
    </row>
    <row r="84" spans="3:41" x14ac:dyDescent="0.3">
      <c r="C84" s="34"/>
      <c r="D84" s="34" t="s">
        <v>50</v>
      </c>
      <c r="F84" s="49">
        <f>F22</f>
        <v>104.56109999999998</v>
      </c>
      <c r="G84" s="49">
        <f t="shared" ref="G84:AO84" si="62">G22</f>
        <v>207.41034825</v>
      </c>
      <c r="H84" s="49">
        <f t="shared" si="62"/>
        <v>308.47935777750001</v>
      </c>
      <c r="I84" s="49">
        <f t="shared" si="62"/>
        <v>407.69666682937503</v>
      </c>
      <c r="J84" s="49">
        <f t="shared" si="62"/>
        <v>504.98759099906255</v>
      </c>
      <c r="K84" s="49">
        <f t="shared" si="62"/>
        <v>596.95331235225001</v>
      </c>
      <c r="L84" s="49">
        <f t="shared" si="62"/>
        <v>683.48732683260755</v>
      </c>
      <c r="M84" s="49">
        <f t="shared" si="62"/>
        <v>764.48100030267847</v>
      </c>
      <c r="N84" s="49">
        <f t="shared" si="62"/>
        <v>839.82352594225711</v>
      </c>
      <c r="O84" s="49">
        <f t="shared" si="62"/>
        <v>909.40188079473353</v>
      </c>
      <c r="P84" s="49">
        <f t="shared" si="62"/>
        <v>973.10078144436568</v>
      </c>
      <c r="Q84" s="49">
        <f t="shared" si="62"/>
        <v>1030.8026388070966</v>
      </c>
      <c r="R84" s="49">
        <f t="shared" si="62"/>
        <v>1082.3875120171888</v>
      </c>
      <c r="S84" s="49">
        <f t="shared" si="62"/>
        <v>1127.7330613915888</v>
      </c>
      <c r="T84" s="49">
        <f t="shared" si="62"/>
        <v>1166.714500453583</v>
      </c>
      <c r="U84" s="49">
        <f t="shared" si="62"/>
        <v>1199.2045469969235</v>
      </c>
      <c r="V84" s="49">
        <f t="shared" si="62"/>
        <v>1225.0733731712369</v>
      </c>
      <c r="W84" s="49">
        <f t="shared" si="62"/>
        <v>1250.7236233191429</v>
      </c>
      <c r="X84" s="49">
        <f t="shared" si="62"/>
        <v>1276.3216756076131</v>
      </c>
      <c r="Y84" s="49">
        <f t="shared" si="62"/>
        <v>1302.0457732513341</v>
      </c>
      <c r="Z84" s="49">
        <f t="shared" si="62"/>
        <v>1156.0781639351969</v>
      </c>
      <c r="AA84" s="49">
        <f t="shared" si="62"/>
        <v>1017.9417352315597</v>
      </c>
      <c r="AB84" s="49">
        <f t="shared" si="62"/>
        <v>887.79311075267253</v>
      </c>
      <c r="AC84" s="49">
        <f t="shared" si="62"/>
        <v>765.79204658303024</v>
      </c>
      <c r="AD84" s="49">
        <f t="shared" si="62"/>
        <v>652.10149392881794</v>
      </c>
      <c r="AE84" s="49">
        <f t="shared" si="62"/>
        <v>546.88766302034412</v>
      </c>
      <c r="AF84" s="49">
        <f t="shared" si="62"/>
        <v>450.32008829252356</v>
      </c>
      <c r="AG84" s="49">
        <f t="shared" si="62"/>
        <v>362.5716948689693</v>
      </c>
      <c r="AH84" s="49">
        <f t="shared" si="62"/>
        <v>283.81886637576673</v>
      </c>
      <c r="AI84" s="49">
        <f t="shared" si="62"/>
        <v>214.24151411152283</v>
      </c>
      <c r="AJ84" s="49">
        <f t="shared" si="62"/>
        <v>154.0231476008168</v>
      </c>
      <c r="AK84" s="49">
        <f t="shared" si="62"/>
        <v>103.3509465587194</v>
      </c>
      <c r="AL84" s="49">
        <f t="shared" si="62"/>
        <v>62.415834294602803</v>
      </c>
      <c r="AM84" s="49">
        <f t="shared" si="62"/>
        <v>31.412552584026617</v>
      </c>
      <c r="AN84" s="49">
        <f t="shared" si="62"/>
        <v>10.539738038061653</v>
      </c>
      <c r="AO84" s="49">
        <f t="shared" si="62"/>
        <v>1.3500311979441904E-13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  <row r="93" spans="3:41" x14ac:dyDescent="0.3"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</row>
    <row r="94" spans="3:41" x14ac:dyDescent="0.3"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</row>
    <row r="95" spans="3:41" x14ac:dyDescent="0.3"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</row>
    <row r="96" spans="3:41" x14ac:dyDescent="0.3"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B553E-58F6-45DC-8EB2-353D36498FA1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141" t="s">
        <v>89</v>
      </c>
      <c r="M3" s="142"/>
      <c r="O3" s="133"/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'Portfolio$'!E6/10^6</f>
        <v>142.26</v>
      </c>
      <c r="G8" s="42">
        <f>IF(G7-$F$7+1&gt;$G$4,0,'Portfolio$'!F6/10^6)</f>
        <v>148.82220000000001</v>
      </c>
      <c r="H8" s="42">
        <f>IF(H7-$F$7+1&gt;$G$4,0,'Portfolio$'!G6/10^6)</f>
        <v>155.701494</v>
      </c>
      <c r="I8" s="42">
        <f>IF(I7-$F$7+1&gt;$G$4,0,'Portfolio$'!H6/10^6)</f>
        <v>162.91351700000001</v>
      </c>
      <c r="J8" s="42">
        <f>IF(J7-$F$7+1&gt;$G$4,0,'Portfolio$'!I6/10^6)</f>
        <v>170.47468000000001</v>
      </c>
      <c r="K8" s="42">
        <f>IF(K7-$F$7+1&gt;$G$4,0,J8*1.02)</f>
        <v>173.8841736</v>
      </c>
      <c r="L8" s="42">
        <f t="shared" ref="L8:Y8" si="1">IF(L7-$F$7+1&gt;$G$4,0,K8*1.02)</f>
        <v>177.36185707199999</v>
      </c>
      <c r="M8" s="42">
        <f t="shared" si="1"/>
        <v>180.90909421344</v>
      </c>
      <c r="N8" s="42">
        <f t="shared" si="1"/>
        <v>184.52727609770881</v>
      </c>
      <c r="O8" s="42">
        <f t="shared" si="1"/>
        <v>188.217821619663</v>
      </c>
      <c r="P8" s="42">
        <f t="shared" si="1"/>
        <v>191.98217805205627</v>
      </c>
      <c r="Q8" s="42">
        <f t="shared" si="1"/>
        <v>195.8218216130974</v>
      </c>
      <c r="R8" s="42">
        <f t="shared" si="1"/>
        <v>199.73825804535934</v>
      </c>
      <c r="S8" s="42">
        <f t="shared" si="1"/>
        <v>203.73302320626652</v>
      </c>
      <c r="T8" s="42">
        <f t="shared" si="1"/>
        <v>207.80768367039187</v>
      </c>
      <c r="U8" s="42">
        <f t="shared" si="1"/>
        <v>211.9638373437997</v>
      </c>
      <c r="V8" s="42">
        <f t="shared" si="1"/>
        <v>216.20311409067568</v>
      </c>
      <c r="W8" s="42">
        <f t="shared" si="1"/>
        <v>220.52717637248921</v>
      </c>
      <c r="X8" s="42">
        <f t="shared" si="1"/>
        <v>224.937719899939</v>
      </c>
      <c r="Y8" s="42">
        <f t="shared" si="1"/>
        <v>229.43647429793779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1</v>
      </c>
      <c r="G10" s="130">
        <v>0.04</v>
      </c>
      <c r="H10" s="44">
        <f>F10*G10</f>
        <v>0.04</v>
      </c>
      <c r="I10" s="35"/>
      <c r="J10" s="84">
        <v>0.04</v>
      </c>
      <c r="K10" s="44">
        <f>$F10*J10</f>
        <v>0.04</v>
      </c>
    </row>
    <row r="11" spans="1:41" x14ac:dyDescent="0.3">
      <c r="D11" s="45" t="s">
        <v>19</v>
      </c>
      <c r="E11" s="45"/>
      <c r="F11" s="131">
        <v>0</v>
      </c>
      <c r="G11" s="132">
        <v>0.09</v>
      </c>
      <c r="H11" s="46">
        <f t="shared" ref="H11" si="2">F11*G11</f>
        <v>0</v>
      </c>
      <c r="I11" s="35"/>
      <c r="J11" s="85">
        <f>G11*H14</f>
        <v>0.12244897959183673</v>
      </c>
      <c r="K11" s="46">
        <f>$F11*J11</f>
        <v>0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0.04</v>
      </c>
      <c r="I12" s="35"/>
      <c r="J12" s="44"/>
      <c r="K12" s="44">
        <f>SUM(K10:K11)</f>
        <v>0.04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'Am20-10yr'!E15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3">G18+1</f>
        <v>2025</v>
      </c>
      <c r="I18" s="56">
        <f t="shared" si="3"/>
        <v>2026</v>
      </c>
      <c r="J18" s="56">
        <f t="shared" si="3"/>
        <v>2027</v>
      </c>
      <c r="K18" s="56">
        <f t="shared" si="3"/>
        <v>2028</v>
      </c>
      <c r="L18" s="56">
        <f t="shared" si="3"/>
        <v>2029</v>
      </c>
      <c r="M18" s="56">
        <f t="shared" si="3"/>
        <v>2030</v>
      </c>
      <c r="N18" s="56">
        <f t="shared" si="3"/>
        <v>2031</v>
      </c>
      <c r="O18" s="56">
        <f t="shared" si="3"/>
        <v>2032</v>
      </c>
      <c r="P18" s="56">
        <f t="shared" si="3"/>
        <v>2033</v>
      </c>
      <c r="Q18" s="56">
        <f t="shared" si="3"/>
        <v>2034</v>
      </c>
      <c r="R18" s="56">
        <f t="shared" si="3"/>
        <v>2035</v>
      </c>
      <c r="S18" s="56">
        <f t="shared" si="3"/>
        <v>2036</v>
      </c>
      <c r="T18" s="56">
        <f t="shared" si="3"/>
        <v>2037</v>
      </c>
      <c r="U18" s="56">
        <f t="shared" si="3"/>
        <v>2038</v>
      </c>
      <c r="V18" s="56">
        <f t="shared" si="3"/>
        <v>2039</v>
      </c>
      <c r="W18" s="56">
        <f t="shared" si="3"/>
        <v>2040</v>
      </c>
      <c r="X18" s="56">
        <f t="shared" si="3"/>
        <v>2041</v>
      </c>
      <c r="Y18" s="56">
        <f t="shared" si="3"/>
        <v>2042</v>
      </c>
      <c r="Z18" s="56">
        <f t="shared" si="3"/>
        <v>2043</v>
      </c>
      <c r="AA18" s="56">
        <f t="shared" si="3"/>
        <v>2044</v>
      </c>
      <c r="AB18" s="56">
        <f t="shared" si="3"/>
        <v>2045</v>
      </c>
      <c r="AC18" s="56">
        <f t="shared" si="3"/>
        <v>2046</v>
      </c>
      <c r="AD18" s="56">
        <f t="shared" si="3"/>
        <v>2047</v>
      </c>
      <c r="AE18" s="56">
        <f t="shared" si="3"/>
        <v>2048</v>
      </c>
      <c r="AF18" s="56">
        <f t="shared" si="3"/>
        <v>2049</v>
      </c>
      <c r="AG18" s="56">
        <f t="shared" si="3"/>
        <v>2050</v>
      </c>
      <c r="AH18" s="56">
        <f t="shared" si="3"/>
        <v>2051</v>
      </c>
      <c r="AI18" s="56">
        <f t="shared" si="3"/>
        <v>2052</v>
      </c>
      <c r="AJ18" s="56">
        <f t="shared" si="3"/>
        <v>2053</v>
      </c>
      <c r="AK18" s="56">
        <f t="shared" si="3"/>
        <v>2054</v>
      </c>
      <c r="AL18" s="56">
        <f t="shared" si="3"/>
        <v>2055</v>
      </c>
      <c r="AM18" s="56">
        <f t="shared" si="3"/>
        <v>2056</v>
      </c>
      <c r="AN18" s="56">
        <f t="shared" si="3"/>
        <v>2057</v>
      </c>
      <c r="AO18" s="56">
        <f t="shared" si="3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4">IF($G$3="Expense",F8,0)</f>
        <v>0</v>
      </c>
      <c r="G19" s="53">
        <f t="shared" si="4"/>
        <v>0</v>
      </c>
      <c r="H19" s="53">
        <f t="shared" si="4"/>
        <v>0</v>
      </c>
      <c r="I19" s="53">
        <f t="shared" si="4"/>
        <v>0</v>
      </c>
      <c r="J19" s="53">
        <f t="shared" si="4"/>
        <v>0</v>
      </c>
      <c r="K19" s="53">
        <f t="shared" si="4"/>
        <v>0</v>
      </c>
      <c r="L19" s="53">
        <f t="shared" si="4"/>
        <v>0</v>
      </c>
      <c r="M19" s="53">
        <f t="shared" si="4"/>
        <v>0</v>
      </c>
      <c r="N19" s="53">
        <f t="shared" si="4"/>
        <v>0</v>
      </c>
      <c r="O19" s="53">
        <f t="shared" si="4"/>
        <v>0</v>
      </c>
      <c r="P19" s="53">
        <f t="shared" si="4"/>
        <v>0</v>
      </c>
      <c r="Q19" s="53">
        <f t="shared" si="4"/>
        <v>0</v>
      </c>
      <c r="R19" s="53">
        <f t="shared" si="4"/>
        <v>0</v>
      </c>
      <c r="S19" s="53">
        <f t="shared" si="4"/>
        <v>0</v>
      </c>
      <c r="T19" s="53">
        <f t="shared" si="4"/>
        <v>0</v>
      </c>
      <c r="U19" s="53">
        <f t="shared" si="4"/>
        <v>0</v>
      </c>
      <c r="V19" s="53">
        <f t="shared" si="4"/>
        <v>0</v>
      </c>
      <c r="W19" s="53">
        <f t="shared" si="4"/>
        <v>0</v>
      </c>
      <c r="X19" s="53">
        <f t="shared" si="4"/>
        <v>0</v>
      </c>
      <c r="Y19" s="53">
        <f t="shared" si="4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1502.4803351565085</v>
      </c>
      <c r="F21" s="49">
        <f>F8-F46-F19</f>
        <v>104.56109999999998</v>
      </c>
      <c r="G21" s="49">
        <f t="shared" ref="G21:Y21" si="5">G8-G46-G19</f>
        <v>109.38431700000001</v>
      </c>
      <c r="H21" s="49">
        <f t="shared" si="5"/>
        <v>114.44059808999999</v>
      </c>
      <c r="I21" s="49">
        <f t="shared" si="5"/>
        <v>119.74143499500001</v>
      </c>
      <c r="J21" s="49">
        <f t="shared" si="5"/>
        <v>125.29888980000001</v>
      </c>
      <c r="K21" s="49">
        <f t="shared" si="5"/>
        <v>127.80486759599999</v>
      </c>
      <c r="L21" s="49">
        <f t="shared" si="5"/>
        <v>130.36096494792</v>
      </c>
      <c r="M21" s="49">
        <f t="shared" si="5"/>
        <v>132.96818424687839</v>
      </c>
      <c r="N21" s="49">
        <f t="shared" si="5"/>
        <v>135.62754793181597</v>
      </c>
      <c r="O21" s="49">
        <f t="shared" si="5"/>
        <v>138.34009889045231</v>
      </c>
      <c r="P21" s="49">
        <f t="shared" si="5"/>
        <v>141.10690086826136</v>
      </c>
      <c r="Q21" s="49">
        <f t="shared" si="5"/>
        <v>143.9290388856266</v>
      </c>
      <c r="R21" s="49">
        <f t="shared" si="5"/>
        <v>146.80761966333912</v>
      </c>
      <c r="S21" s="49">
        <f t="shared" si="5"/>
        <v>149.74377205660591</v>
      </c>
      <c r="T21" s="49">
        <f t="shared" si="5"/>
        <v>152.73864749773801</v>
      </c>
      <c r="U21" s="49">
        <f t="shared" si="5"/>
        <v>155.79342044769277</v>
      </c>
      <c r="V21" s="49">
        <f t="shared" si="5"/>
        <v>158.90928885664664</v>
      </c>
      <c r="W21" s="49">
        <f t="shared" si="5"/>
        <v>162.08747463377955</v>
      </c>
      <c r="X21" s="49">
        <f t="shared" si="5"/>
        <v>165.32922412645516</v>
      </c>
      <c r="Y21" s="49">
        <f t="shared" si="5"/>
        <v>168.63580860898429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6">E22+F21-F44</f>
        <v>104.56109999999998</v>
      </c>
      <c r="G22" s="49">
        <f t="shared" si="6"/>
        <v>203.489307</v>
      </c>
      <c r="H22" s="49">
        <f t="shared" si="6"/>
        <v>296.53536338999999</v>
      </c>
      <c r="I22" s="49">
        <f t="shared" si="6"/>
        <v>383.43819687600001</v>
      </c>
      <c r="J22" s="49">
        <f t="shared" si="6"/>
        <v>463.92434166750002</v>
      </c>
      <c r="K22" s="49">
        <f t="shared" si="6"/>
        <v>534.38657527500004</v>
      </c>
      <c r="L22" s="49">
        <f t="shared" si="6"/>
        <v>594.62441947482012</v>
      </c>
      <c r="M22" s="49">
        <f t="shared" si="6"/>
        <v>644.43338647880648</v>
      </c>
      <c r="N22" s="49">
        <f t="shared" si="6"/>
        <v>683.60489874304255</v>
      </c>
      <c r="O22" s="49">
        <f t="shared" si="6"/>
        <v>711.92620717273337</v>
      </c>
      <c r="P22" s="49">
        <f t="shared" si="6"/>
        <v>729.18030769118809</v>
      </c>
      <c r="Q22" s="49">
        <f t="shared" si="6"/>
        <v>745.60196614018184</v>
      </c>
      <c r="R22" s="49">
        <f t="shared" si="6"/>
        <v>761.44773317832551</v>
      </c>
      <c r="S22" s="49">
        <f t="shared" si="6"/>
        <v>776.99295045240194</v>
      </c>
      <c r="T22" s="49">
        <f t="shared" si="6"/>
        <v>792.53280946145003</v>
      </c>
      <c r="U22" s="49">
        <f t="shared" si="6"/>
        <v>808.383465650679</v>
      </c>
      <c r="V22" s="49">
        <f t="shared" si="6"/>
        <v>824.55113496369256</v>
      </c>
      <c r="W22" s="49">
        <f t="shared" si="6"/>
        <v>841.04215766296647</v>
      </c>
      <c r="X22" s="49">
        <f t="shared" si="6"/>
        <v>857.86300081622585</v>
      </c>
      <c r="Y22" s="49">
        <f t="shared" si="6"/>
        <v>875.02026083255032</v>
      </c>
      <c r="Z22" s="49">
        <f t="shared" si="6"/>
        <v>720.51214126803734</v>
      </c>
      <c r="AA22" s="49">
        <f t="shared" si="6"/>
        <v>580.1147117903505</v>
      </c>
      <c r="AB22" s="49">
        <f t="shared" si="6"/>
        <v>454.11018620122638</v>
      </c>
      <c r="AC22" s="49">
        <f t="shared" si="6"/>
        <v>342.78642257843615</v>
      </c>
      <c r="AD22" s="49">
        <f t="shared" si="6"/>
        <v>246.43703616130651</v>
      </c>
      <c r="AE22" s="49">
        <f t="shared" si="6"/>
        <v>165.36151449395066</v>
      </c>
      <c r="AF22" s="49">
        <f t="shared" si="6"/>
        <v>99.865334871364098</v>
      </c>
      <c r="AG22" s="49">
        <f t="shared" si="6"/>
        <v>50.260084134442202</v>
      </c>
      <c r="AH22" s="49">
        <f t="shared" si="6"/>
        <v>16.86358086089826</v>
      </c>
      <c r="AI22" s="49">
        <f t="shared" si="6"/>
        <v>-1.7053025658242404E-13</v>
      </c>
      <c r="AJ22" s="49">
        <f t="shared" si="6"/>
        <v>-1.7053025658242404E-13</v>
      </c>
      <c r="AK22" s="49">
        <f t="shared" si="6"/>
        <v>-1.7053025658242404E-13</v>
      </c>
      <c r="AL22" s="49">
        <f t="shared" si="6"/>
        <v>-1.7053025658242404E-13</v>
      </c>
      <c r="AM22" s="49">
        <f t="shared" si="6"/>
        <v>-1.7053025658242404E-13</v>
      </c>
      <c r="AN22" s="49">
        <f t="shared" si="6"/>
        <v>-1.7053025658242404E-13</v>
      </c>
      <c r="AO22" s="49">
        <f t="shared" si="6"/>
        <v>-1.7053025658242404E-13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78.672452942310315</v>
      </c>
      <c r="F24" s="49"/>
      <c r="G24" s="49">
        <f>IF(G$18-F$18&lt;=$E$16,F$21/$E$16,0)</f>
        <v>10.456109999999999</v>
      </c>
      <c r="H24" s="49">
        <f>IF(H$18-F$18&lt;=$E$16,F$21/$E$16,0)</f>
        <v>10.456109999999999</v>
      </c>
      <c r="I24" s="49">
        <f>IF(I$18-F$18&lt;=$E$16,F$21/$E$16,0)</f>
        <v>10.456109999999999</v>
      </c>
      <c r="J24" s="49">
        <f>IF(J$18-F$18&lt;=$E$16,F$21/$E$16,0)</f>
        <v>10.456109999999999</v>
      </c>
      <c r="K24" s="49">
        <f>IF(K$18-F$18&lt;=$E$16,F$21/$E$16,0)</f>
        <v>10.456109999999999</v>
      </c>
      <c r="L24" s="49">
        <f>IF(L$18-F$18&lt;=$E$16,F$21/$E$16,0)</f>
        <v>10.456109999999999</v>
      </c>
      <c r="M24" s="49">
        <f>IF(M$18-F$18&lt;=$E$16,F$21/$E$16,0)</f>
        <v>10.456109999999999</v>
      </c>
      <c r="N24" s="49">
        <f>IF(N$18-F$18&lt;=$E$16,F$21/$E$16,0)</f>
        <v>10.456109999999999</v>
      </c>
      <c r="O24" s="49">
        <f>IF(O$18-F$18&lt;=$E$16,F$21/$E$16,0)</f>
        <v>10.456109999999999</v>
      </c>
      <c r="P24" s="49">
        <f>IF(P$18-F$18&lt;=$E$16,F$21/$E$16,0)</f>
        <v>10.456109999999999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7">NPV($E$15,F25:AO25)*(1+$E$15)</f>
        <v>82.301472840370423</v>
      </c>
      <c r="F25" s="49"/>
      <c r="G25" s="49"/>
      <c r="H25" s="49">
        <f>IF(H$18-G$18&lt;=$E$16,G$21/$E$16,0)</f>
        <v>10.938431700000001</v>
      </c>
      <c r="I25" s="49">
        <f>IF(I$18-G$18&lt;=$E$16,G$21/$E$16,0)</f>
        <v>10.938431700000001</v>
      </c>
      <c r="J25" s="49">
        <f>IF(J$18-G$18&lt;=$E$16,G$21/$E$16,0)</f>
        <v>10.938431700000001</v>
      </c>
      <c r="K25" s="49">
        <f>IF(K$18-G$18&lt;=$E$16,G$21/$E$16,0)</f>
        <v>10.938431700000001</v>
      </c>
      <c r="L25" s="49">
        <f>IF(L$18-G$18&lt;=$E$16,G$21/$E$16,0)</f>
        <v>10.938431700000001</v>
      </c>
      <c r="M25" s="49">
        <f>IF(M$18-G$18&lt;=$E$16,G$21/$E$16,0)</f>
        <v>10.938431700000001</v>
      </c>
      <c r="N25" s="49">
        <f>IF(N$18-G$18&lt;=$E$16,G$21/$E$16,0)</f>
        <v>10.938431700000001</v>
      </c>
      <c r="O25" s="49">
        <f>IF(O$18-G$18&lt;=$E$16,G$21/$E$16,0)</f>
        <v>10.938431700000001</v>
      </c>
      <c r="P25" s="49">
        <f>IF(P$18-G$18&lt;=$E$16,G$21/$E$16,0)</f>
        <v>10.938431700000001</v>
      </c>
      <c r="Q25" s="49">
        <f>IF(Q$18-G$18&lt;=$E$16,G$21/$E$16,0)</f>
        <v>10.938431700000001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7"/>
        <v>86.105851678352394</v>
      </c>
      <c r="F26" s="49"/>
      <c r="G26" s="49"/>
      <c r="H26" s="49"/>
      <c r="I26" s="49">
        <f>IF(I$18-H$18&lt;=$E$16,H$21/$E$16,0)</f>
        <v>11.444059808999999</v>
      </c>
      <c r="J26" s="49">
        <f>IF(J$18-H$18&lt;=$E$16,H$21/$E$16,0)</f>
        <v>11.444059808999999</v>
      </c>
      <c r="K26" s="49">
        <f>IF(K$18-H$18&lt;=$E$16,H$21/$E$16,0)</f>
        <v>11.444059808999999</v>
      </c>
      <c r="L26" s="49">
        <f>IF(L$18-H$18&lt;=$E$16,H$21/$E$16,0)</f>
        <v>11.444059808999999</v>
      </c>
      <c r="M26" s="49">
        <f>IF(M$18-H$18&lt;=$E$16,H$21/$E$16,0)</f>
        <v>11.444059808999999</v>
      </c>
      <c r="N26" s="49">
        <f>IF(N$18-H$18&lt;=$E$16,H$21/$E$16,0)</f>
        <v>11.444059808999999</v>
      </c>
      <c r="O26" s="49">
        <f>IF(O$18-H$18&lt;=$E$16,H$21/$E$16,0)</f>
        <v>11.444059808999999</v>
      </c>
      <c r="P26" s="49">
        <f>IF(P$18-H$18&lt;=$E$16,H$21/$E$16,0)</f>
        <v>11.444059808999999</v>
      </c>
      <c r="Q26" s="49">
        <f>IF(Q$18-H$18&lt;=$E$16,H$21/$E$16,0)</f>
        <v>11.444059808999999</v>
      </c>
      <c r="R26" s="49">
        <f>IF(R$18-H$18&lt;=$E$16,H$21/$E$16,0)</f>
        <v>11.444059808999999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7"/>
        <v>90.094235905024419</v>
      </c>
      <c r="F27" s="49"/>
      <c r="G27" s="49"/>
      <c r="H27" s="49"/>
      <c r="I27" s="49"/>
      <c r="J27" s="49">
        <f>IF(J$18-I$18&lt;=$E$16,I$21/$E$16,0)</f>
        <v>11.9741434995</v>
      </c>
      <c r="K27" s="49">
        <f>IF(K$18-I$18&lt;=$E$16,I$21/$E$16,0)</f>
        <v>11.9741434995</v>
      </c>
      <c r="L27" s="49">
        <f>IF(L$18-I$18&lt;=$E$16,I$21/$E$16,0)</f>
        <v>11.9741434995</v>
      </c>
      <c r="M27" s="49">
        <f>IF(M$18-I$18&lt;=$E$16,I$21/$E$16,0)</f>
        <v>11.9741434995</v>
      </c>
      <c r="N27" s="49">
        <f>IF(N$18-I$18&lt;=$E$16,I$21/$E$16,0)</f>
        <v>11.9741434995</v>
      </c>
      <c r="O27" s="49">
        <f>IF(O$18-I$18&lt;=$E$16,I$21/$E$16,0)</f>
        <v>11.9741434995</v>
      </c>
      <c r="P27" s="49">
        <f>IF(P$18-I$18&lt;=$E$16,I$21/$E$16,0)</f>
        <v>11.9741434995</v>
      </c>
      <c r="Q27" s="49">
        <f>IF(Q$18-I$18&lt;=$E$16,I$21/$E$16,0)</f>
        <v>11.9741434995</v>
      </c>
      <c r="R27" s="49">
        <f>IF(R$18-I$18&lt;=$E$16,I$21/$E$16,0)</f>
        <v>11.9741434995</v>
      </c>
      <c r="S27" s="49">
        <f>IF(S$18-I$18&lt;=$E$16,I$21/$E$16,0)</f>
        <v>11.9741434995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7"/>
        <v>94.275701111734946</v>
      </c>
      <c r="F28" s="53"/>
      <c r="G28" s="53"/>
      <c r="H28" s="53"/>
      <c r="I28" s="53"/>
      <c r="J28" s="53"/>
      <c r="K28" s="49">
        <f>IF(K$18-J$18&lt;=$E$16,J$21/$E$16,0)</f>
        <v>12.529888980000001</v>
      </c>
      <c r="L28" s="49">
        <f>IF(L$18-J$18&lt;=$E$16,J$21/$E$16,0)</f>
        <v>12.529888980000001</v>
      </c>
      <c r="M28" s="49">
        <f>IF(M$18-J$18&lt;=$E$16,J$21/$E$16,0)</f>
        <v>12.529888980000001</v>
      </c>
      <c r="N28" s="49">
        <f>IF(N$18-J$18&lt;=$E$16,J$21/$E$16,0)</f>
        <v>12.529888980000001</v>
      </c>
      <c r="O28" s="49">
        <f>IF(O$18-J$18&lt;=$E$16,J$21/$E$16,0)</f>
        <v>12.529888980000001</v>
      </c>
      <c r="P28" s="49">
        <f>IF(P$18-J$18&lt;=$E$16,J$21/$E$16,0)</f>
        <v>12.529888980000001</v>
      </c>
      <c r="Q28" s="49">
        <f>IF(Q$18-J$18&lt;=$E$16,J$21/$E$16,0)</f>
        <v>12.529888980000001</v>
      </c>
      <c r="R28" s="49">
        <f>IF(R$18-J$18&lt;=$E$16,J$21/$E$16,0)</f>
        <v>12.529888980000001</v>
      </c>
      <c r="S28" s="49">
        <f>IF(S$18-J$18&lt;=$E$16,J$21/$E$16,0)</f>
        <v>12.529888980000001</v>
      </c>
      <c r="T28" s="49">
        <f>IF(T$18-J$18&lt;=$E$16,J$21/$E$16,0)</f>
        <v>12.529888980000001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7"/>
        <v>96.16121513396962</v>
      </c>
      <c r="F29" s="53"/>
      <c r="G29" s="53"/>
      <c r="H29" s="53"/>
      <c r="I29" s="53"/>
      <c r="J29" s="53"/>
      <c r="K29" s="42"/>
      <c r="L29" s="49">
        <f>IF(L$18-K$18&lt;=$E$16,K$21/$E$16,0)</f>
        <v>12.780486759599999</v>
      </c>
      <c r="M29" s="49">
        <f>IF(M$18-K$18&lt;=$E$16,K$21/$E$16,0)</f>
        <v>12.780486759599999</v>
      </c>
      <c r="N29" s="49">
        <f>IF(N$18-K$18&lt;=$E$16,K$21/$E$16,0)</f>
        <v>12.780486759599999</v>
      </c>
      <c r="O29" s="49">
        <f>IF(O$18-K$18&lt;=$E$16,K$21/$E$16,0)</f>
        <v>12.780486759599999</v>
      </c>
      <c r="P29" s="49">
        <f>IF(P$18-K$18&lt;=$E$16,K$21/$E$16,0)</f>
        <v>12.780486759599999</v>
      </c>
      <c r="Q29" s="49">
        <f>IF(Q$18-K$18&lt;=$E$16,K$21/$E$16,0)</f>
        <v>12.780486759599999</v>
      </c>
      <c r="R29" s="49">
        <f>IF(R$18-K$18&lt;=$E$16,K$21/$E$16,0)</f>
        <v>12.780486759599999</v>
      </c>
      <c r="S29" s="49">
        <f>IF(S$18-K$18&lt;=$E$16,K$21/$E$16,0)</f>
        <v>12.780486759599999</v>
      </c>
      <c r="T29" s="49">
        <f>IF(T$18-K$18&lt;=$E$16,K$21/$E$16,0)</f>
        <v>12.780486759599999</v>
      </c>
      <c r="U29" s="49">
        <f>IF(U$18-K$18&lt;=$E$16,K$21/$E$16,0)</f>
        <v>12.780486759599999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7"/>
        <v>98.084439436649021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13.036096494792</v>
      </c>
      <c r="N30" s="49">
        <f>IF(N$18-L$18&lt;=$E$16,L$21/$E$16,0)</f>
        <v>13.036096494792</v>
      </c>
      <c r="O30" s="49">
        <f>IF(O$18-L$18&lt;=$E$16,L$21/$E$16,0)</f>
        <v>13.036096494792</v>
      </c>
      <c r="P30" s="49">
        <f>IF(P$18-L$18&lt;=$E$16,L$21/$E$16,0)</f>
        <v>13.036096494792</v>
      </c>
      <c r="Q30" s="49">
        <f>IF(Q$18-L$18&lt;=$E$16,L$21/$E$16,0)</f>
        <v>13.036096494792</v>
      </c>
      <c r="R30" s="49">
        <f>IF(R$18-L$18&lt;=$E$16,L$21/$E$16,0)</f>
        <v>13.036096494792</v>
      </c>
      <c r="S30" s="49">
        <f>IF(S$18-L$18&lt;=$E$16,L$21/$E$16,0)</f>
        <v>13.036096494792</v>
      </c>
      <c r="T30" s="49">
        <f>IF(T$18-L$18&lt;=$E$16,L$21/$E$16,0)</f>
        <v>13.036096494792</v>
      </c>
      <c r="U30" s="49">
        <f>IF(U$18-L$18&lt;=$E$16,L$21/$E$16,0)</f>
        <v>13.036096494792</v>
      </c>
      <c r="V30" s="49">
        <f>IF(V$18-L$18&lt;=$E$16,L$21/$E$16,0)</f>
        <v>13.036096494792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7"/>
        <v>100.04612822538201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13.296818424687839</v>
      </c>
      <c r="O31" s="49">
        <f>IF(O$18-M$18&lt;=$E$16,M$21/$E$16,0)</f>
        <v>13.296818424687839</v>
      </c>
      <c r="P31" s="49">
        <f>IF(P$18-M$18&lt;=$E$16,M$21/$E$16,0)</f>
        <v>13.296818424687839</v>
      </c>
      <c r="Q31" s="49">
        <f>IF(Q$18-M$18&lt;=$E$16,M$21/$E$16,0)</f>
        <v>13.296818424687839</v>
      </c>
      <c r="R31" s="49">
        <f>IF(R$18-M$18&lt;=$E$16,M$21/$E$16,0)</f>
        <v>13.296818424687839</v>
      </c>
      <c r="S31" s="49">
        <f>IF(S$18-M$18&lt;=$E$16,M$21/$E$16,0)</f>
        <v>13.296818424687839</v>
      </c>
      <c r="T31" s="49">
        <f>IF(T$18-M$18&lt;=$E$16,M$21/$E$16,0)</f>
        <v>13.296818424687839</v>
      </c>
      <c r="U31" s="49">
        <f>IF(U$18-M$18&lt;=$E$16,M$21/$E$16,0)</f>
        <v>13.296818424687839</v>
      </c>
      <c r="V31" s="49">
        <f>IF(V$18-M$18&lt;=$E$16,M$21/$E$16,0)</f>
        <v>13.296818424687839</v>
      </c>
      <c r="W31" s="49">
        <f>IF(W$18-M$18&lt;=$E$16,M$21/$E$16,0)</f>
        <v>13.296818424687839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7"/>
        <v>102.04705078988964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13.562754793181597</v>
      </c>
      <c r="P32" s="49">
        <f>IF(P$18-N$18&lt;=$E$16,N$21/$E$16,0)</f>
        <v>13.562754793181597</v>
      </c>
      <c r="Q32" s="49">
        <f>IF(Q$18-N$18&lt;=$E$16,N$21/$E$16,0)</f>
        <v>13.562754793181597</v>
      </c>
      <c r="R32" s="49">
        <f>IF(R$18-N$18&lt;=$E$16,N$21/$E$16,0)</f>
        <v>13.562754793181597</v>
      </c>
      <c r="S32" s="49">
        <f>IF(S$18-N$18&lt;=$E$16,N$21/$E$16,0)</f>
        <v>13.562754793181597</v>
      </c>
      <c r="T32" s="49">
        <f>IF(T$18-N$18&lt;=$E$16,N$21/$E$16,0)</f>
        <v>13.562754793181597</v>
      </c>
      <c r="U32" s="49">
        <f>IF(U$18-N$18&lt;=$E$16,N$21/$E$16,0)</f>
        <v>13.562754793181597</v>
      </c>
      <c r="V32" s="49">
        <f>IF(V$18-N$18&lt;=$E$16,N$21/$E$16,0)</f>
        <v>13.562754793181597</v>
      </c>
      <c r="W32" s="49">
        <f>IF(W$18-N$18&lt;=$E$16,N$21/$E$16,0)</f>
        <v>13.562754793181597</v>
      </c>
      <c r="X32" s="49">
        <f>IF(X$18-N$18&lt;=$E$16,N$21/$E$16,0)</f>
        <v>13.562754793181597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7"/>
        <v>104.08799180568745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13.83400988904523</v>
      </c>
      <c r="Q33" s="49">
        <f>IF(Q$18-O$18&lt;=$E$16,O$21/$E$16,0)</f>
        <v>13.83400988904523</v>
      </c>
      <c r="R33" s="49">
        <f>IF(R$18-O$18&lt;=$E$16,O$21/$E$16,0)</f>
        <v>13.83400988904523</v>
      </c>
      <c r="S33" s="49">
        <f>IF(S$18-O$18&lt;=$E$16,O$21/$E$16,0)</f>
        <v>13.83400988904523</v>
      </c>
      <c r="T33" s="49">
        <f>IF(T$18-O$18&lt;=$E$16,O$21/$E$16,0)</f>
        <v>13.83400988904523</v>
      </c>
      <c r="U33" s="49">
        <f>IF(U$18-O$18&lt;=$E$16,O$21/$E$16,0)</f>
        <v>13.83400988904523</v>
      </c>
      <c r="V33" s="49">
        <f>IF(V$18-O$18&lt;=$E$16,O$21/$E$16,0)</f>
        <v>13.83400988904523</v>
      </c>
      <c r="W33" s="49">
        <f>IF(W$18-O$18&lt;=$E$16,O$21/$E$16,0)</f>
        <v>13.83400988904523</v>
      </c>
      <c r="X33" s="49">
        <f>IF(X$18-O$18&lt;=$E$16,O$21/$E$16,0)</f>
        <v>13.83400988904523</v>
      </c>
      <c r="Y33" s="49">
        <f>IF(Y$18-O$18&lt;=$E$16,O$21/$E$16,0)</f>
        <v>13.83400988904523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7"/>
        <v>106.16975164180121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14.110690086826136</v>
      </c>
      <c r="R34" s="49">
        <f>IF(R$18-P$18&lt;=$E$16,P$21/$E$16,0)</f>
        <v>14.110690086826136</v>
      </c>
      <c r="S34" s="49">
        <f>IF(S$18-P$18&lt;=$E$16,P$21/$E$16,0)</f>
        <v>14.110690086826136</v>
      </c>
      <c r="T34" s="49">
        <f>IF(T$18-P$18&lt;=$E$16,P$21/$E$16,0)</f>
        <v>14.110690086826136</v>
      </c>
      <c r="U34" s="49">
        <f>IF(U$18-P$18&lt;=$E$16,P$21/$E$16,0)</f>
        <v>14.110690086826136</v>
      </c>
      <c r="V34" s="49">
        <f>IF(V$18-P$18&lt;=$E$16,P$21/$E$16,0)</f>
        <v>14.110690086826136</v>
      </c>
      <c r="W34" s="49">
        <f>IF(W$18-P$18&lt;=$E$16,P$21/$E$16,0)</f>
        <v>14.110690086826136</v>
      </c>
      <c r="X34" s="49">
        <f>IF(X$18-P$18&lt;=$E$16,P$21/$E$16,0)</f>
        <v>14.110690086826136</v>
      </c>
      <c r="Y34" s="49">
        <f>IF(Y$18-P$18&lt;=$E$16,P$21/$E$16,0)</f>
        <v>14.110690086826136</v>
      </c>
      <c r="Z34" s="49">
        <f>IF(Z$18-P$18&lt;=$E$16,P$21/$E$16,0)</f>
        <v>14.110690086826136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7"/>
        <v>108.29314667463724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14.39290388856266</v>
      </c>
      <c r="S35" s="49">
        <f>IF(S$18-Q$18&lt;=$E$16,Q$21/$E$16,0)</f>
        <v>14.39290388856266</v>
      </c>
      <c r="T35" s="49">
        <f>IF(T$18-Q$18&lt;=$E$16,Q$21/$E$16,0)</f>
        <v>14.39290388856266</v>
      </c>
      <c r="U35" s="49">
        <f>IF(U$18-Q$18&lt;=$E$16,Q$21/$E$16,0)</f>
        <v>14.39290388856266</v>
      </c>
      <c r="V35" s="49">
        <f>IF(V$18-Q$18&lt;=$E$16,Q$21/$E$16,0)</f>
        <v>14.39290388856266</v>
      </c>
      <c r="W35" s="49">
        <f>IF(W$18-Q$18&lt;=$E$16,Q$21/$E$16,0)</f>
        <v>14.39290388856266</v>
      </c>
      <c r="X35" s="49">
        <f>IF(X$18-Q$18&lt;=$E$16,Q$21/$E$16,0)</f>
        <v>14.39290388856266</v>
      </c>
      <c r="Y35" s="49">
        <f>IF(Y$18-Q$18&lt;=$E$16,Q$21/$E$16,0)</f>
        <v>14.39290388856266</v>
      </c>
      <c r="Z35" s="49">
        <f>IF(Z$18-Q$18&lt;=$E$16,Q$21/$E$16,0)</f>
        <v>14.39290388856266</v>
      </c>
      <c r="AA35" s="49">
        <f>IF(AA$18-Q$18&lt;=$E$16,Q$21/$E$16,0)</f>
        <v>14.39290388856266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7"/>
        <v>110.45900960812997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14.680761966333913</v>
      </c>
      <c r="T36" s="49">
        <f>IF(T$18-R$18&lt;=$E$16,R$21/$E$16,0)</f>
        <v>14.680761966333913</v>
      </c>
      <c r="U36" s="49">
        <f>IF(U$18-R$18&lt;=$E$16,R$21/$E$16,0)</f>
        <v>14.680761966333913</v>
      </c>
      <c r="V36" s="49">
        <f>IF(V$18-R$18&lt;=$E$16,R$21/$E$16,0)</f>
        <v>14.680761966333913</v>
      </c>
      <c r="W36" s="49">
        <f>IF(W$18-R$18&lt;=$E$16,R$21/$E$16,0)</f>
        <v>14.680761966333913</v>
      </c>
      <c r="X36" s="49">
        <f>IF(X$18-R$18&lt;=$E$16,R$21/$E$16,0)</f>
        <v>14.680761966333913</v>
      </c>
      <c r="Y36" s="49">
        <f>IF(Y$18-R$18&lt;=$E$16,R$21/$E$16,0)</f>
        <v>14.680761966333913</v>
      </c>
      <c r="Z36" s="49">
        <f>IF(Z$18-R$18&lt;=$E$16,R$21/$E$16,0)</f>
        <v>14.680761966333913</v>
      </c>
      <c r="AA36" s="49">
        <f>IF(AA$18-R$18&lt;=$E$16,R$21/$E$16,0)</f>
        <v>14.680761966333913</v>
      </c>
      <c r="AB36" s="49">
        <f>IF(AB$18-R$18&lt;=$E$16,R$21/$E$16,0)</f>
        <v>14.680761966333913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7"/>
        <v>112.66818980029258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14.974377205660591</v>
      </c>
      <c r="U37" s="49">
        <f>IF(U$18-S$18&lt;=$E$16,S$21/$E$16,0)</f>
        <v>14.974377205660591</v>
      </c>
      <c r="V37" s="49">
        <f>IF(V$18-S$18&lt;=$E$16,S$21/$E$16,0)</f>
        <v>14.974377205660591</v>
      </c>
      <c r="W37" s="49">
        <f>IF(W$18-S$18&lt;=$E$16,S$21/$E$16,0)</f>
        <v>14.974377205660591</v>
      </c>
      <c r="X37" s="49">
        <f>IF(X$18-S$18&lt;=$E$16,S$21/$E$16,0)</f>
        <v>14.974377205660591</v>
      </c>
      <c r="Y37" s="49">
        <f>IF(Y$18-S$18&lt;=$E$16,S$21/$E$16,0)</f>
        <v>14.974377205660591</v>
      </c>
      <c r="Z37" s="49">
        <f>IF(Z$18-S$18&lt;=$E$16,S$21/$E$16,0)</f>
        <v>14.974377205660591</v>
      </c>
      <c r="AA37" s="49">
        <f>IF(AA$18-S$18&lt;=$E$16,S$21/$E$16,0)</f>
        <v>14.974377205660591</v>
      </c>
      <c r="AB37" s="49">
        <f>IF(AB$18-S$18&lt;=$E$16,S$21/$E$16,0)</f>
        <v>14.974377205660591</v>
      </c>
      <c r="AC37" s="49">
        <f>IF(AC$18-S$18&lt;=$E$16,S$21/$E$16,0)</f>
        <v>14.974377205660591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7"/>
        <v>114.92155359629842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15.273864749773802</v>
      </c>
      <c r="V38" s="49">
        <f>IF(V$18-T$18&lt;=$E$16,T$21/$E$16,0)</f>
        <v>15.273864749773802</v>
      </c>
      <c r="W38" s="49">
        <f>IF(W$18-T$18&lt;=$E$16,T$21/$E$16,0)</f>
        <v>15.273864749773802</v>
      </c>
      <c r="X38" s="49">
        <f>IF(X$18-T$18&lt;=$E$16,T$21/$E$16,0)</f>
        <v>15.273864749773802</v>
      </c>
      <c r="Y38" s="49">
        <f>IF(Y$18-T$18&lt;=$E$16,T$21/$E$16,0)</f>
        <v>15.273864749773802</v>
      </c>
      <c r="Z38" s="49">
        <f>IF(Z$18-T$18&lt;=$E$16,T$21/$E$16,0)</f>
        <v>15.273864749773802</v>
      </c>
      <c r="AA38" s="49">
        <f>IF(AA$18-T$18&lt;=$E$16,T$21/$E$16,0)</f>
        <v>15.273864749773802</v>
      </c>
      <c r="AB38" s="49">
        <f>IF(AB$18-T$18&lt;=$E$16,T$21/$E$16,0)</f>
        <v>15.273864749773802</v>
      </c>
      <c r="AC38" s="49">
        <f>IF(AC$18-T$18&lt;=$E$16,T$21/$E$16,0)</f>
        <v>15.273864749773802</v>
      </c>
      <c r="AD38" s="49">
        <f>IF(AD$18-T$18&lt;=$E$16,T$21/$E$16,0)</f>
        <v>15.273864749773802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7"/>
        <v>117.21998466822438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15.579342044769277</v>
      </c>
      <c r="W39" s="49">
        <f>IF(W$18-U$18&lt;=$E$16,U$21/$E$16,0)</f>
        <v>15.579342044769277</v>
      </c>
      <c r="X39" s="49">
        <f>IF(X$18-U$18&lt;=$E$16,U$21/$E$16,0)</f>
        <v>15.579342044769277</v>
      </c>
      <c r="Y39" s="49">
        <f>IF(Y$18-U$18&lt;=$E$16,U$21/$E$16,0)</f>
        <v>15.579342044769277</v>
      </c>
      <c r="Z39" s="49">
        <f>IF(Z$18-U$18&lt;=$E$16,U$21/$E$16,0)</f>
        <v>15.579342044769277</v>
      </c>
      <c r="AA39" s="49">
        <f>IF(AA$18-U$18&lt;=$E$16,U$21/$E$16,0)</f>
        <v>15.579342044769277</v>
      </c>
      <c r="AB39" s="49">
        <f>IF(AB$18-U$18&lt;=$E$16,U$21/$E$16,0)</f>
        <v>15.579342044769277</v>
      </c>
      <c r="AC39" s="49">
        <f>IF(AC$18-U$18&lt;=$E$16,U$21/$E$16,0)</f>
        <v>15.579342044769277</v>
      </c>
      <c r="AD39" s="49">
        <f>IF(AD$18-U$18&lt;=$E$16,U$21/$E$16,0)</f>
        <v>15.579342044769277</v>
      </c>
      <c r="AE39" s="49">
        <f>IF(AE$18-U$18&lt;=$E$16,U$21/$E$16,0)</f>
        <v>15.579342044769277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7"/>
        <v>119.56438436158889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15.890928885664664</v>
      </c>
      <c r="X40" s="49">
        <f>IF(X$18-V$18&lt;=$E$16,V$21/$E$16,0)</f>
        <v>15.890928885664664</v>
      </c>
      <c r="Y40" s="49">
        <f>IF(Y$18-V$18&lt;=$E$16,V$21/$E$16,0)</f>
        <v>15.890928885664664</v>
      </c>
      <c r="Z40" s="49">
        <f>IF(Z$18-V$18&lt;=$E$16,V$21/$E$16,0)</f>
        <v>15.890928885664664</v>
      </c>
      <c r="AA40" s="49">
        <f>IF(AA$18-V$18&lt;=$E$16,V$21/$E$16,0)</f>
        <v>15.890928885664664</v>
      </c>
      <c r="AB40" s="49">
        <f>IF(AB$18-V$18&lt;=$E$16,V$21/$E$16,0)</f>
        <v>15.890928885664664</v>
      </c>
      <c r="AC40" s="49">
        <f>IF(AC$18-V$18&lt;=$E$16,V$21/$E$16,0)</f>
        <v>15.890928885664664</v>
      </c>
      <c r="AD40" s="49">
        <f>IF(AD$18-V$18&lt;=$E$16,V$21/$E$16,0)</f>
        <v>15.890928885664664</v>
      </c>
      <c r="AE40" s="49">
        <f>IF(AE$18-V$18&lt;=$E$16,V$21/$E$16,0)</f>
        <v>15.890928885664664</v>
      </c>
      <c r="AF40" s="49">
        <f>IF(AF$18-V$18&lt;=$E$16,V$21/$E$16,0)</f>
        <v>15.890928885664664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7"/>
        <v>121.95567204882063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16.208747463377954</v>
      </c>
      <c r="Y41" s="49">
        <f>IF(Y$18-W$18&lt;=$E$16,W$21/$E$16,0)</f>
        <v>16.208747463377954</v>
      </c>
      <c r="Z41" s="49">
        <f>IF(Z$18-W$18&lt;=$E$16,W$21/$E$16,0)</f>
        <v>16.208747463377954</v>
      </c>
      <c r="AA41" s="49">
        <f>IF(AA$18-W$18&lt;=$E$16,W$21/$E$16,0)</f>
        <v>16.208747463377954</v>
      </c>
      <c r="AB41" s="49">
        <f>IF(AB$18-W$18&lt;=$E$16,W$21/$E$16,0)</f>
        <v>16.208747463377954</v>
      </c>
      <c r="AC41" s="49">
        <f>IF(AC$18-W$18&lt;=$E$16,W$21/$E$16,0)</f>
        <v>16.208747463377954</v>
      </c>
      <c r="AD41" s="49">
        <f>IF(AD$18-W$18&lt;=$E$16,W$21/$E$16,0)</f>
        <v>16.208747463377954</v>
      </c>
      <c r="AE41" s="49">
        <f>IF(AE$18-W$18&lt;=$E$16,W$21/$E$16,0)</f>
        <v>16.208747463377954</v>
      </c>
      <c r="AF41" s="49">
        <f>IF(AF$18-W$18&lt;=$E$16,W$21/$E$16,0)</f>
        <v>16.208747463377954</v>
      </c>
      <c r="AG41" s="49">
        <f>IF(AG$18-W$18&lt;=$E$16,W$21/$E$16,0)</f>
        <v>16.208747463377954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7"/>
        <v>124.39478548979707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16.532922412645515</v>
      </c>
      <c r="Z42" s="49">
        <f>IF(Z$18-X$18&lt;=$E$16,X$21/$E$16,0)</f>
        <v>16.532922412645515</v>
      </c>
      <c r="AA42" s="49">
        <f>IF(AA$18-X$18&lt;=$E$16,X$21/$E$16,0)</f>
        <v>16.532922412645515</v>
      </c>
      <c r="AB42" s="49">
        <f>IF(AB$18-X$18&lt;=$E$16,X$21/$E$16,0)</f>
        <v>16.532922412645515</v>
      </c>
      <c r="AC42" s="49">
        <f>IF(AC$18-X$18&lt;=$E$16,X$21/$E$16,0)</f>
        <v>16.532922412645515</v>
      </c>
      <c r="AD42" s="49">
        <f>IF(AD$18-X$18&lt;=$E$16,X$21/$E$16,0)</f>
        <v>16.532922412645515</v>
      </c>
      <c r="AE42" s="49">
        <f>IF(AE$18-X$18&lt;=$E$16,X$21/$E$16,0)</f>
        <v>16.532922412645515</v>
      </c>
      <c r="AF42" s="49">
        <f>IF(AF$18-X$18&lt;=$E$16,X$21/$E$16,0)</f>
        <v>16.532922412645515</v>
      </c>
      <c r="AG42" s="49">
        <f>IF(AG$18-X$18&lt;=$E$16,X$21/$E$16,0)</f>
        <v>16.532922412645515</v>
      </c>
      <c r="AH42" s="49">
        <f>IF(AH$18-X$18&lt;=$E$16,X$21/$E$16,0)</f>
        <v>16.532922412645515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7"/>
        <v>126.88268119959304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16.863580860898431</v>
      </c>
      <c r="AA43" s="54">
        <f>IF(AA$18-Y$18&lt;=$E$16,Y$21/$E$16,0)</f>
        <v>16.863580860898431</v>
      </c>
      <c r="AB43" s="54">
        <f>IF(AB$18-Y$18&lt;=$E$16,Y$21/$E$16,0)</f>
        <v>16.863580860898431</v>
      </c>
      <c r="AC43" s="54">
        <f>IF(AC$18-Y$18&lt;=$E$16,Y$21/$E$16,0)</f>
        <v>16.863580860898431</v>
      </c>
      <c r="AD43" s="54">
        <f>IF(AD$18-Y$18&lt;=$E$16,Y$21/$E$16,0)</f>
        <v>16.863580860898431</v>
      </c>
      <c r="AE43" s="54">
        <f>IF(AE$18-Y$18&lt;=$E$16,Y$21/$E$16,0)</f>
        <v>16.863580860898431</v>
      </c>
      <c r="AF43" s="54">
        <f>IF(AF$18-Y$18&lt;=$E$16,Y$21/$E$16,0)</f>
        <v>16.863580860898431</v>
      </c>
      <c r="AG43" s="54">
        <f>IF(AG$18-Y$18&lt;=$E$16,Y$21/$E$16,0)</f>
        <v>16.863580860898431</v>
      </c>
      <c r="AH43" s="54">
        <f>IF(AH$18-Y$18&lt;=$E$16,Y$21/$E$16,0)</f>
        <v>16.863580860898431</v>
      </c>
      <c r="AI43" s="54">
        <f>IF(AI$18-Y$18&lt;=$E$16,Y$21/$E$16,0)</f>
        <v>16.863580860898431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7"/>
        <v>1056.8340705951473</v>
      </c>
      <c r="F44" s="49">
        <f t="shared" ref="F44:S44" si="8">SUM(F24:F43)</f>
        <v>0</v>
      </c>
      <c r="G44" s="49">
        <f t="shared" si="8"/>
        <v>10.456109999999999</v>
      </c>
      <c r="H44" s="49">
        <f t="shared" si="8"/>
        <v>21.394541699999998</v>
      </c>
      <c r="I44" s="49">
        <f t="shared" si="8"/>
        <v>32.838601509</v>
      </c>
      <c r="J44" s="49">
        <f t="shared" si="8"/>
        <v>44.812745008500002</v>
      </c>
      <c r="K44" s="49">
        <f t="shared" si="8"/>
        <v>57.342633988500005</v>
      </c>
      <c r="L44" s="49">
        <f t="shared" si="8"/>
        <v>70.123120748100007</v>
      </c>
      <c r="M44" s="49">
        <f t="shared" si="8"/>
        <v>83.159217242892012</v>
      </c>
      <c r="N44" s="49">
        <f t="shared" si="8"/>
        <v>96.456035667579854</v>
      </c>
      <c r="O44" s="49">
        <f t="shared" si="8"/>
        <v>110.01879046076145</v>
      </c>
      <c r="P44" s="49">
        <f t="shared" si="8"/>
        <v>123.85280034980669</v>
      </c>
      <c r="Q44" s="49">
        <f t="shared" si="8"/>
        <v>127.50738043663281</v>
      </c>
      <c r="R44" s="49">
        <f t="shared" si="8"/>
        <v>130.96185262519546</v>
      </c>
      <c r="S44" s="49">
        <f t="shared" si="8"/>
        <v>134.19855478252938</v>
      </c>
      <c r="T44" s="49">
        <f>SUM(T24:T43)</f>
        <v>137.19878848868998</v>
      </c>
      <c r="U44" s="49">
        <f t="shared" ref="U44:AO44" si="9">SUM(U24:U43)</f>
        <v>139.94276425846377</v>
      </c>
      <c r="V44" s="49">
        <f t="shared" si="9"/>
        <v>142.74161954363305</v>
      </c>
      <c r="W44" s="49">
        <f t="shared" si="9"/>
        <v>145.59645193450569</v>
      </c>
      <c r="X44" s="49">
        <f t="shared" si="9"/>
        <v>148.50838097319584</v>
      </c>
      <c r="Y44" s="49">
        <f t="shared" si="9"/>
        <v>151.47854859265976</v>
      </c>
      <c r="Z44" s="49">
        <f t="shared" si="9"/>
        <v>154.50811956451295</v>
      </c>
      <c r="AA44" s="49">
        <f t="shared" si="9"/>
        <v>140.39742947768681</v>
      </c>
      <c r="AB44" s="49">
        <f t="shared" si="9"/>
        <v>126.00452558912414</v>
      </c>
      <c r="AC44" s="49">
        <f t="shared" si="9"/>
        <v>111.32376362279024</v>
      </c>
      <c r="AD44" s="49">
        <f t="shared" si="9"/>
        <v>96.349386417129637</v>
      </c>
      <c r="AE44" s="49">
        <f t="shared" si="9"/>
        <v>81.075521667355844</v>
      </c>
      <c r="AF44" s="49">
        <f t="shared" si="9"/>
        <v>65.496179622586567</v>
      </c>
      <c r="AG44" s="49">
        <f t="shared" si="9"/>
        <v>49.605250736921896</v>
      </c>
      <c r="AH44" s="49">
        <f t="shared" si="9"/>
        <v>33.396503273543942</v>
      </c>
      <c r="AI44" s="49">
        <f t="shared" si="9"/>
        <v>16.863580860898431</v>
      </c>
      <c r="AJ44" s="49">
        <f t="shared" si="9"/>
        <v>0</v>
      </c>
      <c r="AK44" s="49">
        <f t="shared" si="9"/>
        <v>0</v>
      </c>
      <c r="AL44" s="49">
        <f t="shared" si="9"/>
        <v>0</v>
      </c>
      <c r="AM44" s="49">
        <f t="shared" si="9"/>
        <v>0</v>
      </c>
      <c r="AN44" s="49">
        <f t="shared" si="9"/>
        <v>0</v>
      </c>
      <c r="AO44" s="49">
        <f t="shared" si="9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541.7105970292173</v>
      </c>
      <c r="F46" s="49">
        <f>(F8-F19)*$H$13</f>
        <v>37.698900000000002</v>
      </c>
      <c r="G46" s="49">
        <f t="shared" ref="G46:Y46" si="10">(G8-G19)*$H$13</f>
        <v>39.437883000000006</v>
      </c>
      <c r="H46" s="49">
        <f t="shared" si="10"/>
        <v>41.260895910000002</v>
      </c>
      <c r="I46" s="49">
        <f t="shared" si="10"/>
        <v>43.172082005000007</v>
      </c>
      <c r="J46" s="49">
        <f t="shared" si="10"/>
        <v>45.175790200000002</v>
      </c>
      <c r="K46" s="49">
        <f t="shared" si="10"/>
        <v>46.079306004000003</v>
      </c>
      <c r="L46" s="49">
        <f t="shared" si="10"/>
        <v>47.000892124080003</v>
      </c>
      <c r="M46" s="49">
        <f t="shared" si="10"/>
        <v>47.940909966561605</v>
      </c>
      <c r="N46" s="49">
        <f t="shared" si="10"/>
        <v>48.899728165892839</v>
      </c>
      <c r="O46" s="49">
        <f t="shared" si="10"/>
        <v>49.877722729210696</v>
      </c>
      <c r="P46" s="49">
        <f t="shared" si="10"/>
        <v>50.875277183794914</v>
      </c>
      <c r="Q46" s="49">
        <f t="shared" si="10"/>
        <v>51.892782727470816</v>
      </c>
      <c r="R46" s="49">
        <f t="shared" si="10"/>
        <v>52.930638382020227</v>
      </c>
      <c r="S46" s="49">
        <f t="shared" si="10"/>
        <v>53.989251149660632</v>
      </c>
      <c r="T46" s="49">
        <f t="shared" si="10"/>
        <v>55.069036172653846</v>
      </c>
      <c r="U46" s="49">
        <f t="shared" si="10"/>
        <v>56.170416896106921</v>
      </c>
      <c r="V46" s="49">
        <f t="shared" si="10"/>
        <v>57.293825234029057</v>
      </c>
      <c r="W46" s="49">
        <f t="shared" si="10"/>
        <v>58.439701738709644</v>
      </c>
      <c r="X46" s="49">
        <f t="shared" si="10"/>
        <v>59.608495773483838</v>
      </c>
      <c r="Y46" s="49">
        <f t="shared" si="10"/>
        <v>60.800665688953515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1">E47+F46-F69</f>
        <v>37.698900000000002</v>
      </c>
      <c r="G47" s="49">
        <f t="shared" ref="G47" si="12">F47+G46-G69</f>
        <v>73.366893000000005</v>
      </c>
      <c r="H47" s="49">
        <f t="shared" ref="H47" si="13">G47+H46-H69</f>
        <v>106.91411061000001</v>
      </c>
      <c r="I47" s="49">
        <f t="shared" ref="I47" si="14">H47+I46-I69</f>
        <v>138.24642472400001</v>
      </c>
      <c r="J47" s="49">
        <f t="shared" ref="J47" si="15">I47+J46-J69</f>
        <v>167.26523883249999</v>
      </c>
      <c r="K47" s="49">
        <f t="shared" ref="K47" si="16">J47+K46-K69</f>
        <v>192.66998972499999</v>
      </c>
      <c r="L47" s="49">
        <f t="shared" ref="L47" si="17">K47+L46-L69</f>
        <v>214.38839613718</v>
      </c>
      <c r="M47" s="49">
        <f t="shared" ref="M47" si="18">L47+M46-M69</f>
        <v>232.34673117943359</v>
      </c>
      <c r="N47" s="49">
        <f t="shared" ref="N47" si="19">M47+N46-N69</f>
        <v>246.46979342436231</v>
      </c>
      <c r="O47" s="49">
        <f t="shared" ref="O47" si="20">N47+O46-O69</f>
        <v>256.68087741601954</v>
      </c>
      <c r="P47" s="49">
        <f t="shared" ref="P47" si="21">O47+P46-P69</f>
        <v>262.90174358933996</v>
      </c>
      <c r="Q47" s="49">
        <f t="shared" ref="Q47" si="22">P47+Q46-Q69</f>
        <v>268.82247758795677</v>
      </c>
      <c r="R47" s="49">
        <f t="shared" ref="R47" si="23">Q47+R46-R69</f>
        <v>274.5355772683759</v>
      </c>
      <c r="S47" s="49">
        <f t="shared" ref="S47" si="24">R47+S46-S69</f>
        <v>280.14031546923343</v>
      </c>
      <c r="T47" s="49">
        <f t="shared" ref="T47" si="25">S47+T46-T69</f>
        <v>285.7431217786181</v>
      </c>
      <c r="U47" s="49">
        <f t="shared" ref="U47" si="26">T47+U46-U69</f>
        <v>291.45798421419045</v>
      </c>
      <c r="V47" s="49">
        <f t="shared" ref="V47" si="27">U47+V46-V69</f>
        <v>297.28714389847426</v>
      </c>
      <c r="W47" s="49">
        <f t="shared" ref="W47" si="28">V47+W46-W69</f>
        <v>303.23288677644371</v>
      </c>
      <c r="X47" s="49">
        <f t="shared" ref="X47" si="29">W47+X46-X69</f>
        <v>309.29754451197255</v>
      </c>
      <c r="Y47" s="49">
        <f t="shared" ref="Y47" si="30">X47+Y46-Y69</f>
        <v>315.48349540221204</v>
      </c>
      <c r="Z47" s="49">
        <f t="shared" ref="Z47" si="31">Y47+Z46-Z69</f>
        <v>259.77648630752367</v>
      </c>
      <c r="AA47" s="49">
        <f t="shared" ref="AA47" si="32">Z47+AA46-AA69</f>
        <v>209.15700493121483</v>
      </c>
      <c r="AB47" s="49">
        <f t="shared" ref="AB47" si="33">AA47+AB46-AB69</f>
        <v>163.72680182765305</v>
      </c>
      <c r="AC47" s="49">
        <f t="shared" ref="AC47" si="34">AB47+AC46-AC69</f>
        <v>123.5896625622933</v>
      </c>
      <c r="AD47" s="49">
        <f t="shared" ref="AD47" si="35">AC47+AD46-AD69</f>
        <v>88.851448411899611</v>
      </c>
      <c r="AE47" s="49">
        <f t="shared" ref="AE47" si="36">AD47+AE46-AE69</f>
        <v>59.620137878771317</v>
      </c>
      <c r="AF47" s="49">
        <f t="shared" ref="AF47" si="37">AE47+AF46-AF69</f>
        <v>36.00586903525371</v>
      </c>
      <c r="AG47" s="49">
        <f t="shared" ref="AG47" si="38">AF47+AG46-AG69</f>
        <v>18.120982715139011</v>
      </c>
      <c r="AH47" s="49">
        <f t="shared" ref="AH47" si="39">AG47+AH46-AH69</f>
        <v>6.0800665688952762</v>
      </c>
      <c r="AI47" s="49">
        <f t="shared" ref="AI47" si="40">AH47+AI46-AI69</f>
        <v>-7.5495165674510645E-14</v>
      </c>
      <c r="AJ47" s="49">
        <f t="shared" ref="AJ47" si="41">AI47+AJ46-AJ69</f>
        <v>-7.5495165674510645E-14</v>
      </c>
      <c r="AK47" s="49">
        <f t="shared" ref="AK47" si="42">AJ47+AK46-AK69</f>
        <v>-7.5495165674510645E-14</v>
      </c>
      <c r="AL47" s="49">
        <f t="shared" ref="AL47" si="43">AK47+AL46-AL69</f>
        <v>-7.5495165674510645E-14</v>
      </c>
      <c r="AM47" s="49">
        <f t="shared" ref="AM47" si="44">AL47+AM46-AM69</f>
        <v>-7.5495165674510645E-14</v>
      </c>
      <c r="AN47" s="49">
        <f t="shared" ref="AN47" si="45">AM47+AN46-AN69</f>
        <v>-7.5495165674510645E-14</v>
      </c>
      <c r="AO47" s="49">
        <f t="shared" ref="AO47" si="46">AN47+AO46-AO69</f>
        <v>-7.5495165674510645E-14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28.364897999608488</v>
      </c>
      <c r="F49" s="49"/>
      <c r="G49" s="49">
        <f>IF(G$18-F$18&lt;=$E$16,F$46/$E$16,0)</f>
        <v>3.7698900000000002</v>
      </c>
      <c r="H49" s="49">
        <f>IF(H$18-F$18&lt;=$E$16,F$46/$E$16,0)</f>
        <v>3.7698900000000002</v>
      </c>
      <c r="I49" s="49">
        <f>IF(I$18-F$18&lt;=$E$16,F$46/$E$16,0)</f>
        <v>3.7698900000000002</v>
      </c>
      <c r="J49" s="49">
        <f>IF(J$18-F$18&lt;=$E$16,F$46/$E$16,0)</f>
        <v>3.7698900000000002</v>
      </c>
      <c r="K49" s="49">
        <f>IF(K$18-F$18&lt;=$E$16,F$46/$E$16,0)</f>
        <v>3.7698900000000002</v>
      </c>
      <c r="L49" s="49">
        <f>IF(L$18-F$18&lt;=$E$16,F$46/$E$16,0)</f>
        <v>3.7698900000000002</v>
      </c>
      <c r="M49" s="49">
        <f>IF(M$18-F$18&lt;=$E$16,F$46/$E$16,0)</f>
        <v>3.7698900000000002</v>
      </c>
      <c r="N49" s="49">
        <f>IF(N$18-F$18&lt;=$E$16,F$46/$E$16,0)</f>
        <v>3.7698900000000002</v>
      </c>
      <c r="O49" s="49">
        <f>IF(O$18-F$18&lt;=$E$16,F$46/$E$16,0)</f>
        <v>3.7698900000000002</v>
      </c>
      <c r="P49" s="49">
        <f>IF(P$18-F$18&lt;=$E$16,F$46/$E$16,0)</f>
        <v>3.7698900000000002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7">NPV($E$15,F50:AO50)*(1+$E$15)</f>
        <v>29.673320139725391</v>
      </c>
      <c r="F50" s="49"/>
      <c r="G50" s="49"/>
      <c r="H50" s="49">
        <f>IF(H$18-G$18&lt;=$E$16,G$46/$E$16,0)</f>
        <v>3.9437883000000005</v>
      </c>
      <c r="I50" s="49">
        <f>IF(I$18-G$18&lt;=$E$16,G$46/$E$16,0)</f>
        <v>3.9437883000000005</v>
      </c>
      <c r="J50" s="49">
        <f>IF(J$18-G$18&lt;=$E$16,G$46/$E$16,0)</f>
        <v>3.9437883000000005</v>
      </c>
      <c r="K50" s="49">
        <f>IF(K$18-G$18&lt;=$E$16,G$46/$E$16,0)</f>
        <v>3.9437883000000005</v>
      </c>
      <c r="L50" s="49">
        <f>IF(L$18-G$18&lt;=$E$16,G$46/$E$16,0)</f>
        <v>3.9437883000000005</v>
      </c>
      <c r="M50" s="49">
        <f>IF(M$18-G$18&lt;=$E$16,G$46/$E$16,0)</f>
        <v>3.9437883000000005</v>
      </c>
      <c r="N50" s="49">
        <f>IF(N$18-G$18&lt;=$E$16,G$46/$E$16,0)</f>
        <v>3.9437883000000005</v>
      </c>
      <c r="O50" s="49">
        <f>IF(O$18-G$18&lt;=$E$16,G$46/$E$16,0)</f>
        <v>3.9437883000000005</v>
      </c>
      <c r="P50" s="49">
        <f>IF(P$18-G$18&lt;=$E$16,G$46/$E$16,0)</f>
        <v>3.9437883000000005</v>
      </c>
      <c r="Q50" s="49">
        <f>IF(Q$18-G$18&lt;=$E$16,G$46/$E$16,0)</f>
        <v>3.9437883000000005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7"/>
        <v>31.044966931650869</v>
      </c>
      <c r="F51" s="49"/>
      <c r="G51" s="49"/>
      <c r="H51" s="49"/>
      <c r="I51" s="49">
        <f>IF(I$18-H$18&lt;=$E$16,H$46/$E$16,0)</f>
        <v>4.1260895910000004</v>
      </c>
      <c r="J51" s="49">
        <f>IF(J$18-H$18&lt;=$E$16,H$46/$E$16,0)</f>
        <v>4.1260895910000004</v>
      </c>
      <c r="K51" s="49">
        <f>IF(K$18-H$18&lt;=$E$16,H$46/$E$16,0)</f>
        <v>4.1260895910000004</v>
      </c>
      <c r="L51" s="49">
        <f>IF(L$18-H$18&lt;=$E$16,H$46/$E$16,0)</f>
        <v>4.1260895910000004</v>
      </c>
      <c r="M51" s="49">
        <f>IF(M$18-H$18&lt;=$E$16,H$46/$E$16,0)</f>
        <v>4.1260895910000004</v>
      </c>
      <c r="N51" s="49">
        <f>IF(N$18-H$18&lt;=$E$16,H$46/$E$16,0)</f>
        <v>4.1260895910000004</v>
      </c>
      <c r="O51" s="49">
        <f>IF(O$18-H$18&lt;=$E$16,H$46/$E$16,0)</f>
        <v>4.1260895910000004</v>
      </c>
      <c r="P51" s="49">
        <f>IF(P$18-H$18&lt;=$E$16,H$46/$E$16,0)</f>
        <v>4.1260895910000004</v>
      </c>
      <c r="Q51" s="49">
        <f>IF(Q$18-H$18&lt;=$E$16,H$46/$E$16,0)</f>
        <v>4.1260895910000004</v>
      </c>
      <c r="R51" s="49">
        <f>IF(R$18-H$18&lt;=$E$16,H$46/$E$16,0)</f>
        <v>4.1260895910000004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7"/>
        <v>32.482955802491801</v>
      </c>
      <c r="F52" s="49"/>
      <c r="G52" s="49"/>
      <c r="H52" s="49"/>
      <c r="I52" s="49"/>
      <c r="J52" s="49">
        <f>IF(J$18-I$18&lt;=$E$16,I$46/$E$16,0)</f>
        <v>4.3172082005000005</v>
      </c>
      <c r="K52" s="49">
        <f>IF(K$18-I$18&lt;=$E$16,I$46/$E$16,0)</f>
        <v>4.3172082005000005</v>
      </c>
      <c r="L52" s="49">
        <f>IF(L$18-I$18&lt;=$E$16,I$46/$E$16,0)</f>
        <v>4.3172082005000005</v>
      </c>
      <c r="M52" s="49">
        <f>IF(M$18-I$18&lt;=$E$16,I$46/$E$16,0)</f>
        <v>4.3172082005000005</v>
      </c>
      <c r="N52" s="49">
        <f>IF(N$18-I$18&lt;=$E$16,I$46/$E$16,0)</f>
        <v>4.3172082005000005</v>
      </c>
      <c r="O52" s="49">
        <f>IF(O$18-I$18&lt;=$E$16,I$46/$E$16,0)</f>
        <v>4.3172082005000005</v>
      </c>
      <c r="P52" s="49">
        <f>IF(P$18-I$18&lt;=$E$16,I$46/$E$16,0)</f>
        <v>4.3172082005000005</v>
      </c>
      <c r="Q52" s="49">
        <f>IF(Q$18-I$18&lt;=$E$16,I$46/$E$16,0)</f>
        <v>4.3172082005000005</v>
      </c>
      <c r="R52" s="49">
        <f>IF(R$18-I$18&lt;=$E$16,I$46/$E$16,0)</f>
        <v>4.3172082005000005</v>
      </c>
      <c r="S52" s="49">
        <f>IF(S$18-I$18&lt;=$E$16,I$46/$E$16,0)</f>
        <v>4.3172082005000005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7"/>
        <v>33.990558904230966</v>
      </c>
      <c r="F53" s="53"/>
      <c r="G53" s="53"/>
      <c r="H53" s="53"/>
      <c r="I53" s="53"/>
      <c r="J53" s="53"/>
      <c r="K53" s="49">
        <f>IF(K$18-J$18&lt;=$E$16,J$46/$E$16,0)</f>
        <v>4.5175790200000003</v>
      </c>
      <c r="L53" s="49">
        <f>IF(L$18-J$18&lt;=$E$16,J$46/$E$16,0)</f>
        <v>4.5175790200000003</v>
      </c>
      <c r="M53" s="49">
        <f>IF(M$18-J$18&lt;=$E$16,J$46/$E$16,0)</f>
        <v>4.5175790200000003</v>
      </c>
      <c r="N53" s="49">
        <f>IF(N$18-J$18&lt;=$E$16,J$46/$E$16,0)</f>
        <v>4.5175790200000003</v>
      </c>
      <c r="O53" s="49">
        <f>IF(O$18-J$18&lt;=$E$16,J$46/$E$16,0)</f>
        <v>4.5175790200000003</v>
      </c>
      <c r="P53" s="49">
        <f>IF(P$18-J$18&lt;=$E$16,J$46/$E$16,0)</f>
        <v>4.5175790200000003</v>
      </c>
      <c r="Q53" s="49">
        <f>IF(Q$18-J$18&lt;=$E$16,J$46/$E$16,0)</f>
        <v>4.5175790200000003</v>
      </c>
      <c r="R53" s="49">
        <f>IF(R$18-J$18&lt;=$E$16,J$46/$E$16,0)</f>
        <v>4.5175790200000003</v>
      </c>
      <c r="S53" s="49">
        <f>IF(S$18-J$18&lt;=$E$16,J$46/$E$16,0)</f>
        <v>4.5175790200000003</v>
      </c>
      <c r="T53" s="49">
        <f>IF(T$18-J$18&lt;=$E$16,J$46/$E$16,0)</f>
        <v>4.5175790200000003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7"/>
        <v>34.670370082315578</v>
      </c>
      <c r="F54" s="53"/>
      <c r="G54" s="53"/>
      <c r="H54" s="53"/>
      <c r="I54" s="53"/>
      <c r="J54" s="53"/>
      <c r="K54" s="42"/>
      <c r="L54" s="49">
        <f>IF(L$18-K$18&lt;=$E$16,K$46/$E$16,0)</f>
        <v>4.6079306004000005</v>
      </c>
      <c r="M54" s="49">
        <f>IF(M$18-K$18&lt;=$E$16,K$46/$E$16,0)</f>
        <v>4.6079306004000005</v>
      </c>
      <c r="N54" s="49">
        <f>IF(N$18-K$18&lt;=$E$16,K$46/$E$16,0)</f>
        <v>4.6079306004000005</v>
      </c>
      <c r="O54" s="49">
        <f>IF(O$18-K$18&lt;=$E$16,K$46/$E$16,0)</f>
        <v>4.6079306004000005</v>
      </c>
      <c r="P54" s="49">
        <f>IF(P$18-K$18&lt;=$E$16,K$46/$E$16,0)</f>
        <v>4.6079306004000005</v>
      </c>
      <c r="Q54" s="49">
        <f>IF(Q$18-K$18&lt;=$E$16,K$46/$E$16,0)</f>
        <v>4.6079306004000005</v>
      </c>
      <c r="R54" s="49">
        <f>IF(R$18-K$18&lt;=$E$16,K$46/$E$16,0)</f>
        <v>4.6079306004000005</v>
      </c>
      <c r="S54" s="49">
        <f>IF(S$18-K$18&lt;=$E$16,K$46/$E$16,0)</f>
        <v>4.6079306004000005</v>
      </c>
      <c r="T54" s="49">
        <f>IF(T$18-K$18&lt;=$E$16,K$46/$E$16,0)</f>
        <v>4.6079306004000005</v>
      </c>
      <c r="U54" s="49">
        <f>IF(U$18-K$18&lt;=$E$16,K$46/$E$16,0)</f>
        <v>4.6079306004000005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7"/>
        <v>35.363777483961897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4.7000892124080007</v>
      </c>
      <c r="N55" s="49">
        <f>IF(N$18-L$18&lt;=$E$16,L$46/$E$16,0)</f>
        <v>4.7000892124080007</v>
      </c>
      <c r="O55" s="49">
        <f>IF(O$18-L$18&lt;=$E$16,L$46/$E$16,0)</f>
        <v>4.7000892124080007</v>
      </c>
      <c r="P55" s="49">
        <f>IF(P$18-L$18&lt;=$E$16,L$46/$E$16,0)</f>
        <v>4.7000892124080007</v>
      </c>
      <c r="Q55" s="49">
        <f>IF(Q$18-L$18&lt;=$E$16,L$46/$E$16,0)</f>
        <v>4.7000892124080007</v>
      </c>
      <c r="R55" s="49">
        <f>IF(R$18-L$18&lt;=$E$16,L$46/$E$16,0)</f>
        <v>4.7000892124080007</v>
      </c>
      <c r="S55" s="49">
        <f>IF(S$18-L$18&lt;=$E$16,L$46/$E$16,0)</f>
        <v>4.7000892124080007</v>
      </c>
      <c r="T55" s="49">
        <f>IF(T$18-L$18&lt;=$E$16,L$46/$E$16,0)</f>
        <v>4.7000892124080007</v>
      </c>
      <c r="U55" s="49">
        <f>IF(U$18-L$18&lt;=$E$16,L$46/$E$16,0)</f>
        <v>4.7000892124080007</v>
      </c>
      <c r="V55" s="49">
        <f>IF(V$18-L$18&lt;=$E$16,L$46/$E$16,0)</f>
        <v>4.7000892124080007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7"/>
        <v>36.071053033641135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4.7940909966561609</v>
      </c>
      <c r="O56" s="49">
        <f>IF(O$18-M$18&lt;=$E$16,M$46/$E$16,0)</f>
        <v>4.7940909966561609</v>
      </c>
      <c r="P56" s="49">
        <f>IF(P$18-M$18&lt;=$E$16,M$46/$E$16,0)</f>
        <v>4.7940909966561609</v>
      </c>
      <c r="Q56" s="49">
        <f>IF(Q$18-M$18&lt;=$E$16,M$46/$E$16,0)</f>
        <v>4.7940909966561609</v>
      </c>
      <c r="R56" s="49">
        <f>IF(R$18-M$18&lt;=$E$16,M$46/$E$16,0)</f>
        <v>4.7940909966561609</v>
      </c>
      <c r="S56" s="49">
        <f>IF(S$18-M$18&lt;=$E$16,M$46/$E$16,0)</f>
        <v>4.7940909966561609</v>
      </c>
      <c r="T56" s="49">
        <f>IF(T$18-M$18&lt;=$E$16,M$46/$E$16,0)</f>
        <v>4.7940909966561609</v>
      </c>
      <c r="U56" s="49">
        <f>IF(U$18-M$18&lt;=$E$16,M$46/$E$16,0)</f>
        <v>4.7940909966561609</v>
      </c>
      <c r="V56" s="49">
        <f>IF(V$18-M$18&lt;=$E$16,M$46/$E$16,0)</f>
        <v>4.7940909966561609</v>
      </c>
      <c r="W56" s="49">
        <f>IF(W$18-M$18&lt;=$E$16,M$46/$E$16,0)</f>
        <v>4.7940909966561609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7"/>
        <v>36.792474094313953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4.8899728165892835</v>
      </c>
      <c r="P57" s="49">
        <f>IF(P$18-N$18&lt;=$E$16,N$46/$E$16,0)</f>
        <v>4.8899728165892835</v>
      </c>
      <c r="Q57" s="49">
        <f>IF(Q$18-N$18&lt;=$E$16,N$46/$E$16,0)</f>
        <v>4.8899728165892835</v>
      </c>
      <c r="R57" s="49">
        <f>IF(R$18-N$18&lt;=$E$16,N$46/$E$16,0)</f>
        <v>4.8899728165892835</v>
      </c>
      <c r="S57" s="49">
        <f>IF(S$18-N$18&lt;=$E$16,N$46/$E$16,0)</f>
        <v>4.8899728165892835</v>
      </c>
      <c r="T57" s="49">
        <f>IF(T$18-N$18&lt;=$E$16,N$46/$E$16,0)</f>
        <v>4.8899728165892835</v>
      </c>
      <c r="U57" s="49">
        <f>IF(U$18-N$18&lt;=$E$16,N$46/$E$16,0)</f>
        <v>4.8899728165892835</v>
      </c>
      <c r="V57" s="49">
        <f>IF(V$18-N$18&lt;=$E$16,N$46/$E$16,0)</f>
        <v>4.8899728165892835</v>
      </c>
      <c r="W57" s="49">
        <f>IF(W$18-N$18&lt;=$E$16,N$46/$E$16,0)</f>
        <v>4.8899728165892835</v>
      </c>
      <c r="X57" s="49">
        <f>IF(X$18-N$18&lt;=$E$16,N$46/$E$16,0)</f>
        <v>4.8899728165892835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7"/>
        <v>37.528323576200229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4.9877722729210694</v>
      </c>
      <c r="Q58" s="49">
        <f>IF(Q$18-O$18&lt;=$E$16,O$46/$E$16,0)</f>
        <v>4.9877722729210694</v>
      </c>
      <c r="R58" s="49">
        <f>IF(R$18-O$18&lt;=$E$16,O$46/$E$16,0)</f>
        <v>4.9877722729210694</v>
      </c>
      <c r="S58" s="49">
        <f>IF(S$18-O$18&lt;=$E$16,O$46/$E$16,0)</f>
        <v>4.9877722729210694</v>
      </c>
      <c r="T58" s="49">
        <f>IF(T$18-O$18&lt;=$E$16,O$46/$E$16,0)</f>
        <v>4.9877722729210694</v>
      </c>
      <c r="U58" s="49">
        <f>IF(U$18-O$18&lt;=$E$16,O$46/$E$16,0)</f>
        <v>4.9877722729210694</v>
      </c>
      <c r="V58" s="49">
        <f>IF(V$18-O$18&lt;=$E$16,O$46/$E$16,0)</f>
        <v>4.9877722729210694</v>
      </c>
      <c r="W58" s="49">
        <f>IF(W$18-O$18&lt;=$E$16,O$46/$E$16,0)</f>
        <v>4.9877722729210694</v>
      </c>
      <c r="X58" s="49">
        <f>IF(X$18-O$18&lt;=$E$16,O$46/$E$16,0)</f>
        <v>4.9877722729210694</v>
      </c>
      <c r="Y58" s="49">
        <f>IF(Y$18-O$18&lt;=$E$16,O$46/$E$16,0)</f>
        <v>4.9877722729210694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7"/>
        <v>38.278890047724246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5.0875277183794916</v>
      </c>
      <c r="R59" s="49">
        <f>IF(R$18-P$18&lt;=$E$16,P$46/$E$16,0)</f>
        <v>5.0875277183794916</v>
      </c>
      <c r="S59" s="49">
        <f>IF(S$18-P$18&lt;=$E$16,P$46/$E$16,0)</f>
        <v>5.0875277183794916</v>
      </c>
      <c r="T59" s="49">
        <f>IF(T$18-P$18&lt;=$E$16,P$46/$E$16,0)</f>
        <v>5.0875277183794916</v>
      </c>
      <c r="U59" s="49">
        <f>IF(U$18-P$18&lt;=$E$16,P$46/$E$16,0)</f>
        <v>5.0875277183794916</v>
      </c>
      <c r="V59" s="49">
        <f>IF(V$18-P$18&lt;=$E$16,P$46/$E$16,0)</f>
        <v>5.0875277183794916</v>
      </c>
      <c r="W59" s="49">
        <f>IF(W$18-P$18&lt;=$E$16,P$46/$E$16,0)</f>
        <v>5.0875277183794916</v>
      </c>
      <c r="X59" s="49">
        <f>IF(X$18-P$18&lt;=$E$16,P$46/$E$16,0)</f>
        <v>5.0875277183794916</v>
      </c>
      <c r="Y59" s="49">
        <f>IF(Y$18-P$18&lt;=$E$16,P$46/$E$16,0)</f>
        <v>5.0875277183794916</v>
      </c>
      <c r="Z59" s="49">
        <f>IF(Z$18-P$18&lt;=$E$16,P$46/$E$16,0)</f>
        <v>5.0875277183794916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7"/>
        <v>39.044467848678728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5.1892782727470816</v>
      </c>
      <c r="S60" s="49">
        <f>IF(S$18-Q$18&lt;=$E$16,Q$46/$E$16,0)</f>
        <v>5.1892782727470816</v>
      </c>
      <c r="T60" s="49">
        <f>IF(T$18-Q$18&lt;=$E$16,Q$46/$E$16,0)</f>
        <v>5.1892782727470816</v>
      </c>
      <c r="U60" s="49">
        <f>IF(U$18-Q$18&lt;=$E$16,Q$46/$E$16,0)</f>
        <v>5.1892782727470816</v>
      </c>
      <c r="V60" s="49">
        <f>IF(V$18-Q$18&lt;=$E$16,Q$46/$E$16,0)</f>
        <v>5.1892782727470816</v>
      </c>
      <c r="W60" s="49">
        <f>IF(W$18-Q$18&lt;=$E$16,Q$46/$E$16,0)</f>
        <v>5.1892782727470816</v>
      </c>
      <c r="X60" s="49">
        <f>IF(X$18-Q$18&lt;=$E$16,Q$46/$E$16,0)</f>
        <v>5.1892782727470816</v>
      </c>
      <c r="Y60" s="49">
        <f>IF(Y$18-Q$18&lt;=$E$16,Q$46/$E$16,0)</f>
        <v>5.1892782727470816</v>
      </c>
      <c r="Z60" s="49">
        <f>IF(Z$18-Q$18&lt;=$E$16,Q$46/$E$16,0)</f>
        <v>5.1892782727470816</v>
      </c>
      <c r="AA60" s="49">
        <f>IF(AA$18-Q$18&lt;=$E$16,Q$46/$E$16,0)</f>
        <v>5.1892782727470816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7"/>
        <v>39.825357205652303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5.2930638382020225</v>
      </c>
      <c r="T61" s="49">
        <f>IF(T$18-R$18&lt;=$E$16,R$46/$E$16,0)</f>
        <v>5.2930638382020225</v>
      </c>
      <c r="U61" s="49">
        <f>IF(U$18-R$18&lt;=$E$16,R$46/$E$16,0)</f>
        <v>5.2930638382020225</v>
      </c>
      <c r="V61" s="49">
        <f>IF(V$18-R$18&lt;=$E$16,R$46/$E$16,0)</f>
        <v>5.2930638382020225</v>
      </c>
      <c r="W61" s="49">
        <f>IF(W$18-R$18&lt;=$E$16,R$46/$E$16,0)</f>
        <v>5.2930638382020225</v>
      </c>
      <c r="X61" s="49">
        <f>IF(X$18-R$18&lt;=$E$16,R$46/$E$16,0)</f>
        <v>5.2930638382020225</v>
      </c>
      <c r="Y61" s="49">
        <f>IF(Y$18-R$18&lt;=$E$16,R$46/$E$16,0)</f>
        <v>5.2930638382020225</v>
      </c>
      <c r="Z61" s="49">
        <f>IF(Z$18-R$18&lt;=$E$16,R$46/$E$16,0)</f>
        <v>5.2930638382020225</v>
      </c>
      <c r="AA61" s="49">
        <f>IF(AA$18-R$18&lt;=$E$16,R$46/$E$16,0)</f>
        <v>5.2930638382020225</v>
      </c>
      <c r="AB61" s="49">
        <f>IF(AB$18-R$18&lt;=$E$16,R$46/$E$16,0)</f>
        <v>5.2930638382020225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7"/>
        <v>40.62186434976536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5.3989251149660635</v>
      </c>
      <c r="U62" s="49">
        <f>IF(U$18-S$18&lt;=$E$16,S$46/$E$16,0)</f>
        <v>5.3989251149660635</v>
      </c>
      <c r="V62" s="49">
        <f>IF(V$18-S$18&lt;=$E$16,S$46/$E$16,0)</f>
        <v>5.3989251149660635</v>
      </c>
      <c r="W62" s="49">
        <f>IF(W$18-S$18&lt;=$E$16,S$46/$E$16,0)</f>
        <v>5.3989251149660635</v>
      </c>
      <c r="X62" s="49">
        <f>IF(X$18-S$18&lt;=$E$16,S$46/$E$16,0)</f>
        <v>5.3989251149660635</v>
      </c>
      <c r="Y62" s="49">
        <f>IF(Y$18-S$18&lt;=$E$16,S$46/$E$16,0)</f>
        <v>5.3989251149660635</v>
      </c>
      <c r="Z62" s="49">
        <f>IF(Z$18-S$18&lt;=$E$16,S$46/$E$16,0)</f>
        <v>5.3989251149660635</v>
      </c>
      <c r="AA62" s="49">
        <f>IF(AA$18-S$18&lt;=$E$16,S$46/$E$16,0)</f>
        <v>5.3989251149660635</v>
      </c>
      <c r="AB62" s="49">
        <f>IF(AB$18-S$18&lt;=$E$16,S$46/$E$16,0)</f>
        <v>5.3989251149660635</v>
      </c>
      <c r="AC62" s="49">
        <f>IF(AC$18-S$18&lt;=$E$16,S$46/$E$16,0)</f>
        <v>5.3989251149660635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7"/>
        <v>41.434301636760658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5.5069036172653849</v>
      </c>
      <c r="V63" s="49">
        <f>IF(V$18-T$18&lt;=$E$16,T$46/$E$16,0)</f>
        <v>5.5069036172653849</v>
      </c>
      <c r="W63" s="49">
        <f>IF(W$18-T$18&lt;=$E$16,T$46/$E$16,0)</f>
        <v>5.5069036172653849</v>
      </c>
      <c r="X63" s="49">
        <f>IF(X$18-T$18&lt;=$E$16,T$46/$E$16,0)</f>
        <v>5.5069036172653849</v>
      </c>
      <c r="Y63" s="49">
        <f>IF(Y$18-T$18&lt;=$E$16,T$46/$E$16,0)</f>
        <v>5.5069036172653849</v>
      </c>
      <c r="Z63" s="49">
        <f>IF(Z$18-T$18&lt;=$E$16,T$46/$E$16,0)</f>
        <v>5.5069036172653849</v>
      </c>
      <c r="AA63" s="49">
        <f>IF(AA$18-T$18&lt;=$E$16,T$46/$E$16,0)</f>
        <v>5.5069036172653849</v>
      </c>
      <c r="AB63" s="49">
        <f>IF(AB$18-T$18&lt;=$E$16,T$46/$E$16,0)</f>
        <v>5.5069036172653849</v>
      </c>
      <c r="AC63" s="49">
        <f>IF(AC$18-T$18&lt;=$E$16,T$46/$E$16,0)</f>
        <v>5.5069036172653849</v>
      </c>
      <c r="AD63" s="49">
        <f>IF(AD$18-T$18&lt;=$E$16,T$46/$E$16,0)</f>
        <v>5.5069036172653849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7"/>
        <v>42.262987669495871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5.6170416896106925</v>
      </c>
      <c r="W64" s="49">
        <f>IF(W$18-U$18&lt;=$E$16,U$46/$E$16,0)</f>
        <v>5.6170416896106925</v>
      </c>
      <c r="X64" s="49">
        <f>IF(X$18-U$18&lt;=$E$16,U$46/$E$16,0)</f>
        <v>5.6170416896106925</v>
      </c>
      <c r="Y64" s="49">
        <f>IF(Y$18-U$18&lt;=$E$16,U$46/$E$16,0)</f>
        <v>5.6170416896106925</v>
      </c>
      <c r="Z64" s="49">
        <f>IF(Z$18-U$18&lt;=$E$16,U$46/$E$16,0)</f>
        <v>5.6170416896106925</v>
      </c>
      <c r="AA64" s="49">
        <f>IF(AA$18-U$18&lt;=$E$16,U$46/$E$16,0)</f>
        <v>5.6170416896106925</v>
      </c>
      <c r="AB64" s="49">
        <f>IF(AB$18-U$18&lt;=$E$16,U$46/$E$16,0)</f>
        <v>5.6170416896106925</v>
      </c>
      <c r="AC64" s="49">
        <f>IF(AC$18-U$18&lt;=$E$16,U$46/$E$16,0)</f>
        <v>5.6170416896106925</v>
      </c>
      <c r="AD64" s="49">
        <f>IF(AD$18-U$18&lt;=$E$16,U$46/$E$16,0)</f>
        <v>5.6170416896106925</v>
      </c>
      <c r="AE64" s="49">
        <f>IF(AE$18-U$18&lt;=$E$16,U$46/$E$16,0)</f>
        <v>5.6170416896106925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7"/>
        <v>43.108247422885782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5.7293825234029061</v>
      </c>
      <c r="X65" s="49">
        <f>IF(X$18-V$18&lt;=$E$16,V$46/$E$16,0)</f>
        <v>5.7293825234029061</v>
      </c>
      <c r="Y65" s="49">
        <f>IF(Y$18-V$18&lt;=$E$16,V$46/$E$16,0)</f>
        <v>5.7293825234029061</v>
      </c>
      <c r="Z65" s="49">
        <f>IF(Z$18-V$18&lt;=$E$16,V$46/$E$16,0)</f>
        <v>5.7293825234029061</v>
      </c>
      <c r="AA65" s="49">
        <f>IF(AA$18-V$18&lt;=$E$16,V$46/$E$16,0)</f>
        <v>5.7293825234029061</v>
      </c>
      <c r="AB65" s="49">
        <f>IF(AB$18-V$18&lt;=$E$16,V$46/$E$16,0)</f>
        <v>5.7293825234029061</v>
      </c>
      <c r="AC65" s="49">
        <f>IF(AC$18-V$18&lt;=$E$16,V$46/$E$16,0)</f>
        <v>5.7293825234029061</v>
      </c>
      <c r="AD65" s="49">
        <f>IF(AD$18-V$18&lt;=$E$16,V$46/$E$16,0)</f>
        <v>5.7293825234029061</v>
      </c>
      <c r="AE65" s="49">
        <f>IF(AE$18-V$18&lt;=$E$16,V$46/$E$16,0)</f>
        <v>5.7293825234029061</v>
      </c>
      <c r="AF65" s="49">
        <f>IF(AF$18-V$18&lt;=$E$16,V$46/$E$16,0)</f>
        <v>5.7293825234029061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7"/>
        <v>43.970412371343507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5.8439701738709644</v>
      </c>
      <c r="Y66" s="49">
        <f>IF(Y$18-W$18&lt;=$E$16,W$46/$E$16,0)</f>
        <v>5.8439701738709644</v>
      </c>
      <c r="Z66" s="49">
        <f>IF(Z$18-W$18&lt;=$E$16,W$46/$E$16,0)</f>
        <v>5.8439701738709644</v>
      </c>
      <c r="AA66" s="49">
        <f>IF(AA$18-W$18&lt;=$E$16,W$46/$E$16,0)</f>
        <v>5.8439701738709644</v>
      </c>
      <c r="AB66" s="49">
        <f>IF(AB$18-W$18&lt;=$E$16,W$46/$E$16,0)</f>
        <v>5.8439701738709644</v>
      </c>
      <c r="AC66" s="49">
        <f>IF(AC$18-W$18&lt;=$E$16,W$46/$E$16,0)</f>
        <v>5.8439701738709644</v>
      </c>
      <c r="AD66" s="49">
        <f>IF(AD$18-W$18&lt;=$E$16,W$46/$E$16,0)</f>
        <v>5.8439701738709644</v>
      </c>
      <c r="AE66" s="49">
        <f>IF(AE$18-W$18&lt;=$E$16,W$46/$E$16,0)</f>
        <v>5.8439701738709644</v>
      </c>
      <c r="AF66" s="49">
        <f>IF(AF$18-W$18&lt;=$E$16,W$46/$E$16,0)</f>
        <v>5.8439701738709644</v>
      </c>
      <c r="AG66" s="49">
        <f>IF(AG$18-W$18&lt;=$E$16,W$46/$E$16,0)</f>
        <v>5.8439701738709644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7"/>
        <v>44.849820618770373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5.9608495773483838</v>
      </c>
      <c r="Z67" s="49">
        <f>IF(Z$18-X$18&lt;=$E$16,X$46/$E$16,0)</f>
        <v>5.9608495773483838</v>
      </c>
      <c r="AA67" s="49">
        <f>IF(AA$18-X$18&lt;=$E$16,X$46/$E$16,0)</f>
        <v>5.9608495773483838</v>
      </c>
      <c r="AB67" s="49">
        <f>IF(AB$18-X$18&lt;=$E$16,X$46/$E$16,0)</f>
        <v>5.9608495773483838</v>
      </c>
      <c r="AC67" s="49">
        <f>IF(AC$18-X$18&lt;=$E$16,X$46/$E$16,0)</f>
        <v>5.9608495773483838</v>
      </c>
      <c r="AD67" s="49">
        <f>IF(AD$18-X$18&lt;=$E$16,X$46/$E$16,0)</f>
        <v>5.9608495773483838</v>
      </c>
      <c r="AE67" s="49">
        <f>IF(AE$18-X$18&lt;=$E$16,X$46/$E$16,0)</f>
        <v>5.9608495773483838</v>
      </c>
      <c r="AF67" s="49">
        <f>IF(AF$18-X$18&lt;=$E$16,X$46/$E$16,0)</f>
        <v>5.9608495773483838</v>
      </c>
      <c r="AG67" s="49">
        <f>IF(AG$18-X$18&lt;=$E$16,X$46/$E$16,0)</f>
        <v>5.9608495773483838</v>
      </c>
      <c r="AH67" s="49">
        <f>IF(AH$18-X$18&lt;=$E$16,X$46/$E$16,0)</f>
        <v>5.9608495773483838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7"/>
        <v>45.746817031145795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6.0800665688953517</v>
      </c>
      <c r="AA68" s="54">
        <f>IF(AA$18-Y$18&lt;=$E$16,Y$46/$E$16,0)</f>
        <v>6.0800665688953517</v>
      </c>
      <c r="AB68" s="54">
        <f>IF(AB$18-Y$18&lt;=$E$16,Y$46/$E$16,0)</f>
        <v>6.0800665688953517</v>
      </c>
      <c r="AC68" s="54">
        <f>IF(AC$18-Y$18&lt;=$E$16,Y$46/$E$16,0)</f>
        <v>6.0800665688953517</v>
      </c>
      <c r="AD68" s="54">
        <f>IF(AD$18-Y$18&lt;=$E$16,Y$46/$E$16,0)</f>
        <v>6.0800665688953517</v>
      </c>
      <c r="AE68" s="54">
        <f>IF(AE$18-Y$18&lt;=$E$16,Y$46/$E$16,0)</f>
        <v>6.0800665688953517</v>
      </c>
      <c r="AF68" s="54">
        <f>IF(AF$18-Y$18&lt;=$E$16,Y$46/$E$16,0)</f>
        <v>6.0800665688953517</v>
      </c>
      <c r="AG68" s="54">
        <f>IF(AG$18-Y$18&lt;=$E$16,Y$46/$E$16,0)</f>
        <v>6.0800665688953517</v>
      </c>
      <c r="AH68" s="54">
        <f>IF(AH$18-Y$18&lt;=$E$16,Y$46/$E$16,0)</f>
        <v>6.0800665688953517</v>
      </c>
      <c r="AI68" s="54">
        <f>IF(AI$18-Y$18&lt;=$E$16,Y$46/$E$16,0)</f>
        <v>6.0800665688953517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7"/>
        <v>381.03541320777401</v>
      </c>
      <c r="F69" s="49">
        <f t="shared" ref="F69:S69" si="48">SUM(F49:F68)</f>
        <v>0</v>
      </c>
      <c r="G69" s="49">
        <f t="shared" si="48"/>
        <v>3.7698900000000002</v>
      </c>
      <c r="H69" s="49">
        <f t="shared" si="48"/>
        <v>7.7136783000000007</v>
      </c>
      <c r="I69" s="49">
        <f t="shared" si="48"/>
        <v>11.839767891000001</v>
      </c>
      <c r="J69" s="49">
        <f t="shared" si="48"/>
        <v>16.156976091500002</v>
      </c>
      <c r="K69" s="49">
        <f t="shared" si="48"/>
        <v>20.674555111500002</v>
      </c>
      <c r="L69" s="49">
        <f t="shared" si="48"/>
        <v>25.282485711900001</v>
      </c>
      <c r="M69" s="49">
        <f t="shared" si="48"/>
        <v>29.982574924308004</v>
      </c>
      <c r="N69" s="49">
        <f t="shared" si="48"/>
        <v>34.776665920964163</v>
      </c>
      <c r="O69" s="49">
        <f t="shared" si="48"/>
        <v>39.666638737553448</v>
      </c>
      <c r="P69" s="49">
        <f t="shared" si="48"/>
        <v>44.654411010474519</v>
      </c>
      <c r="Q69" s="49">
        <f t="shared" si="48"/>
        <v>45.972048728854006</v>
      </c>
      <c r="R69" s="49">
        <f t="shared" si="48"/>
        <v>47.217538701601086</v>
      </c>
      <c r="S69" s="49">
        <f t="shared" si="48"/>
        <v>48.384512948803113</v>
      </c>
      <c r="T69" s="49">
        <f>SUM(T49:T68)</f>
        <v>49.466229863269177</v>
      </c>
      <c r="U69" s="49">
        <f t="shared" ref="U69:AO69" si="49">SUM(U49:U68)</f>
        <v>50.455554460534557</v>
      </c>
      <c r="V69" s="49">
        <f t="shared" si="49"/>
        <v>51.464665549745249</v>
      </c>
      <c r="W69" s="49">
        <f t="shared" si="49"/>
        <v>52.493958860740157</v>
      </c>
      <c r="X69" s="49">
        <f t="shared" si="49"/>
        <v>53.543838037954963</v>
      </c>
      <c r="Y69" s="49">
        <f t="shared" si="49"/>
        <v>54.614714798714061</v>
      </c>
      <c r="Z69" s="49">
        <f t="shared" si="49"/>
        <v>55.707009094688345</v>
      </c>
      <c r="AA69" s="49">
        <f t="shared" si="49"/>
        <v>50.619481376308855</v>
      </c>
      <c r="AB69" s="49">
        <f t="shared" si="49"/>
        <v>45.430203103561773</v>
      </c>
      <c r="AC69" s="49">
        <f t="shared" si="49"/>
        <v>40.13713926535975</v>
      </c>
      <c r="AD69" s="49">
        <f t="shared" si="49"/>
        <v>34.738214150393688</v>
      </c>
      <c r="AE69" s="49">
        <f t="shared" si="49"/>
        <v>29.231310533128298</v>
      </c>
      <c r="AF69" s="49">
        <f t="shared" si="49"/>
        <v>23.614268843517603</v>
      </c>
      <c r="AG69" s="49">
        <f t="shared" si="49"/>
        <v>17.884886320114699</v>
      </c>
      <c r="AH69" s="49">
        <f t="shared" si="49"/>
        <v>12.040916146243735</v>
      </c>
      <c r="AI69" s="49">
        <f t="shared" si="49"/>
        <v>6.0800665688953517</v>
      </c>
      <c r="AJ69" s="49">
        <f t="shared" si="49"/>
        <v>0</v>
      </c>
      <c r="AK69" s="49">
        <f t="shared" si="49"/>
        <v>0</v>
      </c>
      <c r="AL69" s="49">
        <f t="shared" si="49"/>
        <v>0</v>
      </c>
      <c r="AM69" s="49">
        <f t="shared" si="49"/>
        <v>0</v>
      </c>
      <c r="AN69" s="49">
        <f t="shared" si="49"/>
        <v>0</v>
      </c>
      <c r="AO69" s="49">
        <f t="shared" si="49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50">F19</f>
        <v>0</v>
      </c>
      <c r="G72" s="42">
        <f t="shared" si="50"/>
        <v>0</v>
      </c>
      <c r="H72" s="42">
        <f t="shared" si="50"/>
        <v>0</v>
      </c>
      <c r="I72" s="42">
        <f t="shared" si="50"/>
        <v>0</v>
      </c>
      <c r="J72" s="42">
        <f t="shared" si="50"/>
        <v>0</v>
      </c>
      <c r="K72" s="42">
        <f t="shared" si="50"/>
        <v>0</v>
      </c>
      <c r="L72" s="42">
        <f t="shared" si="50"/>
        <v>0</v>
      </c>
      <c r="M72" s="42">
        <f t="shared" si="50"/>
        <v>0</v>
      </c>
      <c r="N72" s="42">
        <f t="shared" si="50"/>
        <v>0</v>
      </c>
      <c r="O72" s="42">
        <f t="shared" si="50"/>
        <v>0</v>
      </c>
      <c r="P72" s="42">
        <f t="shared" si="50"/>
        <v>0</v>
      </c>
      <c r="Q72" s="42">
        <f t="shared" si="50"/>
        <v>0</v>
      </c>
      <c r="R72" s="42">
        <f t="shared" si="50"/>
        <v>0</v>
      </c>
      <c r="S72" s="42">
        <f t="shared" si="50"/>
        <v>0</v>
      </c>
      <c r="T72" s="42">
        <f t="shared" si="50"/>
        <v>0</v>
      </c>
      <c r="U72" s="42">
        <f t="shared" si="50"/>
        <v>0</v>
      </c>
      <c r="V72" s="42">
        <f t="shared" si="50"/>
        <v>0</v>
      </c>
      <c r="W72" s="42">
        <f t="shared" si="50"/>
        <v>0</v>
      </c>
      <c r="X72" s="42">
        <f t="shared" si="50"/>
        <v>0</v>
      </c>
      <c r="Y72" s="42">
        <f t="shared" si="50"/>
        <v>0</v>
      </c>
      <c r="Z72" s="42">
        <f t="shared" si="50"/>
        <v>0</v>
      </c>
      <c r="AA72" s="42">
        <f t="shared" si="50"/>
        <v>0</v>
      </c>
      <c r="AB72" s="42">
        <f t="shared" si="50"/>
        <v>0</v>
      </c>
      <c r="AC72" s="42">
        <f t="shared" si="50"/>
        <v>0</v>
      </c>
      <c r="AD72" s="42">
        <f t="shared" si="50"/>
        <v>0</v>
      </c>
      <c r="AE72" s="42">
        <f t="shared" si="50"/>
        <v>0</v>
      </c>
      <c r="AF72" s="42">
        <f t="shared" si="50"/>
        <v>0</v>
      </c>
      <c r="AG72" s="42">
        <f t="shared" si="50"/>
        <v>0</v>
      </c>
      <c r="AH72" s="42">
        <f t="shared" si="50"/>
        <v>0</v>
      </c>
      <c r="AI72" s="42">
        <f t="shared" si="50"/>
        <v>0</v>
      </c>
      <c r="AJ72" s="42">
        <f t="shared" si="50"/>
        <v>0</v>
      </c>
      <c r="AK72" s="42">
        <f t="shared" si="50"/>
        <v>0</v>
      </c>
      <c r="AL72" s="42">
        <f t="shared" si="50"/>
        <v>0</v>
      </c>
      <c r="AM72" s="42">
        <f t="shared" si="50"/>
        <v>0</v>
      </c>
      <c r="AN72" s="42">
        <f t="shared" si="50"/>
        <v>0</v>
      </c>
      <c r="AO72" s="42">
        <f t="shared" si="50"/>
        <v>0</v>
      </c>
    </row>
    <row r="73" spans="2:41" x14ac:dyDescent="0.3">
      <c r="D73" s="119" t="s">
        <v>133</v>
      </c>
      <c r="E73" s="120">
        <f t="shared" ref="E73:E83" si="51">NPV($E$15,F73:AO73)*(1+$E$15)</f>
        <v>1130.4759940775973</v>
      </c>
      <c r="F73" s="139"/>
      <c r="G73" s="136">
        <f>G44</f>
        <v>10.456109999999999</v>
      </c>
      <c r="H73" s="136">
        <f t="shared" ref="H73:AO73" si="52">H44</f>
        <v>21.394541699999998</v>
      </c>
      <c r="I73" s="136">
        <f t="shared" si="52"/>
        <v>32.838601509</v>
      </c>
      <c r="J73" s="136">
        <f t="shared" si="52"/>
        <v>44.812745008500002</v>
      </c>
      <c r="K73" s="136">
        <f t="shared" si="52"/>
        <v>57.342633988500005</v>
      </c>
      <c r="L73" s="136">
        <f t="shared" si="52"/>
        <v>70.123120748100007</v>
      </c>
      <c r="M73" s="136">
        <f t="shared" si="52"/>
        <v>83.159217242892012</v>
      </c>
      <c r="N73" s="136">
        <f t="shared" si="52"/>
        <v>96.456035667579854</v>
      </c>
      <c r="O73" s="136">
        <f t="shared" si="52"/>
        <v>110.01879046076145</v>
      </c>
      <c r="P73" s="136">
        <f t="shared" si="52"/>
        <v>123.85280034980669</v>
      </c>
      <c r="Q73" s="136">
        <f t="shared" si="52"/>
        <v>127.50738043663281</v>
      </c>
      <c r="R73" s="136">
        <f t="shared" si="52"/>
        <v>130.96185262519546</v>
      </c>
      <c r="S73" s="136">
        <f t="shared" si="52"/>
        <v>134.19855478252938</v>
      </c>
      <c r="T73" s="136">
        <f t="shared" si="52"/>
        <v>137.19878848868998</v>
      </c>
      <c r="U73" s="136">
        <f t="shared" si="52"/>
        <v>139.94276425846377</v>
      </c>
      <c r="V73" s="136">
        <f t="shared" si="52"/>
        <v>142.74161954363305</v>
      </c>
      <c r="W73" s="136">
        <f t="shared" si="52"/>
        <v>145.59645193450569</v>
      </c>
      <c r="X73" s="136">
        <f t="shared" si="52"/>
        <v>148.50838097319584</v>
      </c>
      <c r="Y73" s="136">
        <f t="shared" si="52"/>
        <v>151.47854859265976</v>
      </c>
      <c r="Z73" s="136">
        <f t="shared" si="52"/>
        <v>154.50811956451295</v>
      </c>
      <c r="AA73" s="136">
        <f t="shared" si="52"/>
        <v>140.39742947768681</v>
      </c>
      <c r="AB73" s="136">
        <f t="shared" si="52"/>
        <v>126.00452558912414</v>
      </c>
      <c r="AC73" s="136">
        <f t="shared" si="52"/>
        <v>111.32376362279024</v>
      </c>
      <c r="AD73" s="136">
        <f t="shared" si="52"/>
        <v>96.349386417129637</v>
      </c>
      <c r="AE73" s="136">
        <f t="shared" si="52"/>
        <v>81.075521667355844</v>
      </c>
      <c r="AF73" s="136">
        <f t="shared" si="52"/>
        <v>65.496179622586567</v>
      </c>
      <c r="AG73" s="136">
        <f t="shared" si="52"/>
        <v>49.605250736921896</v>
      </c>
      <c r="AH73" s="136">
        <f t="shared" si="52"/>
        <v>33.396503273543942</v>
      </c>
      <c r="AI73" s="136">
        <f t="shared" si="52"/>
        <v>16.863580860898431</v>
      </c>
      <c r="AJ73" s="136">
        <f t="shared" si="52"/>
        <v>0</v>
      </c>
      <c r="AK73" s="136">
        <f t="shared" si="52"/>
        <v>0</v>
      </c>
      <c r="AL73" s="136">
        <f t="shared" si="52"/>
        <v>0</v>
      </c>
      <c r="AM73" s="136">
        <f t="shared" si="52"/>
        <v>0</v>
      </c>
      <c r="AN73" s="136">
        <f t="shared" si="52"/>
        <v>0</v>
      </c>
      <c r="AO73" s="136">
        <f t="shared" si="52"/>
        <v>0</v>
      </c>
    </row>
    <row r="74" spans="2:41" x14ac:dyDescent="0.3">
      <c r="D74" s="121" t="s">
        <v>134</v>
      </c>
      <c r="E74" s="122">
        <f t="shared" si="51"/>
        <v>407.58658289872551</v>
      </c>
      <c r="F74" s="123"/>
      <c r="G74" s="140">
        <f>G69</f>
        <v>3.7698900000000002</v>
      </c>
      <c r="H74" s="140">
        <f t="shared" ref="H74:AO74" si="53">H69</f>
        <v>7.7136783000000007</v>
      </c>
      <c r="I74" s="140">
        <f t="shared" si="53"/>
        <v>11.839767891000001</v>
      </c>
      <c r="J74" s="140">
        <f t="shared" si="53"/>
        <v>16.156976091500002</v>
      </c>
      <c r="K74" s="140">
        <f t="shared" si="53"/>
        <v>20.674555111500002</v>
      </c>
      <c r="L74" s="140">
        <f t="shared" si="53"/>
        <v>25.282485711900001</v>
      </c>
      <c r="M74" s="140">
        <f t="shared" si="53"/>
        <v>29.982574924308004</v>
      </c>
      <c r="N74" s="140">
        <f t="shared" si="53"/>
        <v>34.776665920964163</v>
      </c>
      <c r="O74" s="140">
        <f t="shared" si="53"/>
        <v>39.666638737553448</v>
      </c>
      <c r="P74" s="140">
        <f t="shared" si="53"/>
        <v>44.654411010474519</v>
      </c>
      <c r="Q74" s="140">
        <f t="shared" si="53"/>
        <v>45.972048728854006</v>
      </c>
      <c r="R74" s="140">
        <f t="shared" si="53"/>
        <v>47.217538701601086</v>
      </c>
      <c r="S74" s="140">
        <f t="shared" si="53"/>
        <v>48.384512948803113</v>
      </c>
      <c r="T74" s="140">
        <f t="shared" si="53"/>
        <v>49.466229863269177</v>
      </c>
      <c r="U74" s="140">
        <f t="shared" si="53"/>
        <v>50.455554460534557</v>
      </c>
      <c r="V74" s="140">
        <f t="shared" si="53"/>
        <v>51.464665549745249</v>
      </c>
      <c r="W74" s="140">
        <f t="shared" si="53"/>
        <v>52.493958860740157</v>
      </c>
      <c r="X74" s="140">
        <f t="shared" si="53"/>
        <v>53.543838037954963</v>
      </c>
      <c r="Y74" s="140">
        <f t="shared" si="53"/>
        <v>54.614714798714061</v>
      </c>
      <c r="Z74" s="140">
        <f t="shared" si="53"/>
        <v>55.707009094688345</v>
      </c>
      <c r="AA74" s="140">
        <f t="shared" si="53"/>
        <v>50.619481376308855</v>
      </c>
      <c r="AB74" s="140">
        <f t="shared" si="53"/>
        <v>45.430203103561773</v>
      </c>
      <c r="AC74" s="140">
        <f t="shared" si="53"/>
        <v>40.13713926535975</v>
      </c>
      <c r="AD74" s="140">
        <f t="shared" si="53"/>
        <v>34.738214150393688</v>
      </c>
      <c r="AE74" s="140">
        <f t="shared" si="53"/>
        <v>29.231310533128298</v>
      </c>
      <c r="AF74" s="140">
        <f t="shared" si="53"/>
        <v>23.614268843517603</v>
      </c>
      <c r="AG74" s="140">
        <f t="shared" si="53"/>
        <v>17.884886320114699</v>
      </c>
      <c r="AH74" s="140">
        <f t="shared" si="53"/>
        <v>12.040916146243735</v>
      </c>
      <c r="AI74" s="140">
        <f t="shared" si="53"/>
        <v>6.0800665688953517</v>
      </c>
      <c r="AJ74" s="140">
        <f t="shared" si="53"/>
        <v>0</v>
      </c>
      <c r="AK74" s="140">
        <f t="shared" si="53"/>
        <v>0</v>
      </c>
      <c r="AL74" s="140">
        <f t="shared" si="53"/>
        <v>0</v>
      </c>
      <c r="AM74" s="140">
        <f t="shared" si="53"/>
        <v>0</v>
      </c>
      <c r="AN74" s="140">
        <f t="shared" si="53"/>
        <v>0</v>
      </c>
      <c r="AO74" s="140">
        <f t="shared" si="53"/>
        <v>0</v>
      </c>
    </row>
    <row r="75" spans="2:41" x14ac:dyDescent="0.3">
      <c r="D75" s="34" t="s">
        <v>135</v>
      </c>
      <c r="E75" s="48">
        <f t="shared" si="51"/>
        <v>1538.0625769763233</v>
      </c>
      <c r="F75" s="53"/>
      <c r="G75" s="53">
        <f>SUM(G73:G74)</f>
        <v>14.225999999999999</v>
      </c>
      <c r="H75" s="53">
        <f t="shared" ref="H75:AO75" si="54">SUM(H73:H74)</f>
        <v>29.108219999999999</v>
      </c>
      <c r="I75" s="53">
        <f t="shared" si="54"/>
        <v>44.678369400000001</v>
      </c>
      <c r="J75" s="53">
        <f t="shared" si="54"/>
        <v>60.969721100000001</v>
      </c>
      <c r="K75" s="53">
        <f t="shared" si="54"/>
        <v>78.01718910000001</v>
      </c>
      <c r="L75" s="53">
        <f t="shared" si="54"/>
        <v>95.405606460000001</v>
      </c>
      <c r="M75" s="53">
        <f t="shared" si="54"/>
        <v>113.14179216720001</v>
      </c>
      <c r="N75" s="53">
        <f t="shared" si="54"/>
        <v>131.23270158854402</v>
      </c>
      <c r="O75" s="53">
        <f t="shared" si="54"/>
        <v>149.68542919831489</v>
      </c>
      <c r="P75" s="53">
        <f t="shared" si="54"/>
        <v>168.50721136028119</v>
      </c>
      <c r="Q75" s="53">
        <f t="shared" si="54"/>
        <v>173.47942916548681</v>
      </c>
      <c r="R75" s="53">
        <f t="shared" si="54"/>
        <v>178.17939132679655</v>
      </c>
      <c r="S75" s="53">
        <f t="shared" si="54"/>
        <v>182.58306773133251</v>
      </c>
      <c r="T75" s="53">
        <f t="shared" si="54"/>
        <v>186.66501835195916</v>
      </c>
      <c r="U75" s="53">
        <f t="shared" si="54"/>
        <v>190.39831871899833</v>
      </c>
      <c r="V75" s="53">
        <f t="shared" si="54"/>
        <v>194.20628509337831</v>
      </c>
      <c r="W75" s="53">
        <f t="shared" si="54"/>
        <v>198.09041079524584</v>
      </c>
      <c r="X75" s="53">
        <f t="shared" si="54"/>
        <v>202.05221901115081</v>
      </c>
      <c r="Y75" s="53">
        <f t="shared" si="54"/>
        <v>206.09326339137382</v>
      </c>
      <c r="Z75" s="53">
        <f t="shared" si="54"/>
        <v>210.2151286592013</v>
      </c>
      <c r="AA75" s="53">
        <f t="shared" si="54"/>
        <v>191.01691085399568</v>
      </c>
      <c r="AB75" s="53">
        <f t="shared" si="54"/>
        <v>171.43472869268592</v>
      </c>
      <c r="AC75" s="53">
        <f t="shared" si="54"/>
        <v>151.46090288814997</v>
      </c>
      <c r="AD75" s="53">
        <f t="shared" si="54"/>
        <v>131.08760056752334</v>
      </c>
      <c r="AE75" s="53">
        <f t="shared" si="54"/>
        <v>110.30683220048414</v>
      </c>
      <c r="AF75" s="53">
        <f t="shared" si="54"/>
        <v>89.110448466104174</v>
      </c>
      <c r="AG75" s="53">
        <f t="shared" si="54"/>
        <v>67.490137057036591</v>
      </c>
      <c r="AH75" s="53">
        <f t="shared" si="54"/>
        <v>45.437419419787673</v>
      </c>
      <c r="AI75" s="53">
        <f t="shared" si="54"/>
        <v>22.943647429793781</v>
      </c>
      <c r="AJ75" s="53">
        <f t="shared" si="54"/>
        <v>0</v>
      </c>
      <c r="AK75" s="53">
        <f t="shared" si="54"/>
        <v>0</v>
      </c>
      <c r="AL75" s="53">
        <f t="shared" si="54"/>
        <v>0</v>
      </c>
      <c r="AM75" s="53">
        <f t="shared" si="54"/>
        <v>0</v>
      </c>
      <c r="AN75" s="53">
        <f t="shared" si="54"/>
        <v>0</v>
      </c>
      <c r="AO75" s="53">
        <f t="shared" si="54"/>
        <v>0</v>
      </c>
    </row>
    <row r="76" spans="2:41" x14ac:dyDescent="0.3">
      <c r="D76" s="119" t="s">
        <v>75</v>
      </c>
      <c r="E76" s="120">
        <f t="shared" si="51"/>
        <v>273.6443482805185</v>
      </c>
      <c r="F76" s="119"/>
      <c r="G76" s="139">
        <f t="shared" ref="G76:AO76" si="55">F$22*$H10</f>
        <v>4.1824439999999994</v>
      </c>
      <c r="H76" s="139">
        <f t="shared" si="55"/>
        <v>8.1395722799999994</v>
      </c>
      <c r="I76" s="139">
        <f t="shared" si="55"/>
        <v>11.8614145356</v>
      </c>
      <c r="J76" s="139">
        <f t="shared" si="55"/>
        <v>15.337527875040001</v>
      </c>
      <c r="K76" s="139">
        <f t="shared" si="55"/>
        <v>18.556973666699999</v>
      </c>
      <c r="L76" s="139">
        <f t="shared" si="55"/>
        <v>21.375463011000001</v>
      </c>
      <c r="M76" s="139">
        <f t="shared" si="55"/>
        <v>23.784976778992807</v>
      </c>
      <c r="N76" s="139">
        <f t="shared" si="55"/>
        <v>25.777335459152258</v>
      </c>
      <c r="O76" s="139">
        <f t="shared" si="55"/>
        <v>27.344195949721701</v>
      </c>
      <c r="P76" s="139">
        <f t="shared" si="55"/>
        <v>28.477048286909337</v>
      </c>
      <c r="Q76" s="139">
        <f t="shared" si="55"/>
        <v>29.167212307647524</v>
      </c>
      <c r="R76" s="139">
        <f t="shared" si="55"/>
        <v>29.824078645607273</v>
      </c>
      <c r="S76" s="139">
        <f t="shared" si="55"/>
        <v>30.45790932713302</v>
      </c>
      <c r="T76" s="139">
        <f t="shared" si="55"/>
        <v>31.079718018096077</v>
      </c>
      <c r="U76" s="139">
        <f t="shared" si="55"/>
        <v>31.701312378458002</v>
      </c>
      <c r="V76" s="139">
        <f t="shared" si="55"/>
        <v>32.335338626027159</v>
      </c>
      <c r="W76" s="139">
        <f t="shared" si="55"/>
        <v>32.982045398547704</v>
      </c>
      <c r="X76" s="139">
        <f t="shared" si="55"/>
        <v>33.641686306518658</v>
      </c>
      <c r="Y76" s="139">
        <f t="shared" si="55"/>
        <v>34.314520032649035</v>
      </c>
      <c r="Z76" s="139">
        <f t="shared" si="55"/>
        <v>35.000810433302014</v>
      </c>
      <c r="AA76" s="139">
        <f t="shared" si="55"/>
        <v>28.820485650721494</v>
      </c>
      <c r="AB76" s="139">
        <f t="shared" si="55"/>
        <v>23.20458847161402</v>
      </c>
      <c r="AC76" s="139">
        <f t="shared" si="55"/>
        <v>18.164407448049054</v>
      </c>
      <c r="AD76" s="139">
        <f t="shared" si="55"/>
        <v>13.711456903137446</v>
      </c>
      <c r="AE76" s="139">
        <f t="shared" si="55"/>
        <v>9.85748144645226</v>
      </c>
      <c r="AF76" s="139">
        <f t="shared" si="55"/>
        <v>6.6144605797580267</v>
      </c>
      <c r="AG76" s="139">
        <f t="shared" si="55"/>
        <v>3.9946133948545639</v>
      </c>
      <c r="AH76" s="139">
        <f t="shared" si="55"/>
        <v>2.0104033653776883</v>
      </c>
      <c r="AI76" s="139">
        <f t="shared" si="55"/>
        <v>0.67454323443593045</v>
      </c>
      <c r="AJ76" s="139">
        <f t="shared" si="55"/>
        <v>-6.8212102632969615E-15</v>
      </c>
      <c r="AK76" s="139">
        <f t="shared" si="55"/>
        <v>-6.8212102632969615E-15</v>
      </c>
      <c r="AL76" s="139">
        <f t="shared" si="55"/>
        <v>-6.8212102632969615E-15</v>
      </c>
      <c r="AM76" s="139">
        <f t="shared" si="55"/>
        <v>-6.8212102632969615E-15</v>
      </c>
      <c r="AN76" s="139">
        <f t="shared" si="55"/>
        <v>-6.8212102632969615E-15</v>
      </c>
      <c r="AO76" s="139">
        <f t="shared" si="55"/>
        <v>-6.8212102632969615E-15</v>
      </c>
    </row>
    <row r="77" spans="2:41" x14ac:dyDescent="0.3">
      <c r="D77" s="121" t="s">
        <v>123</v>
      </c>
      <c r="E77" s="122">
        <f t="shared" si="51"/>
        <v>0</v>
      </c>
      <c r="F77" s="123"/>
      <c r="G77" s="123">
        <f t="shared" ref="G77:AO77" si="56">F$22*$H11</f>
        <v>0</v>
      </c>
      <c r="H77" s="123">
        <f t="shared" si="56"/>
        <v>0</v>
      </c>
      <c r="I77" s="123">
        <f t="shared" si="56"/>
        <v>0</v>
      </c>
      <c r="J77" s="123">
        <f t="shared" si="56"/>
        <v>0</v>
      </c>
      <c r="K77" s="123">
        <f t="shared" si="56"/>
        <v>0</v>
      </c>
      <c r="L77" s="123">
        <f t="shared" si="56"/>
        <v>0</v>
      </c>
      <c r="M77" s="123">
        <f t="shared" si="56"/>
        <v>0</v>
      </c>
      <c r="N77" s="123">
        <f t="shared" si="56"/>
        <v>0</v>
      </c>
      <c r="O77" s="123">
        <f t="shared" si="56"/>
        <v>0</v>
      </c>
      <c r="P77" s="123">
        <f t="shared" si="56"/>
        <v>0</v>
      </c>
      <c r="Q77" s="123">
        <f t="shared" si="56"/>
        <v>0</v>
      </c>
      <c r="R77" s="123">
        <f t="shared" si="56"/>
        <v>0</v>
      </c>
      <c r="S77" s="123">
        <f t="shared" si="56"/>
        <v>0</v>
      </c>
      <c r="T77" s="123">
        <f t="shared" si="56"/>
        <v>0</v>
      </c>
      <c r="U77" s="123">
        <f t="shared" si="56"/>
        <v>0</v>
      </c>
      <c r="V77" s="123">
        <f t="shared" si="56"/>
        <v>0</v>
      </c>
      <c r="W77" s="123">
        <f t="shared" si="56"/>
        <v>0</v>
      </c>
      <c r="X77" s="123">
        <f t="shared" si="56"/>
        <v>0</v>
      </c>
      <c r="Y77" s="123">
        <f t="shared" si="56"/>
        <v>0</v>
      </c>
      <c r="Z77" s="123">
        <f t="shared" si="56"/>
        <v>0</v>
      </c>
      <c r="AA77" s="123">
        <f t="shared" si="56"/>
        <v>0</v>
      </c>
      <c r="AB77" s="123">
        <f t="shared" si="56"/>
        <v>0</v>
      </c>
      <c r="AC77" s="123">
        <f t="shared" si="56"/>
        <v>0</v>
      </c>
      <c r="AD77" s="123">
        <f t="shared" si="56"/>
        <v>0</v>
      </c>
      <c r="AE77" s="123">
        <f t="shared" si="56"/>
        <v>0</v>
      </c>
      <c r="AF77" s="123">
        <f t="shared" si="56"/>
        <v>0</v>
      </c>
      <c r="AG77" s="123">
        <f t="shared" si="56"/>
        <v>0</v>
      </c>
      <c r="AH77" s="123">
        <f t="shared" si="56"/>
        <v>0</v>
      </c>
      <c r="AI77" s="123">
        <f t="shared" si="56"/>
        <v>0</v>
      </c>
      <c r="AJ77" s="123">
        <f t="shared" si="56"/>
        <v>0</v>
      </c>
      <c r="AK77" s="123">
        <f t="shared" si="56"/>
        <v>0</v>
      </c>
      <c r="AL77" s="123">
        <f t="shared" si="56"/>
        <v>0</v>
      </c>
      <c r="AM77" s="123">
        <f t="shared" si="56"/>
        <v>0</v>
      </c>
      <c r="AN77" s="123">
        <f t="shared" si="56"/>
        <v>0</v>
      </c>
      <c r="AO77" s="123">
        <f t="shared" si="56"/>
        <v>0</v>
      </c>
    </row>
    <row r="78" spans="2:41" x14ac:dyDescent="0.3">
      <c r="D78" s="34" t="s">
        <v>76</v>
      </c>
      <c r="E78" s="48">
        <f t="shared" si="51"/>
        <v>255.81849769806396</v>
      </c>
      <c r="F78" s="42">
        <f>SUM(F76:F77)</f>
        <v>0</v>
      </c>
      <c r="G78" s="42">
        <f t="shared" ref="G78:AO78" si="57">SUM(G76:G77)</f>
        <v>4.1824439999999994</v>
      </c>
      <c r="H78" s="42">
        <f t="shared" si="57"/>
        <v>8.1395722799999994</v>
      </c>
      <c r="I78" s="42">
        <f t="shared" si="57"/>
        <v>11.8614145356</v>
      </c>
      <c r="J78" s="42">
        <f t="shared" si="57"/>
        <v>15.337527875040001</v>
      </c>
      <c r="K78" s="42">
        <f t="shared" si="57"/>
        <v>18.556973666699999</v>
      </c>
      <c r="L78" s="42">
        <f t="shared" si="57"/>
        <v>21.375463011000001</v>
      </c>
      <c r="M78" s="42">
        <f t="shared" si="57"/>
        <v>23.784976778992807</v>
      </c>
      <c r="N78" s="42">
        <f t="shared" si="57"/>
        <v>25.777335459152258</v>
      </c>
      <c r="O78" s="42">
        <f t="shared" si="57"/>
        <v>27.344195949721701</v>
      </c>
      <c r="P78" s="42">
        <f t="shared" si="57"/>
        <v>28.477048286909337</v>
      </c>
      <c r="Q78" s="42">
        <f t="shared" si="57"/>
        <v>29.167212307647524</v>
      </c>
      <c r="R78" s="42">
        <f t="shared" si="57"/>
        <v>29.824078645607273</v>
      </c>
      <c r="S78" s="42">
        <f t="shared" si="57"/>
        <v>30.45790932713302</v>
      </c>
      <c r="T78" s="42">
        <f t="shared" si="57"/>
        <v>31.079718018096077</v>
      </c>
      <c r="U78" s="42">
        <f t="shared" si="57"/>
        <v>31.701312378458002</v>
      </c>
      <c r="V78" s="42">
        <f t="shared" si="57"/>
        <v>32.335338626027159</v>
      </c>
      <c r="W78" s="42">
        <f t="shared" si="57"/>
        <v>32.982045398547704</v>
      </c>
      <c r="X78" s="42">
        <f t="shared" si="57"/>
        <v>33.641686306518658</v>
      </c>
      <c r="Y78" s="42">
        <f t="shared" si="57"/>
        <v>34.314520032649035</v>
      </c>
      <c r="Z78" s="42">
        <f t="shared" si="57"/>
        <v>35.000810433302014</v>
      </c>
      <c r="AA78" s="42">
        <f t="shared" si="57"/>
        <v>28.820485650721494</v>
      </c>
      <c r="AB78" s="42">
        <f t="shared" si="57"/>
        <v>23.20458847161402</v>
      </c>
      <c r="AC78" s="42">
        <f t="shared" si="57"/>
        <v>18.164407448049054</v>
      </c>
      <c r="AD78" s="42">
        <f t="shared" si="57"/>
        <v>13.711456903137446</v>
      </c>
      <c r="AE78" s="42">
        <f t="shared" si="57"/>
        <v>9.85748144645226</v>
      </c>
      <c r="AF78" s="42">
        <f t="shared" si="57"/>
        <v>6.6144605797580267</v>
      </c>
      <c r="AG78" s="42">
        <f t="shared" si="57"/>
        <v>3.9946133948545639</v>
      </c>
      <c r="AH78" s="42">
        <f t="shared" si="57"/>
        <v>2.0104033653776883</v>
      </c>
      <c r="AI78" s="42">
        <f t="shared" si="57"/>
        <v>0.67454323443593045</v>
      </c>
      <c r="AJ78" s="42">
        <f t="shared" si="57"/>
        <v>-6.8212102632969615E-15</v>
      </c>
      <c r="AK78" s="42">
        <f t="shared" si="57"/>
        <v>-6.8212102632969615E-15</v>
      </c>
      <c r="AL78" s="42">
        <f t="shared" si="57"/>
        <v>-6.8212102632969615E-15</v>
      </c>
      <c r="AM78" s="42">
        <f t="shared" si="57"/>
        <v>-6.8212102632969615E-15</v>
      </c>
      <c r="AN78" s="42">
        <f t="shared" si="57"/>
        <v>-6.8212102632969615E-15</v>
      </c>
      <c r="AO78" s="42">
        <f t="shared" si="57"/>
        <v>-6.8212102632969615E-15</v>
      </c>
    </row>
    <row r="79" spans="2:41" x14ac:dyDescent="0.3">
      <c r="D79" s="107" t="s">
        <v>126</v>
      </c>
      <c r="E79" s="108">
        <f t="shared" si="51"/>
        <v>0</v>
      </c>
      <c r="F79" s="109">
        <f t="shared" ref="F79:AO79" si="58">F77*($H$14-1)</f>
        <v>0</v>
      </c>
      <c r="G79" s="109">
        <f t="shared" si="58"/>
        <v>0</v>
      </c>
      <c r="H79" s="109">
        <f t="shared" si="58"/>
        <v>0</v>
      </c>
      <c r="I79" s="109">
        <f t="shared" si="58"/>
        <v>0</v>
      </c>
      <c r="J79" s="109">
        <f t="shared" si="58"/>
        <v>0</v>
      </c>
      <c r="K79" s="109">
        <f t="shared" si="58"/>
        <v>0</v>
      </c>
      <c r="L79" s="109">
        <f t="shared" si="58"/>
        <v>0</v>
      </c>
      <c r="M79" s="109">
        <f t="shared" si="58"/>
        <v>0</v>
      </c>
      <c r="N79" s="109">
        <f t="shared" si="58"/>
        <v>0</v>
      </c>
      <c r="O79" s="109">
        <f t="shared" si="58"/>
        <v>0</v>
      </c>
      <c r="P79" s="109">
        <f t="shared" si="58"/>
        <v>0</v>
      </c>
      <c r="Q79" s="109">
        <f t="shared" si="58"/>
        <v>0</v>
      </c>
      <c r="R79" s="109">
        <f t="shared" si="58"/>
        <v>0</v>
      </c>
      <c r="S79" s="109">
        <f t="shared" si="58"/>
        <v>0</v>
      </c>
      <c r="T79" s="109">
        <f t="shared" si="58"/>
        <v>0</v>
      </c>
      <c r="U79" s="109">
        <f t="shared" si="58"/>
        <v>0</v>
      </c>
      <c r="V79" s="109">
        <f t="shared" si="58"/>
        <v>0</v>
      </c>
      <c r="W79" s="109">
        <f t="shared" si="58"/>
        <v>0</v>
      </c>
      <c r="X79" s="109">
        <f t="shared" si="58"/>
        <v>0</v>
      </c>
      <c r="Y79" s="109">
        <f t="shared" si="58"/>
        <v>0</v>
      </c>
      <c r="Z79" s="109">
        <f t="shared" si="58"/>
        <v>0</v>
      </c>
      <c r="AA79" s="109">
        <f t="shared" si="58"/>
        <v>0</v>
      </c>
      <c r="AB79" s="109">
        <f t="shared" si="58"/>
        <v>0</v>
      </c>
      <c r="AC79" s="109">
        <f t="shared" si="58"/>
        <v>0</v>
      </c>
      <c r="AD79" s="109">
        <f t="shared" si="58"/>
        <v>0</v>
      </c>
      <c r="AE79" s="109">
        <f t="shared" si="58"/>
        <v>0</v>
      </c>
      <c r="AF79" s="109">
        <f t="shared" si="58"/>
        <v>0</v>
      </c>
      <c r="AG79" s="109">
        <f t="shared" si="58"/>
        <v>0</v>
      </c>
      <c r="AH79" s="109">
        <f t="shared" si="58"/>
        <v>0</v>
      </c>
      <c r="AI79" s="109">
        <f t="shared" si="58"/>
        <v>0</v>
      </c>
      <c r="AJ79" s="109">
        <f t="shared" si="58"/>
        <v>0</v>
      </c>
      <c r="AK79" s="109">
        <f t="shared" si="58"/>
        <v>0</v>
      </c>
      <c r="AL79" s="109">
        <f t="shared" si="58"/>
        <v>0</v>
      </c>
      <c r="AM79" s="109">
        <f t="shared" si="58"/>
        <v>0</v>
      </c>
      <c r="AN79" s="109">
        <f t="shared" si="58"/>
        <v>0</v>
      </c>
      <c r="AO79" s="109">
        <f t="shared" si="58"/>
        <v>0</v>
      </c>
    </row>
    <row r="80" spans="2:41" x14ac:dyDescent="0.3">
      <c r="D80" s="45" t="s">
        <v>127</v>
      </c>
      <c r="E80" s="50">
        <f>NPV($E$15,F80:AO80)*(1+$E$15)</f>
        <v>0</v>
      </c>
      <c r="F80" s="55">
        <f>F79</f>
        <v>0</v>
      </c>
      <c r="G80" s="55">
        <f t="shared" ref="G80:AO80" si="59">G79</f>
        <v>0</v>
      </c>
      <c r="H80" s="55">
        <f t="shared" si="59"/>
        <v>0</v>
      </c>
      <c r="I80" s="55">
        <f t="shared" si="59"/>
        <v>0</v>
      </c>
      <c r="J80" s="55">
        <f t="shared" si="59"/>
        <v>0</v>
      </c>
      <c r="K80" s="55">
        <f t="shared" si="59"/>
        <v>0</v>
      </c>
      <c r="L80" s="55">
        <f t="shared" si="59"/>
        <v>0</v>
      </c>
      <c r="M80" s="55">
        <f t="shared" si="59"/>
        <v>0</v>
      </c>
      <c r="N80" s="55">
        <f t="shared" si="59"/>
        <v>0</v>
      </c>
      <c r="O80" s="55">
        <f t="shared" si="59"/>
        <v>0</v>
      </c>
      <c r="P80" s="55">
        <f t="shared" si="59"/>
        <v>0</v>
      </c>
      <c r="Q80" s="55">
        <f t="shared" si="59"/>
        <v>0</v>
      </c>
      <c r="R80" s="55">
        <f t="shared" si="59"/>
        <v>0</v>
      </c>
      <c r="S80" s="55">
        <f t="shared" si="59"/>
        <v>0</v>
      </c>
      <c r="T80" s="55">
        <f t="shared" si="59"/>
        <v>0</v>
      </c>
      <c r="U80" s="55">
        <f t="shared" si="59"/>
        <v>0</v>
      </c>
      <c r="V80" s="55">
        <f t="shared" si="59"/>
        <v>0</v>
      </c>
      <c r="W80" s="55">
        <f t="shared" si="59"/>
        <v>0</v>
      </c>
      <c r="X80" s="55">
        <f t="shared" si="59"/>
        <v>0</v>
      </c>
      <c r="Y80" s="55">
        <f t="shared" si="59"/>
        <v>0</v>
      </c>
      <c r="Z80" s="55">
        <f t="shared" si="59"/>
        <v>0</v>
      </c>
      <c r="AA80" s="55">
        <f t="shared" si="59"/>
        <v>0</v>
      </c>
      <c r="AB80" s="55">
        <f t="shared" si="59"/>
        <v>0</v>
      </c>
      <c r="AC80" s="55">
        <f t="shared" si="59"/>
        <v>0</v>
      </c>
      <c r="AD80" s="55">
        <f t="shared" si="59"/>
        <v>0</v>
      </c>
      <c r="AE80" s="55">
        <f t="shared" si="59"/>
        <v>0</v>
      </c>
      <c r="AF80" s="55">
        <f t="shared" si="59"/>
        <v>0</v>
      </c>
      <c r="AG80" s="55">
        <f t="shared" si="59"/>
        <v>0</v>
      </c>
      <c r="AH80" s="55">
        <f t="shared" si="59"/>
        <v>0</v>
      </c>
      <c r="AI80" s="55">
        <f t="shared" si="59"/>
        <v>0</v>
      </c>
      <c r="AJ80" s="55">
        <f t="shared" si="59"/>
        <v>0</v>
      </c>
      <c r="AK80" s="55">
        <f t="shared" si="59"/>
        <v>0</v>
      </c>
      <c r="AL80" s="55">
        <f t="shared" si="59"/>
        <v>0</v>
      </c>
      <c r="AM80" s="55">
        <f t="shared" si="59"/>
        <v>0</v>
      </c>
      <c r="AN80" s="55">
        <f t="shared" si="59"/>
        <v>0</v>
      </c>
      <c r="AO80" s="55">
        <f t="shared" si="59"/>
        <v>0</v>
      </c>
    </row>
    <row r="81" spans="3:41" x14ac:dyDescent="0.3">
      <c r="D81" s="118" t="s">
        <v>49</v>
      </c>
      <c r="E81" s="116">
        <f t="shared" si="51"/>
        <v>1693.6879815009852</v>
      </c>
      <c r="F81" s="117">
        <f t="shared" ref="F81:AO81" si="60">SUM(F75,F78,F72,F80)</f>
        <v>0</v>
      </c>
      <c r="G81" s="117">
        <f t="shared" si="60"/>
        <v>18.408443999999999</v>
      </c>
      <c r="H81" s="117">
        <f t="shared" si="60"/>
        <v>37.247792279999999</v>
      </c>
      <c r="I81" s="117">
        <f t="shared" si="60"/>
        <v>56.539783935599999</v>
      </c>
      <c r="J81" s="117">
        <f t="shared" si="60"/>
        <v>76.307248975039997</v>
      </c>
      <c r="K81" s="117">
        <f t="shared" si="60"/>
        <v>96.574162766700013</v>
      </c>
      <c r="L81" s="117">
        <f t="shared" si="60"/>
        <v>116.781069471</v>
      </c>
      <c r="M81" s="117">
        <f t="shared" si="60"/>
        <v>136.92676894619282</v>
      </c>
      <c r="N81" s="117">
        <f t="shared" si="60"/>
        <v>157.01003704769627</v>
      </c>
      <c r="O81" s="117">
        <f t="shared" si="60"/>
        <v>177.02962514803659</v>
      </c>
      <c r="P81" s="117">
        <f t="shared" si="60"/>
        <v>196.98425964719053</v>
      </c>
      <c r="Q81" s="117">
        <f t="shared" si="60"/>
        <v>202.64664147313434</v>
      </c>
      <c r="R81" s="117">
        <f t="shared" si="60"/>
        <v>208.00346997240382</v>
      </c>
      <c r="S81" s="117">
        <f t="shared" si="60"/>
        <v>213.04097705846553</v>
      </c>
      <c r="T81" s="117">
        <f t="shared" si="60"/>
        <v>217.74473637005525</v>
      </c>
      <c r="U81" s="117">
        <f t="shared" si="60"/>
        <v>222.09963109745632</v>
      </c>
      <c r="V81" s="117">
        <f t="shared" si="60"/>
        <v>226.54162371940546</v>
      </c>
      <c r="W81" s="117">
        <f t="shared" si="60"/>
        <v>231.07245619379356</v>
      </c>
      <c r="X81" s="117">
        <f t="shared" si="60"/>
        <v>235.69390531766948</v>
      </c>
      <c r="Y81" s="117">
        <f t="shared" si="60"/>
        <v>240.40778342402285</v>
      </c>
      <c r="Z81" s="117">
        <f t="shared" si="60"/>
        <v>245.21593909250331</v>
      </c>
      <c r="AA81" s="117">
        <f t="shared" si="60"/>
        <v>219.83739650471716</v>
      </c>
      <c r="AB81" s="117">
        <f t="shared" si="60"/>
        <v>194.63931716429994</v>
      </c>
      <c r="AC81" s="117">
        <f t="shared" si="60"/>
        <v>169.62531033619902</v>
      </c>
      <c r="AD81" s="117">
        <f t="shared" si="60"/>
        <v>144.79905747066078</v>
      </c>
      <c r="AE81" s="117">
        <f t="shared" si="60"/>
        <v>120.16431364693639</v>
      </c>
      <c r="AF81" s="117">
        <f t="shared" si="60"/>
        <v>95.724909045862205</v>
      </c>
      <c r="AG81" s="117">
        <f t="shared" si="60"/>
        <v>71.484750451891159</v>
      </c>
      <c r="AH81" s="117">
        <f t="shared" si="60"/>
        <v>47.447822785165364</v>
      </c>
      <c r="AI81" s="117">
        <f t="shared" si="60"/>
        <v>23.618190664229711</v>
      </c>
      <c r="AJ81" s="117">
        <f t="shared" si="60"/>
        <v>-6.8212102632969615E-15</v>
      </c>
      <c r="AK81" s="117">
        <f t="shared" si="60"/>
        <v>-6.8212102632969615E-15</v>
      </c>
      <c r="AL81" s="117">
        <f t="shared" si="60"/>
        <v>-6.8212102632969615E-15</v>
      </c>
      <c r="AM81" s="117">
        <f t="shared" si="60"/>
        <v>-6.8212102632969615E-15</v>
      </c>
      <c r="AN81" s="117">
        <f t="shared" si="60"/>
        <v>-6.8212102632969615E-15</v>
      </c>
      <c r="AO81" s="117">
        <f t="shared" si="60"/>
        <v>-6.8212102632969615E-15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1"/>
        <v>-350.50295068474094</v>
      </c>
      <c r="F83" s="49">
        <f t="shared" ref="F83:AO83" si="61">-F8+F81</f>
        <v>-142.26</v>
      </c>
      <c r="G83" s="49">
        <f t="shared" si="61"/>
        <v>-130.41375600000001</v>
      </c>
      <c r="H83" s="49">
        <f t="shared" si="61"/>
        <v>-118.45370172</v>
      </c>
      <c r="I83" s="49">
        <f t="shared" si="61"/>
        <v>-106.37373306440001</v>
      </c>
      <c r="J83" s="49">
        <f t="shared" si="61"/>
        <v>-94.16743102496001</v>
      </c>
      <c r="K83" s="49">
        <f t="shared" si="61"/>
        <v>-77.310010833299984</v>
      </c>
      <c r="L83" s="49">
        <f t="shared" si="61"/>
        <v>-60.580787600999997</v>
      </c>
      <c r="M83" s="49">
        <f t="shared" si="61"/>
        <v>-43.982325267247177</v>
      </c>
      <c r="N83" s="49">
        <f t="shared" si="61"/>
        <v>-27.517239050012535</v>
      </c>
      <c r="O83" s="49">
        <f t="shared" si="61"/>
        <v>-11.188196471626412</v>
      </c>
      <c r="P83" s="49">
        <f t="shared" si="61"/>
        <v>5.002081595134257</v>
      </c>
      <c r="Q83" s="49">
        <f t="shared" si="61"/>
        <v>6.8248198600369392</v>
      </c>
      <c r="R83" s="49">
        <f t="shared" si="61"/>
        <v>8.2652119270444757</v>
      </c>
      <c r="S83" s="49">
        <f t="shared" si="61"/>
        <v>9.307953852199006</v>
      </c>
      <c r="T83" s="49">
        <f t="shared" si="61"/>
        <v>9.9370526996633828</v>
      </c>
      <c r="U83" s="49">
        <f t="shared" si="61"/>
        <v>10.135793753656628</v>
      </c>
      <c r="V83" s="49">
        <f t="shared" si="61"/>
        <v>10.338509628729781</v>
      </c>
      <c r="W83" s="49">
        <f t="shared" si="61"/>
        <v>10.545279821304348</v>
      </c>
      <c r="X83" s="49">
        <f t="shared" si="61"/>
        <v>10.756185417730478</v>
      </c>
      <c r="Y83" s="49">
        <f t="shared" si="61"/>
        <v>10.97130912608506</v>
      </c>
      <c r="Z83" s="49">
        <f t="shared" si="61"/>
        <v>245.21593909250331</v>
      </c>
      <c r="AA83" s="49">
        <f t="shared" si="61"/>
        <v>219.83739650471716</v>
      </c>
      <c r="AB83" s="49">
        <f t="shared" si="61"/>
        <v>194.63931716429994</v>
      </c>
      <c r="AC83" s="49">
        <f t="shared" si="61"/>
        <v>169.62531033619902</v>
      </c>
      <c r="AD83" s="49">
        <f t="shared" si="61"/>
        <v>144.79905747066078</v>
      </c>
      <c r="AE83" s="49">
        <f t="shared" si="61"/>
        <v>120.16431364693639</v>
      </c>
      <c r="AF83" s="49">
        <f t="shared" si="61"/>
        <v>95.724909045862205</v>
      </c>
      <c r="AG83" s="49">
        <f t="shared" si="61"/>
        <v>71.484750451891159</v>
      </c>
      <c r="AH83" s="49">
        <f t="shared" si="61"/>
        <v>47.447822785165364</v>
      </c>
      <c r="AI83" s="49">
        <f t="shared" si="61"/>
        <v>23.618190664229711</v>
      </c>
      <c r="AJ83" s="49">
        <f t="shared" si="61"/>
        <v>-6.8212102632969615E-15</v>
      </c>
      <c r="AK83" s="49">
        <f t="shared" si="61"/>
        <v>-6.8212102632969615E-15</v>
      </c>
      <c r="AL83" s="49">
        <f t="shared" si="61"/>
        <v>-6.8212102632969615E-15</v>
      </c>
      <c r="AM83" s="49">
        <f t="shared" si="61"/>
        <v>-6.8212102632969615E-15</v>
      </c>
      <c r="AN83" s="49">
        <f t="shared" si="61"/>
        <v>-6.8212102632969615E-15</v>
      </c>
      <c r="AO83" s="49">
        <f t="shared" si="61"/>
        <v>-6.8212102632969615E-15</v>
      </c>
    </row>
    <row r="84" spans="3:41" x14ac:dyDescent="0.3">
      <c r="C84" s="34"/>
      <c r="D84" s="34" t="s">
        <v>50</v>
      </c>
      <c r="F84" s="49">
        <f>F22</f>
        <v>104.56109999999998</v>
      </c>
      <c r="G84" s="49">
        <f t="shared" ref="G84:AO84" si="62">G22</f>
        <v>203.489307</v>
      </c>
      <c r="H84" s="49">
        <f t="shared" si="62"/>
        <v>296.53536338999999</v>
      </c>
      <c r="I84" s="49">
        <f t="shared" si="62"/>
        <v>383.43819687600001</v>
      </c>
      <c r="J84" s="49">
        <f t="shared" si="62"/>
        <v>463.92434166750002</v>
      </c>
      <c r="K84" s="49">
        <f t="shared" si="62"/>
        <v>534.38657527500004</v>
      </c>
      <c r="L84" s="49">
        <f t="shared" si="62"/>
        <v>594.62441947482012</v>
      </c>
      <c r="M84" s="49">
        <f t="shared" si="62"/>
        <v>644.43338647880648</v>
      </c>
      <c r="N84" s="49">
        <f t="shared" si="62"/>
        <v>683.60489874304255</v>
      </c>
      <c r="O84" s="49">
        <f t="shared" si="62"/>
        <v>711.92620717273337</v>
      </c>
      <c r="P84" s="49">
        <f t="shared" si="62"/>
        <v>729.18030769118809</v>
      </c>
      <c r="Q84" s="49">
        <f t="shared" si="62"/>
        <v>745.60196614018184</v>
      </c>
      <c r="R84" s="49">
        <f t="shared" si="62"/>
        <v>761.44773317832551</v>
      </c>
      <c r="S84" s="49">
        <f t="shared" si="62"/>
        <v>776.99295045240194</v>
      </c>
      <c r="T84" s="49">
        <f t="shared" si="62"/>
        <v>792.53280946145003</v>
      </c>
      <c r="U84" s="49">
        <f t="shared" si="62"/>
        <v>808.383465650679</v>
      </c>
      <c r="V84" s="49">
        <f t="shared" si="62"/>
        <v>824.55113496369256</v>
      </c>
      <c r="W84" s="49">
        <f t="shared" si="62"/>
        <v>841.04215766296647</v>
      </c>
      <c r="X84" s="49">
        <f t="shared" si="62"/>
        <v>857.86300081622585</v>
      </c>
      <c r="Y84" s="49">
        <f t="shared" si="62"/>
        <v>875.02026083255032</v>
      </c>
      <c r="Z84" s="49">
        <f t="shared" si="62"/>
        <v>720.51214126803734</v>
      </c>
      <c r="AA84" s="49">
        <f t="shared" si="62"/>
        <v>580.1147117903505</v>
      </c>
      <c r="AB84" s="49">
        <f t="shared" si="62"/>
        <v>454.11018620122638</v>
      </c>
      <c r="AC84" s="49">
        <f t="shared" si="62"/>
        <v>342.78642257843615</v>
      </c>
      <c r="AD84" s="49">
        <f t="shared" si="62"/>
        <v>246.43703616130651</v>
      </c>
      <c r="AE84" s="49">
        <f t="shared" si="62"/>
        <v>165.36151449395066</v>
      </c>
      <c r="AF84" s="49">
        <f t="shared" si="62"/>
        <v>99.865334871364098</v>
      </c>
      <c r="AG84" s="49">
        <f t="shared" si="62"/>
        <v>50.260084134442202</v>
      </c>
      <c r="AH84" s="49">
        <f t="shared" si="62"/>
        <v>16.86358086089826</v>
      </c>
      <c r="AI84" s="49">
        <f t="shared" si="62"/>
        <v>-1.7053025658242404E-13</v>
      </c>
      <c r="AJ84" s="49">
        <f t="shared" si="62"/>
        <v>-1.7053025658242404E-13</v>
      </c>
      <c r="AK84" s="49">
        <f t="shared" si="62"/>
        <v>-1.7053025658242404E-13</v>
      </c>
      <c r="AL84" s="49">
        <f t="shared" si="62"/>
        <v>-1.7053025658242404E-13</v>
      </c>
      <c r="AM84" s="49">
        <f t="shared" si="62"/>
        <v>-1.7053025658242404E-13</v>
      </c>
      <c r="AN84" s="49">
        <f t="shared" si="62"/>
        <v>-1.7053025658242404E-13</v>
      </c>
      <c r="AO84" s="49">
        <f t="shared" si="62"/>
        <v>-1.7053025658242404E-13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mergeCells count="1">
    <mergeCell ref="L3:M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49A7-0DE6-4829-962B-1093BDC84EB7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8" width="9.21875" style="34" bestFit="1" customWidth="1"/>
    <col min="9" max="12" width="9.44140625" style="34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27">
        <v>2</v>
      </c>
      <c r="P3" s="103" t="s">
        <v>111</v>
      </c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284.52</v>
      </c>
      <c r="G8" s="42">
        <f>'Am20-10yr'!G8*$O$3</f>
        <v>297.64440000000002</v>
      </c>
      <c r="H8" s="42">
        <f>'Am20-10yr'!H8*$O$3</f>
        <v>311.40298799999999</v>
      </c>
      <c r="I8" s="42">
        <f>'Am20-10yr'!I8*$O$3</f>
        <v>325.82703400000003</v>
      </c>
      <c r="J8" s="42">
        <f>'Am20-10yr'!J8*$O$3</f>
        <v>340.94936000000001</v>
      </c>
      <c r="K8" s="42">
        <f>'Am20-10yr'!K8*$O$3</f>
        <v>347.76834719999999</v>
      </c>
      <c r="L8" s="42">
        <f>'Am20-10yr'!L8*$O$3</f>
        <v>354.72371414399998</v>
      </c>
      <c r="M8" s="42">
        <f>'Am20-10yr'!M8*$O$3</f>
        <v>361.81818842688</v>
      </c>
      <c r="N8" s="42">
        <f>'Am20-10yr'!N8*$O$3</f>
        <v>369.05455219541761</v>
      </c>
      <c r="O8" s="42">
        <f>'Am20-10yr'!O8*$O$3</f>
        <v>376.435643239326</v>
      </c>
      <c r="P8" s="42">
        <f>'Am20-10yr'!P8*$O$3</f>
        <v>383.96435610411254</v>
      </c>
      <c r="Q8" s="42">
        <f>'Am20-10yr'!Q8*$O$3</f>
        <v>391.6436432261948</v>
      </c>
      <c r="R8" s="42">
        <f>'Am20-10yr'!R8*$O$3</f>
        <v>399.47651609071869</v>
      </c>
      <c r="S8" s="42">
        <f>'Am20-10yr'!S8*$O$3</f>
        <v>407.46604641253305</v>
      </c>
      <c r="T8" s="42">
        <f>'Am20-10yr'!T8*$O$3</f>
        <v>415.61536734078373</v>
      </c>
      <c r="U8" s="42">
        <f>'Am20-10yr'!U8*$O$3</f>
        <v>423.92767468759939</v>
      </c>
      <c r="V8" s="42">
        <f>'Am20-10yr'!V8*$O$3</f>
        <v>432.40622818135137</v>
      </c>
      <c r="W8" s="42">
        <f>'Am20-10yr'!W8*$O$3</f>
        <v>441.05435274497842</v>
      </c>
      <c r="X8" s="42">
        <f>'Am20-10yr'!X8*$O$3</f>
        <v>449.875439799878</v>
      </c>
      <c r="Y8" s="42">
        <f>'Am20-10yr'!Y8*$O$3</f>
        <v>458.87294859587558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3004.9606703130171</v>
      </c>
      <c r="F21" s="49">
        <f>F8-F46-F19</f>
        <v>209.12219999999996</v>
      </c>
      <c r="G21" s="49">
        <f t="shared" ref="G21:Y21" si="4">G8-G46-G19</f>
        <v>218.76863400000002</v>
      </c>
      <c r="H21" s="49">
        <f t="shared" si="4"/>
        <v>228.88119617999999</v>
      </c>
      <c r="I21" s="49">
        <f t="shared" si="4"/>
        <v>239.48286999000001</v>
      </c>
      <c r="J21" s="49">
        <f t="shared" si="4"/>
        <v>250.59777960000002</v>
      </c>
      <c r="K21" s="49">
        <f t="shared" si="4"/>
        <v>255.60973519199999</v>
      </c>
      <c r="L21" s="49">
        <f t="shared" si="4"/>
        <v>260.72192989583999</v>
      </c>
      <c r="M21" s="49">
        <f t="shared" si="4"/>
        <v>265.93636849375679</v>
      </c>
      <c r="N21" s="49">
        <f t="shared" si="4"/>
        <v>271.25509586363194</v>
      </c>
      <c r="O21" s="49">
        <f t="shared" si="4"/>
        <v>276.68019778090462</v>
      </c>
      <c r="P21" s="49">
        <f t="shared" si="4"/>
        <v>282.21380173652273</v>
      </c>
      <c r="Q21" s="49">
        <f t="shared" si="4"/>
        <v>287.85807777125319</v>
      </c>
      <c r="R21" s="49">
        <f t="shared" si="4"/>
        <v>293.61523932667825</v>
      </c>
      <c r="S21" s="49">
        <f t="shared" si="4"/>
        <v>299.48754411321181</v>
      </c>
      <c r="T21" s="49">
        <f t="shared" si="4"/>
        <v>305.47729499547603</v>
      </c>
      <c r="U21" s="49">
        <f t="shared" si="4"/>
        <v>311.58684089538554</v>
      </c>
      <c r="V21" s="49">
        <f t="shared" si="4"/>
        <v>317.81857771329328</v>
      </c>
      <c r="W21" s="49">
        <f t="shared" si="4"/>
        <v>324.1749492675591</v>
      </c>
      <c r="X21" s="49">
        <f t="shared" si="4"/>
        <v>330.65844825291032</v>
      </c>
      <c r="Y21" s="49">
        <f t="shared" si="4"/>
        <v>337.27161721796858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209.12219999999996</v>
      </c>
      <c r="G22" s="49">
        <f t="shared" si="5"/>
        <v>406.97861399999999</v>
      </c>
      <c r="H22" s="49">
        <f t="shared" si="5"/>
        <v>593.07072677999997</v>
      </c>
      <c r="I22" s="49">
        <f t="shared" si="5"/>
        <v>766.87639375200001</v>
      </c>
      <c r="J22" s="49">
        <f t="shared" si="5"/>
        <v>927.84868333500003</v>
      </c>
      <c r="K22" s="49">
        <f t="shared" si="5"/>
        <v>1068.7731505500001</v>
      </c>
      <c r="L22" s="49">
        <f t="shared" si="5"/>
        <v>1189.2488389496402</v>
      </c>
      <c r="M22" s="49">
        <f t="shared" si="5"/>
        <v>1288.866772957613</v>
      </c>
      <c r="N22" s="49">
        <f t="shared" si="5"/>
        <v>1367.2097974860851</v>
      </c>
      <c r="O22" s="49">
        <f t="shared" si="5"/>
        <v>1423.8524143454667</v>
      </c>
      <c r="P22" s="49">
        <f t="shared" si="5"/>
        <v>1458.3606153823762</v>
      </c>
      <c r="Q22" s="49">
        <f t="shared" si="5"/>
        <v>1491.2039322803637</v>
      </c>
      <c r="R22" s="49">
        <f t="shared" si="5"/>
        <v>1522.895466356651</v>
      </c>
      <c r="S22" s="49">
        <f t="shared" si="5"/>
        <v>1553.9859009048039</v>
      </c>
      <c r="T22" s="49">
        <f t="shared" si="5"/>
        <v>1585.0656189229001</v>
      </c>
      <c r="U22" s="49">
        <f t="shared" si="5"/>
        <v>1616.766931301358</v>
      </c>
      <c r="V22" s="49">
        <f t="shared" si="5"/>
        <v>1649.1022699273851</v>
      </c>
      <c r="W22" s="49">
        <f t="shared" si="5"/>
        <v>1682.0843153259329</v>
      </c>
      <c r="X22" s="49">
        <f t="shared" si="5"/>
        <v>1715.7260016324517</v>
      </c>
      <c r="Y22" s="49">
        <f t="shared" si="5"/>
        <v>1750.0405216651006</v>
      </c>
      <c r="Z22" s="49">
        <f t="shared" si="5"/>
        <v>1441.0242825360747</v>
      </c>
      <c r="AA22" s="49">
        <f t="shared" si="5"/>
        <v>1160.229423580701</v>
      </c>
      <c r="AB22" s="49">
        <f t="shared" si="5"/>
        <v>908.22037240245277</v>
      </c>
      <c r="AC22" s="49">
        <f t="shared" si="5"/>
        <v>685.57284515687229</v>
      </c>
      <c r="AD22" s="49">
        <f t="shared" si="5"/>
        <v>492.87407232261302</v>
      </c>
      <c r="AE22" s="49">
        <f t="shared" si="5"/>
        <v>330.72302898790133</v>
      </c>
      <c r="AF22" s="49">
        <f t="shared" si="5"/>
        <v>199.7306697427282</v>
      </c>
      <c r="AG22" s="49">
        <f t="shared" si="5"/>
        <v>100.5201682688844</v>
      </c>
      <c r="AH22" s="49">
        <f t="shared" si="5"/>
        <v>33.72716172179652</v>
      </c>
      <c r="AI22" s="49">
        <f t="shared" si="5"/>
        <v>-3.4106051316484809E-13</v>
      </c>
      <c r="AJ22" s="49">
        <f t="shared" si="5"/>
        <v>-3.4106051316484809E-13</v>
      </c>
      <c r="AK22" s="49">
        <f t="shared" si="5"/>
        <v>-3.4106051316484809E-13</v>
      </c>
      <c r="AL22" s="49">
        <f t="shared" si="5"/>
        <v>-3.4106051316484809E-13</v>
      </c>
      <c r="AM22" s="49">
        <f t="shared" si="5"/>
        <v>-3.4106051316484809E-13</v>
      </c>
      <c r="AN22" s="49">
        <f t="shared" si="5"/>
        <v>-3.4106051316484809E-13</v>
      </c>
      <c r="AO22" s="49">
        <f t="shared" si="5"/>
        <v>-3.4106051316484809E-13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157.34490588462063</v>
      </c>
      <c r="F24" s="49"/>
      <c r="G24" s="49">
        <f>IF(G$18-F$18&lt;=$E$16,F$21/$E$16,0)</f>
        <v>20.912219999999998</v>
      </c>
      <c r="H24" s="49">
        <f>IF(H$18-F$18&lt;=$E$16,F$21/$E$16,0)</f>
        <v>20.912219999999998</v>
      </c>
      <c r="I24" s="49">
        <f>IF(I$18-F$18&lt;=$E$16,F$21/$E$16,0)</f>
        <v>20.912219999999998</v>
      </c>
      <c r="J24" s="49">
        <f>IF(J$18-F$18&lt;=$E$16,F$21/$E$16,0)</f>
        <v>20.912219999999998</v>
      </c>
      <c r="K24" s="49">
        <f>IF(K$18-F$18&lt;=$E$16,F$21/$E$16,0)</f>
        <v>20.912219999999998</v>
      </c>
      <c r="L24" s="49">
        <f>IF(L$18-F$18&lt;=$E$16,F$21/$E$16,0)</f>
        <v>20.912219999999998</v>
      </c>
      <c r="M24" s="49">
        <f>IF(M$18-F$18&lt;=$E$16,F$21/$E$16,0)</f>
        <v>20.912219999999998</v>
      </c>
      <c r="N24" s="49">
        <f>IF(N$18-F$18&lt;=$E$16,F$21/$E$16,0)</f>
        <v>20.912219999999998</v>
      </c>
      <c r="O24" s="49">
        <f>IF(O$18-F$18&lt;=$E$16,F$21/$E$16,0)</f>
        <v>20.912219999999998</v>
      </c>
      <c r="P24" s="49">
        <f>IF(P$18-F$18&lt;=$E$16,F$21/$E$16,0)</f>
        <v>20.912219999999998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164.60294568074085</v>
      </c>
      <c r="F25" s="49"/>
      <c r="G25" s="49"/>
      <c r="H25" s="49">
        <f>IF(H$18-G$18&lt;=$E$16,G$21/$E$16,0)</f>
        <v>21.876863400000001</v>
      </c>
      <c r="I25" s="49">
        <f>IF(I$18-G$18&lt;=$E$16,G$21/$E$16,0)</f>
        <v>21.876863400000001</v>
      </c>
      <c r="J25" s="49">
        <f>IF(J$18-G$18&lt;=$E$16,G$21/$E$16,0)</f>
        <v>21.876863400000001</v>
      </c>
      <c r="K25" s="49">
        <f>IF(K$18-G$18&lt;=$E$16,G$21/$E$16,0)</f>
        <v>21.876863400000001</v>
      </c>
      <c r="L25" s="49">
        <f>IF(L$18-G$18&lt;=$E$16,G$21/$E$16,0)</f>
        <v>21.876863400000001</v>
      </c>
      <c r="M25" s="49">
        <f>IF(M$18-G$18&lt;=$E$16,G$21/$E$16,0)</f>
        <v>21.876863400000001</v>
      </c>
      <c r="N25" s="49">
        <f>IF(N$18-G$18&lt;=$E$16,G$21/$E$16,0)</f>
        <v>21.876863400000001</v>
      </c>
      <c r="O25" s="49">
        <f>IF(O$18-G$18&lt;=$E$16,G$21/$E$16,0)</f>
        <v>21.876863400000001</v>
      </c>
      <c r="P25" s="49">
        <f>IF(P$18-G$18&lt;=$E$16,G$21/$E$16,0)</f>
        <v>21.876863400000001</v>
      </c>
      <c r="Q25" s="49">
        <f>IF(Q$18-G$18&lt;=$E$16,G$21/$E$16,0)</f>
        <v>21.876863400000001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172.21170335670479</v>
      </c>
      <c r="F26" s="49"/>
      <c r="G26" s="49"/>
      <c r="H26" s="49"/>
      <c r="I26" s="49">
        <f>IF(I$18-H$18&lt;=$E$16,H$21/$E$16,0)</f>
        <v>22.888119617999998</v>
      </c>
      <c r="J26" s="49">
        <f>IF(J$18-H$18&lt;=$E$16,H$21/$E$16,0)</f>
        <v>22.888119617999998</v>
      </c>
      <c r="K26" s="49">
        <f>IF(K$18-H$18&lt;=$E$16,H$21/$E$16,0)</f>
        <v>22.888119617999998</v>
      </c>
      <c r="L26" s="49">
        <f>IF(L$18-H$18&lt;=$E$16,H$21/$E$16,0)</f>
        <v>22.888119617999998</v>
      </c>
      <c r="M26" s="49">
        <f>IF(M$18-H$18&lt;=$E$16,H$21/$E$16,0)</f>
        <v>22.888119617999998</v>
      </c>
      <c r="N26" s="49">
        <f>IF(N$18-H$18&lt;=$E$16,H$21/$E$16,0)</f>
        <v>22.888119617999998</v>
      </c>
      <c r="O26" s="49">
        <f>IF(O$18-H$18&lt;=$E$16,H$21/$E$16,0)</f>
        <v>22.888119617999998</v>
      </c>
      <c r="P26" s="49">
        <f>IF(P$18-H$18&lt;=$E$16,H$21/$E$16,0)</f>
        <v>22.888119617999998</v>
      </c>
      <c r="Q26" s="49">
        <f>IF(Q$18-H$18&lt;=$E$16,H$21/$E$16,0)</f>
        <v>22.888119617999998</v>
      </c>
      <c r="R26" s="49">
        <f>IF(R$18-H$18&lt;=$E$16,H$21/$E$16,0)</f>
        <v>22.888119617999998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180.18847181004884</v>
      </c>
      <c r="F27" s="49"/>
      <c r="G27" s="49"/>
      <c r="H27" s="49"/>
      <c r="I27" s="49"/>
      <c r="J27" s="49">
        <f>IF(J$18-I$18&lt;=$E$16,I$21/$E$16,0)</f>
        <v>23.948286999</v>
      </c>
      <c r="K27" s="49">
        <f>IF(K$18-I$18&lt;=$E$16,I$21/$E$16,0)</f>
        <v>23.948286999</v>
      </c>
      <c r="L27" s="49">
        <f>IF(L$18-I$18&lt;=$E$16,I$21/$E$16,0)</f>
        <v>23.948286999</v>
      </c>
      <c r="M27" s="49">
        <f>IF(M$18-I$18&lt;=$E$16,I$21/$E$16,0)</f>
        <v>23.948286999</v>
      </c>
      <c r="N27" s="49">
        <f>IF(N$18-I$18&lt;=$E$16,I$21/$E$16,0)</f>
        <v>23.948286999</v>
      </c>
      <c r="O27" s="49">
        <f>IF(O$18-I$18&lt;=$E$16,I$21/$E$16,0)</f>
        <v>23.948286999</v>
      </c>
      <c r="P27" s="49">
        <f>IF(P$18-I$18&lt;=$E$16,I$21/$E$16,0)</f>
        <v>23.948286999</v>
      </c>
      <c r="Q27" s="49">
        <f>IF(Q$18-I$18&lt;=$E$16,I$21/$E$16,0)</f>
        <v>23.948286999</v>
      </c>
      <c r="R27" s="49">
        <f>IF(R$18-I$18&lt;=$E$16,I$21/$E$16,0)</f>
        <v>23.948286999</v>
      </c>
      <c r="S27" s="49">
        <f>IF(S$18-I$18&lt;=$E$16,I$21/$E$16,0)</f>
        <v>23.948286999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188.55140222346989</v>
      </c>
      <c r="F28" s="53"/>
      <c r="G28" s="53"/>
      <c r="H28" s="53"/>
      <c r="I28" s="53"/>
      <c r="J28" s="53"/>
      <c r="K28" s="49">
        <f>IF(K$18-J$18&lt;=$E$16,J$21/$E$16,0)</f>
        <v>25.059777960000002</v>
      </c>
      <c r="L28" s="49">
        <f>IF(L$18-J$18&lt;=$E$16,J$21/$E$16,0)</f>
        <v>25.059777960000002</v>
      </c>
      <c r="M28" s="49">
        <f>IF(M$18-J$18&lt;=$E$16,J$21/$E$16,0)</f>
        <v>25.059777960000002</v>
      </c>
      <c r="N28" s="49">
        <f>IF(N$18-J$18&lt;=$E$16,J$21/$E$16,0)</f>
        <v>25.059777960000002</v>
      </c>
      <c r="O28" s="49">
        <f>IF(O$18-J$18&lt;=$E$16,J$21/$E$16,0)</f>
        <v>25.059777960000002</v>
      </c>
      <c r="P28" s="49">
        <f>IF(P$18-J$18&lt;=$E$16,J$21/$E$16,0)</f>
        <v>25.059777960000002</v>
      </c>
      <c r="Q28" s="49">
        <f>IF(Q$18-J$18&lt;=$E$16,J$21/$E$16,0)</f>
        <v>25.059777960000002</v>
      </c>
      <c r="R28" s="49">
        <f>IF(R$18-J$18&lt;=$E$16,J$21/$E$16,0)</f>
        <v>25.059777960000002</v>
      </c>
      <c r="S28" s="49">
        <f>IF(S$18-J$18&lt;=$E$16,J$21/$E$16,0)</f>
        <v>25.059777960000002</v>
      </c>
      <c r="T28" s="49">
        <f>IF(T$18-J$18&lt;=$E$16,J$21/$E$16,0)</f>
        <v>25.059777960000002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192.32243026793924</v>
      </c>
      <c r="F29" s="53"/>
      <c r="G29" s="53"/>
      <c r="H29" s="53"/>
      <c r="I29" s="53"/>
      <c r="J29" s="53"/>
      <c r="K29" s="42"/>
      <c r="L29" s="49">
        <f>IF(L$18-K$18&lt;=$E$16,K$21/$E$16,0)</f>
        <v>25.560973519199997</v>
      </c>
      <c r="M29" s="49">
        <f>IF(M$18-K$18&lt;=$E$16,K$21/$E$16,0)</f>
        <v>25.560973519199997</v>
      </c>
      <c r="N29" s="49">
        <f>IF(N$18-K$18&lt;=$E$16,K$21/$E$16,0)</f>
        <v>25.560973519199997</v>
      </c>
      <c r="O29" s="49">
        <f>IF(O$18-K$18&lt;=$E$16,K$21/$E$16,0)</f>
        <v>25.560973519199997</v>
      </c>
      <c r="P29" s="49">
        <f>IF(P$18-K$18&lt;=$E$16,K$21/$E$16,0)</f>
        <v>25.560973519199997</v>
      </c>
      <c r="Q29" s="49">
        <f>IF(Q$18-K$18&lt;=$E$16,K$21/$E$16,0)</f>
        <v>25.560973519199997</v>
      </c>
      <c r="R29" s="49">
        <f>IF(R$18-K$18&lt;=$E$16,K$21/$E$16,0)</f>
        <v>25.560973519199997</v>
      </c>
      <c r="S29" s="49">
        <f>IF(S$18-K$18&lt;=$E$16,K$21/$E$16,0)</f>
        <v>25.560973519199997</v>
      </c>
      <c r="T29" s="49">
        <f>IF(T$18-K$18&lt;=$E$16,K$21/$E$16,0)</f>
        <v>25.560973519199997</v>
      </c>
      <c r="U29" s="49">
        <f>IF(U$18-K$18&lt;=$E$16,K$21/$E$16,0)</f>
        <v>25.560973519199997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196.16887887329804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26.072192989584</v>
      </c>
      <c r="N30" s="49">
        <f>IF(N$18-L$18&lt;=$E$16,L$21/$E$16,0)</f>
        <v>26.072192989584</v>
      </c>
      <c r="O30" s="49">
        <f>IF(O$18-L$18&lt;=$E$16,L$21/$E$16,0)</f>
        <v>26.072192989584</v>
      </c>
      <c r="P30" s="49">
        <f>IF(P$18-L$18&lt;=$E$16,L$21/$E$16,0)</f>
        <v>26.072192989584</v>
      </c>
      <c r="Q30" s="49">
        <f>IF(Q$18-L$18&lt;=$E$16,L$21/$E$16,0)</f>
        <v>26.072192989584</v>
      </c>
      <c r="R30" s="49">
        <f>IF(R$18-L$18&lt;=$E$16,L$21/$E$16,0)</f>
        <v>26.072192989584</v>
      </c>
      <c r="S30" s="49">
        <f>IF(S$18-L$18&lt;=$E$16,L$21/$E$16,0)</f>
        <v>26.072192989584</v>
      </c>
      <c r="T30" s="49">
        <f>IF(T$18-L$18&lt;=$E$16,L$21/$E$16,0)</f>
        <v>26.072192989584</v>
      </c>
      <c r="U30" s="49">
        <f>IF(U$18-L$18&lt;=$E$16,L$21/$E$16,0)</f>
        <v>26.072192989584</v>
      </c>
      <c r="V30" s="49">
        <f>IF(V$18-L$18&lt;=$E$16,L$21/$E$16,0)</f>
        <v>26.072192989584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200.09225645076401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26.593636849375677</v>
      </c>
      <c r="O31" s="49">
        <f>IF(O$18-M$18&lt;=$E$16,M$21/$E$16,0)</f>
        <v>26.593636849375677</v>
      </c>
      <c r="P31" s="49">
        <f>IF(P$18-M$18&lt;=$E$16,M$21/$E$16,0)</f>
        <v>26.593636849375677</v>
      </c>
      <c r="Q31" s="49">
        <f>IF(Q$18-M$18&lt;=$E$16,M$21/$E$16,0)</f>
        <v>26.593636849375677</v>
      </c>
      <c r="R31" s="49">
        <f>IF(R$18-M$18&lt;=$E$16,M$21/$E$16,0)</f>
        <v>26.593636849375677</v>
      </c>
      <c r="S31" s="49">
        <f>IF(S$18-M$18&lt;=$E$16,M$21/$E$16,0)</f>
        <v>26.593636849375677</v>
      </c>
      <c r="T31" s="49">
        <f>IF(T$18-M$18&lt;=$E$16,M$21/$E$16,0)</f>
        <v>26.593636849375677</v>
      </c>
      <c r="U31" s="49">
        <f>IF(U$18-M$18&lt;=$E$16,M$21/$E$16,0)</f>
        <v>26.593636849375677</v>
      </c>
      <c r="V31" s="49">
        <f>IF(V$18-M$18&lt;=$E$16,M$21/$E$16,0)</f>
        <v>26.593636849375677</v>
      </c>
      <c r="W31" s="49">
        <f>IF(W$18-M$18&lt;=$E$16,M$21/$E$16,0)</f>
        <v>26.593636849375677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204.09410157977928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27.125509586363194</v>
      </c>
      <c r="P32" s="49">
        <f>IF(P$18-N$18&lt;=$E$16,N$21/$E$16,0)</f>
        <v>27.125509586363194</v>
      </c>
      <c r="Q32" s="49">
        <f>IF(Q$18-N$18&lt;=$E$16,N$21/$E$16,0)</f>
        <v>27.125509586363194</v>
      </c>
      <c r="R32" s="49">
        <f>IF(R$18-N$18&lt;=$E$16,N$21/$E$16,0)</f>
        <v>27.125509586363194</v>
      </c>
      <c r="S32" s="49">
        <f>IF(S$18-N$18&lt;=$E$16,N$21/$E$16,0)</f>
        <v>27.125509586363194</v>
      </c>
      <c r="T32" s="49">
        <f>IF(T$18-N$18&lt;=$E$16,N$21/$E$16,0)</f>
        <v>27.125509586363194</v>
      </c>
      <c r="U32" s="49">
        <f>IF(U$18-N$18&lt;=$E$16,N$21/$E$16,0)</f>
        <v>27.125509586363194</v>
      </c>
      <c r="V32" s="49">
        <f>IF(V$18-N$18&lt;=$E$16,N$21/$E$16,0)</f>
        <v>27.125509586363194</v>
      </c>
      <c r="W32" s="49">
        <f>IF(W$18-N$18&lt;=$E$16,N$21/$E$16,0)</f>
        <v>27.125509586363194</v>
      </c>
      <c r="X32" s="49">
        <f>IF(X$18-N$18&lt;=$E$16,N$21/$E$16,0)</f>
        <v>27.125509586363194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6"/>
        <v>208.1759836113749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27.668019778090461</v>
      </c>
      <c r="Q33" s="49">
        <f>IF(Q$18-O$18&lt;=$E$16,O$21/$E$16,0)</f>
        <v>27.668019778090461</v>
      </c>
      <c r="R33" s="49">
        <f>IF(R$18-O$18&lt;=$E$16,O$21/$E$16,0)</f>
        <v>27.668019778090461</v>
      </c>
      <c r="S33" s="49">
        <f>IF(S$18-O$18&lt;=$E$16,O$21/$E$16,0)</f>
        <v>27.668019778090461</v>
      </c>
      <c r="T33" s="49">
        <f>IF(T$18-O$18&lt;=$E$16,O$21/$E$16,0)</f>
        <v>27.668019778090461</v>
      </c>
      <c r="U33" s="49">
        <f>IF(U$18-O$18&lt;=$E$16,O$21/$E$16,0)</f>
        <v>27.668019778090461</v>
      </c>
      <c r="V33" s="49">
        <f>IF(V$18-O$18&lt;=$E$16,O$21/$E$16,0)</f>
        <v>27.668019778090461</v>
      </c>
      <c r="W33" s="49">
        <f>IF(W$18-O$18&lt;=$E$16,O$21/$E$16,0)</f>
        <v>27.668019778090461</v>
      </c>
      <c r="X33" s="49">
        <f>IF(X$18-O$18&lt;=$E$16,O$21/$E$16,0)</f>
        <v>27.668019778090461</v>
      </c>
      <c r="Y33" s="49">
        <f>IF(Y$18-O$18&lt;=$E$16,O$21/$E$16,0)</f>
        <v>27.668019778090461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6"/>
        <v>212.33950328360243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28.221380173652271</v>
      </c>
      <c r="R34" s="49">
        <f>IF(R$18-P$18&lt;=$E$16,P$21/$E$16,0)</f>
        <v>28.221380173652271</v>
      </c>
      <c r="S34" s="49">
        <f>IF(S$18-P$18&lt;=$E$16,P$21/$E$16,0)</f>
        <v>28.221380173652271</v>
      </c>
      <c r="T34" s="49">
        <f>IF(T$18-P$18&lt;=$E$16,P$21/$E$16,0)</f>
        <v>28.221380173652271</v>
      </c>
      <c r="U34" s="49">
        <f>IF(U$18-P$18&lt;=$E$16,P$21/$E$16,0)</f>
        <v>28.221380173652271</v>
      </c>
      <c r="V34" s="49">
        <f>IF(V$18-P$18&lt;=$E$16,P$21/$E$16,0)</f>
        <v>28.221380173652271</v>
      </c>
      <c r="W34" s="49">
        <f>IF(W$18-P$18&lt;=$E$16,P$21/$E$16,0)</f>
        <v>28.221380173652271</v>
      </c>
      <c r="X34" s="49">
        <f>IF(X$18-P$18&lt;=$E$16,P$21/$E$16,0)</f>
        <v>28.221380173652271</v>
      </c>
      <c r="Y34" s="49">
        <f>IF(Y$18-P$18&lt;=$E$16,P$21/$E$16,0)</f>
        <v>28.221380173652271</v>
      </c>
      <c r="Z34" s="49">
        <f>IF(Z$18-P$18&lt;=$E$16,P$21/$E$16,0)</f>
        <v>28.221380173652271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6"/>
        <v>216.58629334927448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28.785807777125321</v>
      </c>
      <c r="S35" s="49">
        <f>IF(S$18-Q$18&lt;=$E$16,Q$21/$E$16,0)</f>
        <v>28.785807777125321</v>
      </c>
      <c r="T35" s="49">
        <f>IF(T$18-Q$18&lt;=$E$16,Q$21/$E$16,0)</f>
        <v>28.785807777125321</v>
      </c>
      <c r="U35" s="49">
        <f>IF(U$18-Q$18&lt;=$E$16,Q$21/$E$16,0)</f>
        <v>28.785807777125321</v>
      </c>
      <c r="V35" s="49">
        <f>IF(V$18-Q$18&lt;=$E$16,Q$21/$E$16,0)</f>
        <v>28.785807777125321</v>
      </c>
      <c r="W35" s="49">
        <f>IF(W$18-Q$18&lt;=$E$16,Q$21/$E$16,0)</f>
        <v>28.785807777125321</v>
      </c>
      <c r="X35" s="49">
        <f>IF(X$18-Q$18&lt;=$E$16,Q$21/$E$16,0)</f>
        <v>28.785807777125321</v>
      </c>
      <c r="Y35" s="49">
        <f>IF(Y$18-Q$18&lt;=$E$16,Q$21/$E$16,0)</f>
        <v>28.785807777125321</v>
      </c>
      <c r="Z35" s="49">
        <f>IF(Z$18-Q$18&lt;=$E$16,Q$21/$E$16,0)</f>
        <v>28.785807777125321</v>
      </c>
      <c r="AA35" s="49">
        <f>IF(AA$18-Q$18&lt;=$E$16,Q$21/$E$16,0)</f>
        <v>28.785807777125321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6"/>
        <v>220.91801921625995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29.361523932667826</v>
      </c>
      <c r="T36" s="49">
        <f>IF(T$18-R$18&lt;=$E$16,R$21/$E$16,0)</f>
        <v>29.361523932667826</v>
      </c>
      <c r="U36" s="49">
        <f>IF(U$18-R$18&lt;=$E$16,R$21/$E$16,0)</f>
        <v>29.361523932667826</v>
      </c>
      <c r="V36" s="49">
        <f>IF(V$18-R$18&lt;=$E$16,R$21/$E$16,0)</f>
        <v>29.361523932667826</v>
      </c>
      <c r="W36" s="49">
        <f>IF(W$18-R$18&lt;=$E$16,R$21/$E$16,0)</f>
        <v>29.361523932667826</v>
      </c>
      <c r="X36" s="49">
        <f>IF(X$18-R$18&lt;=$E$16,R$21/$E$16,0)</f>
        <v>29.361523932667826</v>
      </c>
      <c r="Y36" s="49">
        <f>IF(Y$18-R$18&lt;=$E$16,R$21/$E$16,0)</f>
        <v>29.361523932667826</v>
      </c>
      <c r="Z36" s="49">
        <f>IF(Z$18-R$18&lt;=$E$16,R$21/$E$16,0)</f>
        <v>29.361523932667826</v>
      </c>
      <c r="AA36" s="49">
        <f>IF(AA$18-R$18&lt;=$E$16,R$21/$E$16,0)</f>
        <v>29.361523932667826</v>
      </c>
      <c r="AB36" s="49">
        <f>IF(AB$18-R$18&lt;=$E$16,R$21/$E$16,0)</f>
        <v>29.361523932667826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6"/>
        <v>225.33637960058516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29.948754411321183</v>
      </c>
      <c r="U37" s="49">
        <f>IF(U$18-S$18&lt;=$E$16,S$21/$E$16,0)</f>
        <v>29.948754411321183</v>
      </c>
      <c r="V37" s="49">
        <f>IF(V$18-S$18&lt;=$E$16,S$21/$E$16,0)</f>
        <v>29.948754411321183</v>
      </c>
      <c r="W37" s="49">
        <f>IF(W$18-S$18&lt;=$E$16,S$21/$E$16,0)</f>
        <v>29.948754411321183</v>
      </c>
      <c r="X37" s="49">
        <f>IF(X$18-S$18&lt;=$E$16,S$21/$E$16,0)</f>
        <v>29.948754411321183</v>
      </c>
      <c r="Y37" s="49">
        <f>IF(Y$18-S$18&lt;=$E$16,S$21/$E$16,0)</f>
        <v>29.948754411321183</v>
      </c>
      <c r="Z37" s="49">
        <f>IF(Z$18-S$18&lt;=$E$16,S$21/$E$16,0)</f>
        <v>29.948754411321183</v>
      </c>
      <c r="AA37" s="49">
        <f>IF(AA$18-S$18&lt;=$E$16,S$21/$E$16,0)</f>
        <v>29.948754411321183</v>
      </c>
      <c r="AB37" s="49">
        <f>IF(AB$18-S$18&lt;=$E$16,S$21/$E$16,0)</f>
        <v>29.948754411321183</v>
      </c>
      <c r="AC37" s="49">
        <f>IF(AC$18-S$18&lt;=$E$16,S$21/$E$16,0)</f>
        <v>29.948754411321183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6"/>
        <v>229.84310719259685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30.547729499547604</v>
      </c>
      <c r="V38" s="49">
        <f>IF(V$18-T$18&lt;=$E$16,T$21/$E$16,0)</f>
        <v>30.547729499547604</v>
      </c>
      <c r="W38" s="49">
        <f>IF(W$18-T$18&lt;=$E$16,T$21/$E$16,0)</f>
        <v>30.547729499547604</v>
      </c>
      <c r="X38" s="49">
        <f>IF(X$18-T$18&lt;=$E$16,T$21/$E$16,0)</f>
        <v>30.547729499547604</v>
      </c>
      <c r="Y38" s="49">
        <f>IF(Y$18-T$18&lt;=$E$16,T$21/$E$16,0)</f>
        <v>30.547729499547604</v>
      </c>
      <c r="Z38" s="49">
        <f>IF(Z$18-T$18&lt;=$E$16,T$21/$E$16,0)</f>
        <v>30.547729499547604</v>
      </c>
      <c r="AA38" s="49">
        <f>IF(AA$18-T$18&lt;=$E$16,T$21/$E$16,0)</f>
        <v>30.547729499547604</v>
      </c>
      <c r="AB38" s="49">
        <f>IF(AB$18-T$18&lt;=$E$16,T$21/$E$16,0)</f>
        <v>30.547729499547604</v>
      </c>
      <c r="AC38" s="49">
        <f>IF(AC$18-T$18&lt;=$E$16,T$21/$E$16,0)</f>
        <v>30.547729499547604</v>
      </c>
      <c r="AD38" s="49">
        <f>IF(AD$18-T$18&lt;=$E$16,T$21/$E$16,0)</f>
        <v>30.547729499547604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6"/>
        <v>234.43996933644877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31.158684089538554</v>
      </c>
      <c r="W39" s="49">
        <f>IF(W$18-U$18&lt;=$E$16,U$21/$E$16,0)</f>
        <v>31.158684089538554</v>
      </c>
      <c r="X39" s="49">
        <f>IF(X$18-U$18&lt;=$E$16,U$21/$E$16,0)</f>
        <v>31.158684089538554</v>
      </c>
      <c r="Y39" s="49">
        <f>IF(Y$18-U$18&lt;=$E$16,U$21/$E$16,0)</f>
        <v>31.158684089538554</v>
      </c>
      <c r="Z39" s="49">
        <f>IF(Z$18-U$18&lt;=$E$16,U$21/$E$16,0)</f>
        <v>31.158684089538554</v>
      </c>
      <c r="AA39" s="49">
        <f>IF(AA$18-U$18&lt;=$E$16,U$21/$E$16,0)</f>
        <v>31.158684089538554</v>
      </c>
      <c r="AB39" s="49">
        <f>IF(AB$18-U$18&lt;=$E$16,U$21/$E$16,0)</f>
        <v>31.158684089538554</v>
      </c>
      <c r="AC39" s="49">
        <f>IF(AC$18-U$18&lt;=$E$16,U$21/$E$16,0)</f>
        <v>31.158684089538554</v>
      </c>
      <c r="AD39" s="49">
        <f>IF(AD$18-U$18&lt;=$E$16,U$21/$E$16,0)</f>
        <v>31.158684089538554</v>
      </c>
      <c r="AE39" s="49">
        <f>IF(AE$18-U$18&lt;=$E$16,U$21/$E$16,0)</f>
        <v>31.158684089538554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6"/>
        <v>239.12876872317779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31.781857771329328</v>
      </c>
      <c r="X40" s="49">
        <f>IF(X$18-V$18&lt;=$E$16,V$21/$E$16,0)</f>
        <v>31.781857771329328</v>
      </c>
      <c r="Y40" s="49">
        <f>IF(Y$18-V$18&lt;=$E$16,V$21/$E$16,0)</f>
        <v>31.781857771329328</v>
      </c>
      <c r="Z40" s="49">
        <f>IF(Z$18-V$18&lt;=$E$16,V$21/$E$16,0)</f>
        <v>31.781857771329328</v>
      </c>
      <c r="AA40" s="49">
        <f>IF(AA$18-V$18&lt;=$E$16,V$21/$E$16,0)</f>
        <v>31.781857771329328</v>
      </c>
      <c r="AB40" s="49">
        <f>IF(AB$18-V$18&lt;=$E$16,V$21/$E$16,0)</f>
        <v>31.781857771329328</v>
      </c>
      <c r="AC40" s="49">
        <f>IF(AC$18-V$18&lt;=$E$16,V$21/$E$16,0)</f>
        <v>31.781857771329328</v>
      </c>
      <c r="AD40" s="49">
        <f>IF(AD$18-V$18&lt;=$E$16,V$21/$E$16,0)</f>
        <v>31.781857771329328</v>
      </c>
      <c r="AE40" s="49">
        <f>IF(AE$18-V$18&lt;=$E$16,V$21/$E$16,0)</f>
        <v>31.781857771329328</v>
      </c>
      <c r="AF40" s="49">
        <f>IF(AF$18-V$18&lt;=$E$16,V$21/$E$16,0)</f>
        <v>31.781857771329328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6"/>
        <v>243.91134409764126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32.417494926755907</v>
      </c>
      <c r="Y41" s="49">
        <f>IF(Y$18-W$18&lt;=$E$16,W$21/$E$16,0)</f>
        <v>32.417494926755907</v>
      </c>
      <c r="Z41" s="49">
        <f>IF(Z$18-W$18&lt;=$E$16,W$21/$E$16,0)</f>
        <v>32.417494926755907</v>
      </c>
      <c r="AA41" s="49">
        <f>IF(AA$18-W$18&lt;=$E$16,W$21/$E$16,0)</f>
        <v>32.417494926755907</v>
      </c>
      <c r="AB41" s="49">
        <f>IF(AB$18-W$18&lt;=$E$16,W$21/$E$16,0)</f>
        <v>32.417494926755907</v>
      </c>
      <c r="AC41" s="49">
        <f>IF(AC$18-W$18&lt;=$E$16,W$21/$E$16,0)</f>
        <v>32.417494926755907</v>
      </c>
      <c r="AD41" s="49">
        <f>IF(AD$18-W$18&lt;=$E$16,W$21/$E$16,0)</f>
        <v>32.417494926755907</v>
      </c>
      <c r="AE41" s="49">
        <f>IF(AE$18-W$18&lt;=$E$16,W$21/$E$16,0)</f>
        <v>32.417494926755907</v>
      </c>
      <c r="AF41" s="49">
        <f>IF(AF$18-W$18&lt;=$E$16,W$21/$E$16,0)</f>
        <v>32.417494926755907</v>
      </c>
      <c r="AG41" s="49">
        <f>IF(AG$18-W$18&lt;=$E$16,W$21/$E$16,0)</f>
        <v>32.417494926755907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6"/>
        <v>248.78957097959415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33.06584482529103</v>
      </c>
      <c r="Z42" s="49">
        <f>IF(Z$18-X$18&lt;=$E$16,X$21/$E$16,0)</f>
        <v>33.06584482529103</v>
      </c>
      <c r="AA42" s="49">
        <f>IF(AA$18-X$18&lt;=$E$16,X$21/$E$16,0)</f>
        <v>33.06584482529103</v>
      </c>
      <c r="AB42" s="49">
        <f>IF(AB$18-X$18&lt;=$E$16,X$21/$E$16,0)</f>
        <v>33.06584482529103</v>
      </c>
      <c r="AC42" s="49">
        <f>IF(AC$18-X$18&lt;=$E$16,X$21/$E$16,0)</f>
        <v>33.06584482529103</v>
      </c>
      <c r="AD42" s="49">
        <f>IF(AD$18-X$18&lt;=$E$16,X$21/$E$16,0)</f>
        <v>33.06584482529103</v>
      </c>
      <c r="AE42" s="49">
        <f>IF(AE$18-X$18&lt;=$E$16,X$21/$E$16,0)</f>
        <v>33.06584482529103</v>
      </c>
      <c r="AF42" s="49">
        <f>IF(AF$18-X$18&lt;=$E$16,X$21/$E$16,0)</f>
        <v>33.06584482529103</v>
      </c>
      <c r="AG42" s="49">
        <f>IF(AG$18-X$18&lt;=$E$16,X$21/$E$16,0)</f>
        <v>33.06584482529103</v>
      </c>
      <c r="AH42" s="49">
        <f>IF(AH$18-X$18&lt;=$E$16,X$21/$E$16,0)</f>
        <v>33.06584482529103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6"/>
        <v>253.76536239918607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33.727161721796861</v>
      </c>
      <c r="AA43" s="54">
        <f>IF(AA$18-Y$18&lt;=$E$16,Y$21/$E$16,0)</f>
        <v>33.727161721796861</v>
      </c>
      <c r="AB43" s="54">
        <f>IF(AB$18-Y$18&lt;=$E$16,Y$21/$E$16,0)</f>
        <v>33.727161721796861</v>
      </c>
      <c r="AC43" s="54">
        <f>IF(AC$18-Y$18&lt;=$E$16,Y$21/$E$16,0)</f>
        <v>33.727161721796861</v>
      </c>
      <c r="AD43" s="54">
        <f>IF(AD$18-Y$18&lt;=$E$16,Y$21/$E$16,0)</f>
        <v>33.727161721796861</v>
      </c>
      <c r="AE43" s="54">
        <f>IF(AE$18-Y$18&lt;=$E$16,Y$21/$E$16,0)</f>
        <v>33.727161721796861</v>
      </c>
      <c r="AF43" s="54">
        <f>IF(AF$18-Y$18&lt;=$E$16,Y$21/$E$16,0)</f>
        <v>33.727161721796861</v>
      </c>
      <c r="AG43" s="54">
        <f>IF(AG$18-Y$18&lt;=$E$16,Y$21/$E$16,0)</f>
        <v>33.727161721796861</v>
      </c>
      <c r="AH43" s="54">
        <f>IF(AH$18-Y$18&lt;=$E$16,Y$21/$E$16,0)</f>
        <v>33.727161721796861</v>
      </c>
      <c r="AI43" s="54">
        <f>IF(AI$18-Y$18&lt;=$E$16,Y$21/$E$16,0)</f>
        <v>33.727161721796861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6"/>
        <v>2113.6681411902946</v>
      </c>
      <c r="F44" s="49">
        <f t="shared" ref="F44:S44" si="7">SUM(F24:F43)</f>
        <v>0</v>
      </c>
      <c r="G44" s="49">
        <f t="shared" si="7"/>
        <v>20.912219999999998</v>
      </c>
      <c r="H44" s="49">
        <f t="shared" si="7"/>
        <v>42.789083399999996</v>
      </c>
      <c r="I44" s="49">
        <f t="shared" si="7"/>
        <v>65.677203018</v>
      </c>
      <c r="J44" s="49">
        <f t="shared" si="7"/>
        <v>89.625490017000004</v>
      </c>
      <c r="K44" s="49">
        <f t="shared" si="7"/>
        <v>114.68526797700001</v>
      </c>
      <c r="L44" s="49">
        <f t="shared" si="7"/>
        <v>140.24624149620001</v>
      </c>
      <c r="M44" s="49">
        <f t="shared" si="7"/>
        <v>166.31843448578402</v>
      </c>
      <c r="N44" s="49">
        <f t="shared" si="7"/>
        <v>192.91207133515971</v>
      </c>
      <c r="O44" s="49">
        <f t="shared" si="7"/>
        <v>220.0375809215229</v>
      </c>
      <c r="P44" s="49">
        <f t="shared" si="7"/>
        <v>247.70560069961337</v>
      </c>
      <c r="Q44" s="49">
        <f t="shared" si="7"/>
        <v>255.01476087326563</v>
      </c>
      <c r="R44" s="49">
        <f t="shared" si="7"/>
        <v>261.92370525039092</v>
      </c>
      <c r="S44" s="49">
        <f t="shared" si="7"/>
        <v>268.39710956505877</v>
      </c>
      <c r="T44" s="49">
        <f>SUM(T24:T43)</f>
        <v>274.39757697737997</v>
      </c>
      <c r="U44" s="49">
        <f t="shared" ref="U44:AO44" si="8">SUM(U24:U43)</f>
        <v>279.88552851692754</v>
      </c>
      <c r="V44" s="49">
        <f t="shared" si="8"/>
        <v>285.4832390872661</v>
      </c>
      <c r="W44" s="49">
        <f t="shared" si="8"/>
        <v>291.19290386901139</v>
      </c>
      <c r="X44" s="49">
        <f t="shared" si="8"/>
        <v>297.01676194639168</v>
      </c>
      <c r="Y44" s="49">
        <f t="shared" si="8"/>
        <v>302.95709718531953</v>
      </c>
      <c r="Z44" s="49">
        <f t="shared" si="8"/>
        <v>309.01623912902591</v>
      </c>
      <c r="AA44" s="49">
        <f t="shared" si="8"/>
        <v>280.79485895537363</v>
      </c>
      <c r="AB44" s="49">
        <f t="shared" si="8"/>
        <v>252.00905117824828</v>
      </c>
      <c r="AC44" s="49">
        <f t="shared" si="8"/>
        <v>222.64752724558048</v>
      </c>
      <c r="AD44" s="49">
        <f t="shared" si="8"/>
        <v>192.69877283425927</v>
      </c>
      <c r="AE44" s="49">
        <f t="shared" si="8"/>
        <v>162.15104333471169</v>
      </c>
      <c r="AF44" s="49">
        <f t="shared" si="8"/>
        <v>130.99235924517313</v>
      </c>
      <c r="AG44" s="49">
        <f t="shared" si="8"/>
        <v>99.210501473843792</v>
      </c>
      <c r="AH44" s="49">
        <f t="shared" si="8"/>
        <v>66.793006547087884</v>
      </c>
      <c r="AI44" s="49">
        <f t="shared" si="8"/>
        <v>33.727161721796861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1083.4211940584346</v>
      </c>
      <c r="F46" s="49">
        <f>(F8-F19)*$H$13</f>
        <v>75.397800000000004</v>
      </c>
      <c r="G46" s="49">
        <f t="shared" ref="G46:Y46" si="9">(G8-G19)*$H$13</f>
        <v>78.875766000000013</v>
      </c>
      <c r="H46" s="49">
        <f t="shared" si="9"/>
        <v>82.521791820000004</v>
      </c>
      <c r="I46" s="49">
        <f t="shared" si="9"/>
        <v>86.344164010000014</v>
      </c>
      <c r="J46" s="49">
        <f t="shared" si="9"/>
        <v>90.351580400000003</v>
      </c>
      <c r="K46" s="49">
        <f t="shared" si="9"/>
        <v>92.158612008000006</v>
      </c>
      <c r="L46" s="49">
        <f t="shared" si="9"/>
        <v>94.001784248160007</v>
      </c>
      <c r="M46" s="49">
        <f t="shared" si="9"/>
        <v>95.881819933123211</v>
      </c>
      <c r="N46" s="49">
        <f t="shared" si="9"/>
        <v>97.799456331785677</v>
      </c>
      <c r="O46" s="49">
        <f t="shared" si="9"/>
        <v>99.755445458421391</v>
      </c>
      <c r="P46" s="49">
        <f t="shared" si="9"/>
        <v>101.75055436758983</v>
      </c>
      <c r="Q46" s="49">
        <f t="shared" si="9"/>
        <v>103.78556545494163</v>
      </c>
      <c r="R46" s="49">
        <f t="shared" si="9"/>
        <v>105.86127676404045</v>
      </c>
      <c r="S46" s="49">
        <f t="shared" si="9"/>
        <v>107.97850229932126</v>
      </c>
      <c r="T46" s="49">
        <f t="shared" si="9"/>
        <v>110.13807234530769</v>
      </c>
      <c r="U46" s="49">
        <f t="shared" si="9"/>
        <v>112.34083379221384</v>
      </c>
      <c r="V46" s="49">
        <f t="shared" si="9"/>
        <v>114.58765046805811</v>
      </c>
      <c r="W46" s="49">
        <f t="shared" si="9"/>
        <v>116.87940347741929</v>
      </c>
      <c r="X46" s="49">
        <f t="shared" si="9"/>
        <v>119.21699154696768</v>
      </c>
      <c r="Y46" s="49">
        <f t="shared" si="9"/>
        <v>121.60133137790703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0">E47+F46-F69</f>
        <v>75.397800000000004</v>
      </c>
      <c r="G47" s="49">
        <f t="shared" ref="G47" si="11">F47+G46-G69</f>
        <v>146.73378600000001</v>
      </c>
      <c r="H47" s="49">
        <f t="shared" ref="H47" si="12">G47+H46-H69</f>
        <v>213.82822122000002</v>
      </c>
      <c r="I47" s="49">
        <f t="shared" ref="I47" si="13">H47+I46-I69</f>
        <v>276.49284944800002</v>
      </c>
      <c r="J47" s="49">
        <f t="shared" ref="J47" si="14">I47+J46-J69</f>
        <v>334.53047766499998</v>
      </c>
      <c r="K47" s="49">
        <f t="shared" ref="K47" si="15">J47+K46-K69</f>
        <v>385.33997944999999</v>
      </c>
      <c r="L47" s="49">
        <f t="shared" ref="L47" si="16">K47+L46-L69</f>
        <v>428.77679227435999</v>
      </c>
      <c r="M47" s="49">
        <f t="shared" ref="M47" si="17">L47+M46-M69</f>
        <v>464.69346235886718</v>
      </c>
      <c r="N47" s="49">
        <f t="shared" ref="N47" si="18">M47+N46-N69</f>
        <v>492.93958684872462</v>
      </c>
      <c r="O47" s="49">
        <f t="shared" ref="O47" si="19">N47+O46-O69</f>
        <v>513.36175483203908</v>
      </c>
      <c r="P47" s="49">
        <f t="shared" ref="P47" si="20">O47+P46-P69</f>
        <v>525.80348717867992</v>
      </c>
      <c r="Q47" s="49">
        <f t="shared" ref="Q47" si="21">P47+Q46-Q69</f>
        <v>537.64495517591354</v>
      </c>
      <c r="R47" s="49">
        <f t="shared" ref="R47" si="22">Q47+R46-R69</f>
        <v>549.07115453675181</v>
      </c>
      <c r="S47" s="49">
        <f t="shared" ref="S47" si="23">R47+S46-S69</f>
        <v>560.28063093846686</v>
      </c>
      <c r="T47" s="49">
        <f t="shared" ref="T47" si="24">S47+T46-T69</f>
        <v>571.48624355723621</v>
      </c>
      <c r="U47" s="49">
        <f t="shared" ref="U47" si="25">T47+U46-U69</f>
        <v>582.91596842838089</v>
      </c>
      <c r="V47" s="49">
        <f t="shared" ref="V47" si="26">U47+V46-V69</f>
        <v>594.57428779694851</v>
      </c>
      <c r="W47" s="49">
        <f t="shared" ref="W47" si="27">V47+W46-W69</f>
        <v>606.46577355288741</v>
      </c>
      <c r="X47" s="49">
        <f t="shared" ref="X47" si="28">W47+X46-X69</f>
        <v>618.59508902394509</v>
      </c>
      <c r="Y47" s="49">
        <f t="shared" ref="Y47" si="29">X47+Y46-Y69</f>
        <v>630.96699080442409</v>
      </c>
      <c r="Z47" s="49">
        <f t="shared" ref="Z47" si="30">Y47+Z46-Z69</f>
        <v>519.55297261504734</v>
      </c>
      <c r="AA47" s="49">
        <f t="shared" ref="AA47" si="31">Z47+AA46-AA69</f>
        <v>418.31400986242966</v>
      </c>
      <c r="AB47" s="49">
        <f t="shared" ref="AB47" si="32">AA47+AB46-AB69</f>
        <v>327.4536036553061</v>
      </c>
      <c r="AC47" s="49">
        <f t="shared" ref="AC47" si="33">AB47+AC46-AC69</f>
        <v>247.1793251245866</v>
      </c>
      <c r="AD47" s="49">
        <f t="shared" ref="AD47" si="34">AC47+AD46-AD69</f>
        <v>177.70289682379922</v>
      </c>
      <c r="AE47" s="49">
        <f t="shared" ref="AE47" si="35">AD47+AE46-AE69</f>
        <v>119.24027575754263</v>
      </c>
      <c r="AF47" s="49">
        <f t="shared" ref="AF47" si="36">AE47+AF46-AF69</f>
        <v>72.01173807050742</v>
      </c>
      <c r="AG47" s="49">
        <f t="shared" ref="AG47" si="37">AF47+AG46-AG69</f>
        <v>36.241965430278022</v>
      </c>
      <c r="AH47" s="49">
        <f t="shared" ref="AH47" si="38">AG47+AH46-AH69</f>
        <v>12.160133137790552</v>
      </c>
      <c r="AI47" s="49">
        <f t="shared" ref="AI47" si="39">AH47+AI46-AI69</f>
        <v>-1.5099033134902129E-13</v>
      </c>
      <c r="AJ47" s="49">
        <f t="shared" ref="AJ47" si="40">AI47+AJ46-AJ69</f>
        <v>-1.5099033134902129E-13</v>
      </c>
      <c r="AK47" s="49">
        <f t="shared" ref="AK47" si="41">AJ47+AK46-AK69</f>
        <v>-1.5099033134902129E-13</v>
      </c>
      <c r="AL47" s="49">
        <f t="shared" ref="AL47" si="42">AK47+AL46-AL69</f>
        <v>-1.5099033134902129E-13</v>
      </c>
      <c r="AM47" s="49">
        <f t="shared" ref="AM47" si="43">AL47+AM46-AM69</f>
        <v>-1.5099033134902129E-13</v>
      </c>
      <c r="AN47" s="49">
        <f t="shared" ref="AN47" si="44">AM47+AN46-AN69</f>
        <v>-1.5099033134902129E-13</v>
      </c>
      <c r="AO47" s="49">
        <f t="shared" ref="AO47" si="45">AN47+AO46-AO69</f>
        <v>-1.5099033134902129E-13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56.729795999216975</v>
      </c>
      <c r="F49" s="49"/>
      <c r="G49" s="49">
        <f>IF(G$18-F$18&lt;=$E$16,F$46/$E$16,0)</f>
        <v>7.5397800000000004</v>
      </c>
      <c r="H49" s="49">
        <f>IF(H$18-F$18&lt;=$E$16,F$46/$E$16,0)</f>
        <v>7.5397800000000004</v>
      </c>
      <c r="I49" s="49">
        <f>IF(I$18-F$18&lt;=$E$16,F$46/$E$16,0)</f>
        <v>7.5397800000000004</v>
      </c>
      <c r="J49" s="49">
        <f>IF(J$18-F$18&lt;=$E$16,F$46/$E$16,0)</f>
        <v>7.5397800000000004</v>
      </c>
      <c r="K49" s="49">
        <f>IF(K$18-F$18&lt;=$E$16,F$46/$E$16,0)</f>
        <v>7.5397800000000004</v>
      </c>
      <c r="L49" s="49">
        <f>IF(L$18-F$18&lt;=$E$16,F$46/$E$16,0)</f>
        <v>7.5397800000000004</v>
      </c>
      <c r="M49" s="49">
        <f>IF(M$18-F$18&lt;=$E$16,F$46/$E$16,0)</f>
        <v>7.5397800000000004</v>
      </c>
      <c r="N49" s="49">
        <f>IF(N$18-F$18&lt;=$E$16,F$46/$E$16,0)</f>
        <v>7.5397800000000004</v>
      </c>
      <c r="O49" s="49">
        <f>IF(O$18-F$18&lt;=$E$16,F$46/$E$16,0)</f>
        <v>7.5397800000000004</v>
      </c>
      <c r="P49" s="49">
        <f>IF(P$18-F$18&lt;=$E$16,F$46/$E$16,0)</f>
        <v>7.5397800000000004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6">NPV($E$15,F50:AO50)*(1+$E$15)</f>
        <v>59.346640279450781</v>
      </c>
      <c r="F50" s="49"/>
      <c r="G50" s="49"/>
      <c r="H50" s="49">
        <f>IF(H$18-G$18&lt;=$E$16,G$46/$E$16,0)</f>
        <v>7.8875766000000009</v>
      </c>
      <c r="I50" s="49">
        <f>IF(I$18-G$18&lt;=$E$16,G$46/$E$16,0)</f>
        <v>7.8875766000000009</v>
      </c>
      <c r="J50" s="49">
        <f>IF(J$18-G$18&lt;=$E$16,G$46/$E$16,0)</f>
        <v>7.8875766000000009</v>
      </c>
      <c r="K50" s="49">
        <f>IF(K$18-G$18&lt;=$E$16,G$46/$E$16,0)</f>
        <v>7.8875766000000009</v>
      </c>
      <c r="L50" s="49">
        <f>IF(L$18-G$18&lt;=$E$16,G$46/$E$16,0)</f>
        <v>7.8875766000000009</v>
      </c>
      <c r="M50" s="49">
        <f>IF(M$18-G$18&lt;=$E$16,G$46/$E$16,0)</f>
        <v>7.8875766000000009</v>
      </c>
      <c r="N50" s="49">
        <f>IF(N$18-G$18&lt;=$E$16,G$46/$E$16,0)</f>
        <v>7.8875766000000009</v>
      </c>
      <c r="O50" s="49">
        <f>IF(O$18-G$18&lt;=$E$16,G$46/$E$16,0)</f>
        <v>7.8875766000000009</v>
      </c>
      <c r="P50" s="49">
        <f>IF(P$18-G$18&lt;=$E$16,G$46/$E$16,0)</f>
        <v>7.8875766000000009</v>
      </c>
      <c r="Q50" s="49">
        <f>IF(Q$18-G$18&lt;=$E$16,G$46/$E$16,0)</f>
        <v>7.8875766000000009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6"/>
        <v>62.089933863301738</v>
      </c>
      <c r="F51" s="49"/>
      <c r="G51" s="49"/>
      <c r="H51" s="49"/>
      <c r="I51" s="49">
        <f>IF(I$18-H$18&lt;=$E$16,H$46/$E$16,0)</f>
        <v>8.2521791820000008</v>
      </c>
      <c r="J51" s="49">
        <f>IF(J$18-H$18&lt;=$E$16,H$46/$E$16,0)</f>
        <v>8.2521791820000008</v>
      </c>
      <c r="K51" s="49">
        <f>IF(K$18-H$18&lt;=$E$16,H$46/$E$16,0)</f>
        <v>8.2521791820000008</v>
      </c>
      <c r="L51" s="49">
        <f>IF(L$18-H$18&lt;=$E$16,H$46/$E$16,0)</f>
        <v>8.2521791820000008</v>
      </c>
      <c r="M51" s="49">
        <f>IF(M$18-H$18&lt;=$E$16,H$46/$E$16,0)</f>
        <v>8.2521791820000008</v>
      </c>
      <c r="N51" s="49">
        <f>IF(N$18-H$18&lt;=$E$16,H$46/$E$16,0)</f>
        <v>8.2521791820000008</v>
      </c>
      <c r="O51" s="49">
        <f>IF(O$18-H$18&lt;=$E$16,H$46/$E$16,0)</f>
        <v>8.2521791820000008</v>
      </c>
      <c r="P51" s="49">
        <f>IF(P$18-H$18&lt;=$E$16,H$46/$E$16,0)</f>
        <v>8.2521791820000008</v>
      </c>
      <c r="Q51" s="49">
        <f>IF(Q$18-H$18&lt;=$E$16,H$46/$E$16,0)</f>
        <v>8.2521791820000008</v>
      </c>
      <c r="R51" s="49">
        <f>IF(R$18-H$18&lt;=$E$16,H$46/$E$16,0)</f>
        <v>8.2521791820000008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6"/>
        <v>64.965911604983603</v>
      </c>
      <c r="F52" s="49"/>
      <c r="G52" s="49"/>
      <c r="H52" s="49"/>
      <c r="I52" s="49"/>
      <c r="J52" s="49">
        <f>IF(J$18-I$18&lt;=$E$16,I$46/$E$16,0)</f>
        <v>8.6344164010000011</v>
      </c>
      <c r="K52" s="49">
        <f>IF(K$18-I$18&lt;=$E$16,I$46/$E$16,0)</f>
        <v>8.6344164010000011</v>
      </c>
      <c r="L52" s="49">
        <f>IF(L$18-I$18&lt;=$E$16,I$46/$E$16,0)</f>
        <v>8.6344164010000011</v>
      </c>
      <c r="M52" s="49">
        <f>IF(M$18-I$18&lt;=$E$16,I$46/$E$16,0)</f>
        <v>8.6344164010000011</v>
      </c>
      <c r="N52" s="49">
        <f>IF(N$18-I$18&lt;=$E$16,I$46/$E$16,0)</f>
        <v>8.6344164010000011</v>
      </c>
      <c r="O52" s="49">
        <f>IF(O$18-I$18&lt;=$E$16,I$46/$E$16,0)</f>
        <v>8.6344164010000011</v>
      </c>
      <c r="P52" s="49">
        <f>IF(P$18-I$18&lt;=$E$16,I$46/$E$16,0)</f>
        <v>8.6344164010000011</v>
      </c>
      <c r="Q52" s="49">
        <f>IF(Q$18-I$18&lt;=$E$16,I$46/$E$16,0)</f>
        <v>8.6344164010000011</v>
      </c>
      <c r="R52" s="49">
        <f>IF(R$18-I$18&lt;=$E$16,I$46/$E$16,0)</f>
        <v>8.6344164010000011</v>
      </c>
      <c r="S52" s="49">
        <f>IF(S$18-I$18&lt;=$E$16,I$46/$E$16,0)</f>
        <v>8.6344164010000011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6"/>
        <v>67.981117808461931</v>
      </c>
      <c r="F53" s="53"/>
      <c r="G53" s="53"/>
      <c r="H53" s="53"/>
      <c r="I53" s="53"/>
      <c r="J53" s="53"/>
      <c r="K53" s="49">
        <f>IF(K$18-J$18&lt;=$E$16,J$46/$E$16,0)</f>
        <v>9.0351580400000007</v>
      </c>
      <c r="L53" s="49">
        <f>IF(L$18-J$18&lt;=$E$16,J$46/$E$16,0)</f>
        <v>9.0351580400000007</v>
      </c>
      <c r="M53" s="49">
        <f>IF(M$18-J$18&lt;=$E$16,J$46/$E$16,0)</f>
        <v>9.0351580400000007</v>
      </c>
      <c r="N53" s="49">
        <f>IF(N$18-J$18&lt;=$E$16,J$46/$E$16,0)</f>
        <v>9.0351580400000007</v>
      </c>
      <c r="O53" s="49">
        <f>IF(O$18-J$18&lt;=$E$16,J$46/$E$16,0)</f>
        <v>9.0351580400000007</v>
      </c>
      <c r="P53" s="49">
        <f>IF(P$18-J$18&lt;=$E$16,J$46/$E$16,0)</f>
        <v>9.0351580400000007</v>
      </c>
      <c r="Q53" s="49">
        <f>IF(Q$18-J$18&lt;=$E$16,J$46/$E$16,0)</f>
        <v>9.0351580400000007</v>
      </c>
      <c r="R53" s="49">
        <f>IF(R$18-J$18&lt;=$E$16,J$46/$E$16,0)</f>
        <v>9.0351580400000007</v>
      </c>
      <c r="S53" s="49">
        <f>IF(S$18-J$18&lt;=$E$16,J$46/$E$16,0)</f>
        <v>9.0351580400000007</v>
      </c>
      <c r="T53" s="49">
        <f>IF(T$18-J$18&lt;=$E$16,J$46/$E$16,0)</f>
        <v>9.0351580400000007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6"/>
        <v>69.340740164631157</v>
      </c>
      <c r="F54" s="53"/>
      <c r="G54" s="53"/>
      <c r="H54" s="53"/>
      <c r="I54" s="53"/>
      <c r="J54" s="53"/>
      <c r="K54" s="42"/>
      <c r="L54" s="49">
        <f>IF(L$18-K$18&lt;=$E$16,K$46/$E$16,0)</f>
        <v>9.2158612008000009</v>
      </c>
      <c r="M54" s="49">
        <f>IF(M$18-K$18&lt;=$E$16,K$46/$E$16,0)</f>
        <v>9.2158612008000009</v>
      </c>
      <c r="N54" s="49">
        <f>IF(N$18-K$18&lt;=$E$16,K$46/$E$16,0)</f>
        <v>9.2158612008000009</v>
      </c>
      <c r="O54" s="49">
        <f>IF(O$18-K$18&lt;=$E$16,K$46/$E$16,0)</f>
        <v>9.2158612008000009</v>
      </c>
      <c r="P54" s="49">
        <f>IF(P$18-K$18&lt;=$E$16,K$46/$E$16,0)</f>
        <v>9.2158612008000009</v>
      </c>
      <c r="Q54" s="49">
        <f>IF(Q$18-K$18&lt;=$E$16,K$46/$E$16,0)</f>
        <v>9.2158612008000009</v>
      </c>
      <c r="R54" s="49">
        <f>IF(R$18-K$18&lt;=$E$16,K$46/$E$16,0)</f>
        <v>9.2158612008000009</v>
      </c>
      <c r="S54" s="49">
        <f>IF(S$18-K$18&lt;=$E$16,K$46/$E$16,0)</f>
        <v>9.2158612008000009</v>
      </c>
      <c r="T54" s="49">
        <f>IF(T$18-K$18&lt;=$E$16,K$46/$E$16,0)</f>
        <v>9.2158612008000009</v>
      </c>
      <c r="U54" s="49">
        <f>IF(U$18-K$18&lt;=$E$16,K$46/$E$16,0)</f>
        <v>9.2158612008000009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6"/>
        <v>70.727554967923794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9.4001784248160014</v>
      </c>
      <c r="N55" s="49">
        <f>IF(N$18-L$18&lt;=$E$16,L$46/$E$16,0)</f>
        <v>9.4001784248160014</v>
      </c>
      <c r="O55" s="49">
        <f>IF(O$18-L$18&lt;=$E$16,L$46/$E$16,0)</f>
        <v>9.4001784248160014</v>
      </c>
      <c r="P55" s="49">
        <f>IF(P$18-L$18&lt;=$E$16,L$46/$E$16,0)</f>
        <v>9.4001784248160014</v>
      </c>
      <c r="Q55" s="49">
        <f>IF(Q$18-L$18&lt;=$E$16,L$46/$E$16,0)</f>
        <v>9.4001784248160014</v>
      </c>
      <c r="R55" s="49">
        <f>IF(R$18-L$18&lt;=$E$16,L$46/$E$16,0)</f>
        <v>9.4001784248160014</v>
      </c>
      <c r="S55" s="49">
        <f>IF(S$18-L$18&lt;=$E$16,L$46/$E$16,0)</f>
        <v>9.4001784248160014</v>
      </c>
      <c r="T55" s="49">
        <f>IF(T$18-L$18&lt;=$E$16,L$46/$E$16,0)</f>
        <v>9.4001784248160014</v>
      </c>
      <c r="U55" s="49">
        <f>IF(U$18-L$18&lt;=$E$16,L$46/$E$16,0)</f>
        <v>9.4001784248160014</v>
      </c>
      <c r="V55" s="49">
        <f>IF(V$18-L$18&lt;=$E$16,L$46/$E$16,0)</f>
        <v>9.4001784248160014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6"/>
        <v>72.14210606728227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9.5881819933123218</v>
      </c>
      <c r="O56" s="49">
        <f>IF(O$18-M$18&lt;=$E$16,M$46/$E$16,0)</f>
        <v>9.5881819933123218</v>
      </c>
      <c r="P56" s="49">
        <f>IF(P$18-M$18&lt;=$E$16,M$46/$E$16,0)</f>
        <v>9.5881819933123218</v>
      </c>
      <c r="Q56" s="49">
        <f>IF(Q$18-M$18&lt;=$E$16,M$46/$E$16,0)</f>
        <v>9.5881819933123218</v>
      </c>
      <c r="R56" s="49">
        <f>IF(R$18-M$18&lt;=$E$16,M$46/$E$16,0)</f>
        <v>9.5881819933123218</v>
      </c>
      <c r="S56" s="49">
        <f>IF(S$18-M$18&lt;=$E$16,M$46/$E$16,0)</f>
        <v>9.5881819933123218</v>
      </c>
      <c r="T56" s="49">
        <f>IF(T$18-M$18&lt;=$E$16,M$46/$E$16,0)</f>
        <v>9.5881819933123218</v>
      </c>
      <c r="U56" s="49">
        <f>IF(U$18-M$18&lt;=$E$16,M$46/$E$16,0)</f>
        <v>9.5881819933123218</v>
      </c>
      <c r="V56" s="49">
        <f>IF(V$18-M$18&lt;=$E$16,M$46/$E$16,0)</f>
        <v>9.5881819933123218</v>
      </c>
      <c r="W56" s="49">
        <f>IF(W$18-M$18&lt;=$E$16,M$46/$E$16,0)</f>
        <v>9.5881819933123218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6"/>
        <v>73.584948188627905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9.779945633178567</v>
      </c>
      <c r="P57" s="49">
        <f>IF(P$18-N$18&lt;=$E$16,N$46/$E$16,0)</f>
        <v>9.779945633178567</v>
      </c>
      <c r="Q57" s="49">
        <f>IF(Q$18-N$18&lt;=$E$16,N$46/$E$16,0)</f>
        <v>9.779945633178567</v>
      </c>
      <c r="R57" s="49">
        <f>IF(R$18-N$18&lt;=$E$16,N$46/$E$16,0)</f>
        <v>9.779945633178567</v>
      </c>
      <c r="S57" s="49">
        <f>IF(S$18-N$18&lt;=$E$16,N$46/$E$16,0)</f>
        <v>9.779945633178567</v>
      </c>
      <c r="T57" s="49">
        <f>IF(T$18-N$18&lt;=$E$16,N$46/$E$16,0)</f>
        <v>9.779945633178567</v>
      </c>
      <c r="U57" s="49">
        <f>IF(U$18-N$18&lt;=$E$16,N$46/$E$16,0)</f>
        <v>9.779945633178567</v>
      </c>
      <c r="V57" s="49">
        <f>IF(V$18-N$18&lt;=$E$16,N$46/$E$16,0)</f>
        <v>9.779945633178567</v>
      </c>
      <c r="W57" s="49">
        <f>IF(W$18-N$18&lt;=$E$16,N$46/$E$16,0)</f>
        <v>9.779945633178567</v>
      </c>
      <c r="X57" s="49">
        <f>IF(X$18-N$18&lt;=$E$16,N$46/$E$16,0)</f>
        <v>9.779945633178567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6"/>
        <v>75.056647152400458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9.9755445458421388</v>
      </c>
      <c r="Q58" s="49">
        <f>IF(Q$18-O$18&lt;=$E$16,O$46/$E$16,0)</f>
        <v>9.9755445458421388</v>
      </c>
      <c r="R58" s="49">
        <f>IF(R$18-O$18&lt;=$E$16,O$46/$E$16,0)</f>
        <v>9.9755445458421388</v>
      </c>
      <c r="S58" s="49">
        <f>IF(S$18-O$18&lt;=$E$16,O$46/$E$16,0)</f>
        <v>9.9755445458421388</v>
      </c>
      <c r="T58" s="49">
        <f>IF(T$18-O$18&lt;=$E$16,O$46/$E$16,0)</f>
        <v>9.9755445458421388</v>
      </c>
      <c r="U58" s="49">
        <f>IF(U$18-O$18&lt;=$E$16,O$46/$E$16,0)</f>
        <v>9.9755445458421388</v>
      </c>
      <c r="V58" s="49">
        <f>IF(V$18-O$18&lt;=$E$16,O$46/$E$16,0)</f>
        <v>9.9755445458421388</v>
      </c>
      <c r="W58" s="49">
        <f>IF(W$18-O$18&lt;=$E$16,O$46/$E$16,0)</f>
        <v>9.9755445458421388</v>
      </c>
      <c r="X58" s="49">
        <f>IF(X$18-O$18&lt;=$E$16,O$46/$E$16,0)</f>
        <v>9.9755445458421388</v>
      </c>
      <c r="Y58" s="49">
        <f>IF(Y$18-O$18&lt;=$E$16,O$46/$E$16,0)</f>
        <v>9.9755445458421388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6"/>
        <v>76.557780095448493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10.175055436758983</v>
      </c>
      <c r="R59" s="49">
        <f>IF(R$18-P$18&lt;=$E$16,P$46/$E$16,0)</f>
        <v>10.175055436758983</v>
      </c>
      <c r="S59" s="49">
        <f>IF(S$18-P$18&lt;=$E$16,P$46/$E$16,0)</f>
        <v>10.175055436758983</v>
      </c>
      <c r="T59" s="49">
        <f>IF(T$18-P$18&lt;=$E$16,P$46/$E$16,0)</f>
        <v>10.175055436758983</v>
      </c>
      <c r="U59" s="49">
        <f>IF(U$18-P$18&lt;=$E$16,P$46/$E$16,0)</f>
        <v>10.175055436758983</v>
      </c>
      <c r="V59" s="49">
        <f>IF(V$18-P$18&lt;=$E$16,P$46/$E$16,0)</f>
        <v>10.175055436758983</v>
      </c>
      <c r="W59" s="49">
        <f>IF(W$18-P$18&lt;=$E$16,P$46/$E$16,0)</f>
        <v>10.175055436758983</v>
      </c>
      <c r="X59" s="49">
        <f>IF(X$18-P$18&lt;=$E$16,P$46/$E$16,0)</f>
        <v>10.175055436758983</v>
      </c>
      <c r="Y59" s="49">
        <f>IF(Y$18-P$18&lt;=$E$16,P$46/$E$16,0)</f>
        <v>10.175055436758983</v>
      </c>
      <c r="Z59" s="49">
        <f>IF(Z$18-P$18&lt;=$E$16,P$46/$E$16,0)</f>
        <v>10.175055436758983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6"/>
        <v>78.088935697357456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10.378556545494163</v>
      </c>
      <c r="S60" s="49">
        <f>IF(S$18-Q$18&lt;=$E$16,Q$46/$E$16,0)</f>
        <v>10.378556545494163</v>
      </c>
      <c r="T60" s="49">
        <f>IF(T$18-Q$18&lt;=$E$16,Q$46/$E$16,0)</f>
        <v>10.378556545494163</v>
      </c>
      <c r="U60" s="49">
        <f>IF(U$18-Q$18&lt;=$E$16,Q$46/$E$16,0)</f>
        <v>10.378556545494163</v>
      </c>
      <c r="V60" s="49">
        <f>IF(V$18-Q$18&lt;=$E$16,Q$46/$E$16,0)</f>
        <v>10.378556545494163</v>
      </c>
      <c r="W60" s="49">
        <f>IF(W$18-Q$18&lt;=$E$16,Q$46/$E$16,0)</f>
        <v>10.378556545494163</v>
      </c>
      <c r="X60" s="49">
        <f>IF(X$18-Q$18&lt;=$E$16,Q$46/$E$16,0)</f>
        <v>10.378556545494163</v>
      </c>
      <c r="Y60" s="49">
        <f>IF(Y$18-Q$18&lt;=$E$16,Q$46/$E$16,0)</f>
        <v>10.378556545494163</v>
      </c>
      <c r="Z60" s="49">
        <f>IF(Z$18-Q$18&lt;=$E$16,Q$46/$E$16,0)</f>
        <v>10.378556545494163</v>
      </c>
      <c r="AA60" s="49">
        <f>IF(AA$18-Q$18&lt;=$E$16,Q$46/$E$16,0)</f>
        <v>10.378556545494163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6"/>
        <v>79.650714411304605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10.586127676404045</v>
      </c>
      <c r="T61" s="49">
        <f>IF(T$18-R$18&lt;=$E$16,R$46/$E$16,0)</f>
        <v>10.586127676404045</v>
      </c>
      <c r="U61" s="49">
        <f>IF(U$18-R$18&lt;=$E$16,R$46/$E$16,0)</f>
        <v>10.586127676404045</v>
      </c>
      <c r="V61" s="49">
        <f>IF(V$18-R$18&lt;=$E$16,R$46/$E$16,0)</f>
        <v>10.586127676404045</v>
      </c>
      <c r="W61" s="49">
        <f>IF(W$18-R$18&lt;=$E$16,R$46/$E$16,0)</f>
        <v>10.586127676404045</v>
      </c>
      <c r="X61" s="49">
        <f>IF(X$18-R$18&lt;=$E$16,R$46/$E$16,0)</f>
        <v>10.586127676404045</v>
      </c>
      <c r="Y61" s="49">
        <f>IF(Y$18-R$18&lt;=$E$16,R$46/$E$16,0)</f>
        <v>10.586127676404045</v>
      </c>
      <c r="Z61" s="49">
        <f>IF(Z$18-R$18&lt;=$E$16,R$46/$E$16,0)</f>
        <v>10.586127676404045</v>
      </c>
      <c r="AA61" s="49">
        <f>IF(AA$18-R$18&lt;=$E$16,R$46/$E$16,0)</f>
        <v>10.586127676404045</v>
      </c>
      <c r="AB61" s="49">
        <f>IF(AB$18-R$18&lt;=$E$16,R$46/$E$16,0)</f>
        <v>10.586127676404045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6"/>
        <v>81.24372869953072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10.797850229932127</v>
      </c>
      <c r="U62" s="49">
        <f>IF(U$18-S$18&lt;=$E$16,S$46/$E$16,0)</f>
        <v>10.797850229932127</v>
      </c>
      <c r="V62" s="49">
        <f>IF(V$18-S$18&lt;=$E$16,S$46/$E$16,0)</f>
        <v>10.797850229932127</v>
      </c>
      <c r="W62" s="49">
        <f>IF(W$18-S$18&lt;=$E$16,S$46/$E$16,0)</f>
        <v>10.797850229932127</v>
      </c>
      <c r="X62" s="49">
        <f>IF(X$18-S$18&lt;=$E$16,S$46/$E$16,0)</f>
        <v>10.797850229932127</v>
      </c>
      <c r="Y62" s="49">
        <f>IF(Y$18-S$18&lt;=$E$16,S$46/$E$16,0)</f>
        <v>10.797850229932127</v>
      </c>
      <c r="Z62" s="49">
        <f>IF(Z$18-S$18&lt;=$E$16,S$46/$E$16,0)</f>
        <v>10.797850229932127</v>
      </c>
      <c r="AA62" s="49">
        <f>IF(AA$18-S$18&lt;=$E$16,S$46/$E$16,0)</f>
        <v>10.797850229932127</v>
      </c>
      <c r="AB62" s="49">
        <f>IF(AB$18-S$18&lt;=$E$16,S$46/$E$16,0)</f>
        <v>10.797850229932127</v>
      </c>
      <c r="AC62" s="49">
        <f>IF(AC$18-S$18&lt;=$E$16,S$46/$E$16,0)</f>
        <v>10.797850229932127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6"/>
        <v>82.868603273521316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11.01380723453077</v>
      </c>
      <c r="V63" s="49">
        <f>IF(V$18-T$18&lt;=$E$16,T$46/$E$16,0)</f>
        <v>11.01380723453077</v>
      </c>
      <c r="W63" s="49">
        <f>IF(W$18-T$18&lt;=$E$16,T$46/$E$16,0)</f>
        <v>11.01380723453077</v>
      </c>
      <c r="X63" s="49">
        <f>IF(X$18-T$18&lt;=$E$16,T$46/$E$16,0)</f>
        <v>11.01380723453077</v>
      </c>
      <c r="Y63" s="49">
        <f>IF(Y$18-T$18&lt;=$E$16,T$46/$E$16,0)</f>
        <v>11.01380723453077</v>
      </c>
      <c r="Z63" s="49">
        <f>IF(Z$18-T$18&lt;=$E$16,T$46/$E$16,0)</f>
        <v>11.01380723453077</v>
      </c>
      <c r="AA63" s="49">
        <f>IF(AA$18-T$18&lt;=$E$16,T$46/$E$16,0)</f>
        <v>11.01380723453077</v>
      </c>
      <c r="AB63" s="49">
        <f>IF(AB$18-T$18&lt;=$E$16,T$46/$E$16,0)</f>
        <v>11.01380723453077</v>
      </c>
      <c r="AC63" s="49">
        <f>IF(AC$18-T$18&lt;=$E$16,T$46/$E$16,0)</f>
        <v>11.01380723453077</v>
      </c>
      <c r="AD63" s="49">
        <f>IF(AD$18-T$18&lt;=$E$16,T$46/$E$16,0)</f>
        <v>11.01380723453077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6"/>
        <v>84.525975338991742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11.234083379221385</v>
      </c>
      <c r="W64" s="49">
        <f>IF(W$18-U$18&lt;=$E$16,U$46/$E$16,0)</f>
        <v>11.234083379221385</v>
      </c>
      <c r="X64" s="49">
        <f>IF(X$18-U$18&lt;=$E$16,U$46/$E$16,0)</f>
        <v>11.234083379221385</v>
      </c>
      <c r="Y64" s="49">
        <f>IF(Y$18-U$18&lt;=$E$16,U$46/$E$16,0)</f>
        <v>11.234083379221385</v>
      </c>
      <c r="Z64" s="49">
        <f>IF(Z$18-U$18&lt;=$E$16,U$46/$E$16,0)</f>
        <v>11.234083379221385</v>
      </c>
      <c r="AA64" s="49">
        <f>IF(AA$18-U$18&lt;=$E$16,U$46/$E$16,0)</f>
        <v>11.234083379221385</v>
      </c>
      <c r="AB64" s="49">
        <f>IF(AB$18-U$18&lt;=$E$16,U$46/$E$16,0)</f>
        <v>11.234083379221385</v>
      </c>
      <c r="AC64" s="49">
        <f>IF(AC$18-U$18&lt;=$E$16,U$46/$E$16,0)</f>
        <v>11.234083379221385</v>
      </c>
      <c r="AD64" s="49">
        <f>IF(AD$18-U$18&lt;=$E$16,U$46/$E$16,0)</f>
        <v>11.234083379221385</v>
      </c>
      <c r="AE64" s="49">
        <f>IF(AE$18-U$18&lt;=$E$16,U$46/$E$16,0)</f>
        <v>11.234083379221385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6"/>
        <v>86.216494845771564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11.458765046805812</v>
      </c>
      <c r="X65" s="49">
        <f>IF(X$18-V$18&lt;=$E$16,V$46/$E$16,0)</f>
        <v>11.458765046805812</v>
      </c>
      <c r="Y65" s="49">
        <f>IF(Y$18-V$18&lt;=$E$16,V$46/$E$16,0)</f>
        <v>11.458765046805812</v>
      </c>
      <c r="Z65" s="49">
        <f>IF(Z$18-V$18&lt;=$E$16,V$46/$E$16,0)</f>
        <v>11.458765046805812</v>
      </c>
      <c r="AA65" s="49">
        <f>IF(AA$18-V$18&lt;=$E$16,V$46/$E$16,0)</f>
        <v>11.458765046805812</v>
      </c>
      <c r="AB65" s="49">
        <f>IF(AB$18-V$18&lt;=$E$16,V$46/$E$16,0)</f>
        <v>11.458765046805812</v>
      </c>
      <c r="AC65" s="49">
        <f>IF(AC$18-V$18&lt;=$E$16,V$46/$E$16,0)</f>
        <v>11.458765046805812</v>
      </c>
      <c r="AD65" s="49">
        <f>IF(AD$18-V$18&lt;=$E$16,V$46/$E$16,0)</f>
        <v>11.458765046805812</v>
      </c>
      <c r="AE65" s="49">
        <f>IF(AE$18-V$18&lt;=$E$16,V$46/$E$16,0)</f>
        <v>11.458765046805812</v>
      </c>
      <c r="AF65" s="49">
        <f>IF(AF$18-V$18&lt;=$E$16,V$46/$E$16,0)</f>
        <v>11.458765046805812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6"/>
        <v>87.940824742687013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11.687940347741929</v>
      </c>
      <c r="Y66" s="49">
        <f>IF(Y$18-W$18&lt;=$E$16,W$46/$E$16,0)</f>
        <v>11.687940347741929</v>
      </c>
      <c r="Z66" s="49">
        <f>IF(Z$18-W$18&lt;=$E$16,W$46/$E$16,0)</f>
        <v>11.687940347741929</v>
      </c>
      <c r="AA66" s="49">
        <f>IF(AA$18-W$18&lt;=$E$16,W$46/$E$16,0)</f>
        <v>11.687940347741929</v>
      </c>
      <c r="AB66" s="49">
        <f>IF(AB$18-W$18&lt;=$E$16,W$46/$E$16,0)</f>
        <v>11.687940347741929</v>
      </c>
      <c r="AC66" s="49">
        <f>IF(AC$18-W$18&lt;=$E$16,W$46/$E$16,0)</f>
        <v>11.687940347741929</v>
      </c>
      <c r="AD66" s="49">
        <f>IF(AD$18-W$18&lt;=$E$16,W$46/$E$16,0)</f>
        <v>11.687940347741929</v>
      </c>
      <c r="AE66" s="49">
        <f>IF(AE$18-W$18&lt;=$E$16,W$46/$E$16,0)</f>
        <v>11.687940347741929</v>
      </c>
      <c r="AF66" s="49">
        <f>IF(AF$18-W$18&lt;=$E$16,W$46/$E$16,0)</f>
        <v>11.687940347741929</v>
      </c>
      <c r="AG66" s="49">
        <f>IF(AG$18-W$18&lt;=$E$16,W$46/$E$16,0)</f>
        <v>11.687940347741929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6"/>
        <v>89.699641237540746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11.921699154696768</v>
      </c>
      <c r="Z67" s="49">
        <f>IF(Z$18-X$18&lt;=$E$16,X$46/$E$16,0)</f>
        <v>11.921699154696768</v>
      </c>
      <c r="AA67" s="49">
        <f>IF(AA$18-X$18&lt;=$E$16,X$46/$E$16,0)</f>
        <v>11.921699154696768</v>
      </c>
      <c r="AB67" s="49">
        <f>IF(AB$18-X$18&lt;=$E$16,X$46/$E$16,0)</f>
        <v>11.921699154696768</v>
      </c>
      <c r="AC67" s="49">
        <f>IF(AC$18-X$18&lt;=$E$16,X$46/$E$16,0)</f>
        <v>11.921699154696768</v>
      </c>
      <c r="AD67" s="49">
        <f>IF(AD$18-X$18&lt;=$E$16,X$46/$E$16,0)</f>
        <v>11.921699154696768</v>
      </c>
      <c r="AE67" s="49">
        <f>IF(AE$18-X$18&lt;=$E$16,X$46/$E$16,0)</f>
        <v>11.921699154696768</v>
      </c>
      <c r="AF67" s="49">
        <f>IF(AF$18-X$18&lt;=$E$16,X$46/$E$16,0)</f>
        <v>11.921699154696768</v>
      </c>
      <c r="AG67" s="49">
        <f>IF(AG$18-X$18&lt;=$E$16,X$46/$E$16,0)</f>
        <v>11.921699154696768</v>
      </c>
      <c r="AH67" s="49">
        <f>IF(AH$18-X$18&lt;=$E$16,X$46/$E$16,0)</f>
        <v>11.921699154696768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6"/>
        <v>91.493634062291591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12.160133137790703</v>
      </c>
      <c r="AA68" s="54">
        <f>IF(AA$18-Y$18&lt;=$E$16,Y$46/$E$16,0)</f>
        <v>12.160133137790703</v>
      </c>
      <c r="AB68" s="54">
        <f>IF(AB$18-Y$18&lt;=$E$16,Y$46/$E$16,0)</f>
        <v>12.160133137790703</v>
      </c>
      <c r="AC68" s="54">
        <f>IF(AC$18-Y$18&lt;=$E$16,Y$46/$E$16,0)</f>
        <v>12.160133137790703</v>
      </c>
      <c r="AD68" s="54">
        <f>IF(AD$18-Y$18&lt;=$E$16,Y$46/$E$16,0)</f>
        <v>12.160133137790703</v>
      </c>
      <c r="AE68" s="54">
        <f>IF(AE$18-Y$18&lt;=$E$16,Y$46/$E$16,0)</f>
        <v>12.160133137790703</v>
      </c>
      <c r="AF68" s="54">
        <f>IF(AF$18-Y$18&lt;=$E$16,Y$46/$E$16,0)</f>
        <v>12.160133137790703</v>
      </c>
      <c r="AG68" s="54">
        <f>IF(AG$18-Y$18&lt;=$E$16,Y$46/$E$16,0)</f>
        <v>12.160133137790703</v>
      </c>
      <c r="AH68" s="54">
        <f>IF(AH$18-Y$18&lt;=$E$16,Y$46/$E$16,0)</f>
        <v>12.160133137790703</v>
      </c>
      <c r="AI68" s="54">
        <f>IF(AI$18-Y$18&lt;=$E$16,Y$46/$E$16,0)</f>
        <v>12.160133137790703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6"/>
        <v>762.07082641554803</v>
      </c>
      <c r="F69" s="49">
        <f t="shared" ref="F69:S69" si="47">SUM(F49:F68)</f>
        <v>0</v>
      </c>
      <c r="G69" s="49">
        <f t="shared" si="47"/>
        <v>7.5397800000000004</v>
      </c>
      <c r="H69" s="49">
        <f t="shared" si="47"/>
        <v>15.427356600000001</v>
      </c>
      <c r="I69" s="49">
        <f t="shared" si="47"/>
        <v>23.679535782000002</v>
      </c>
      <c r="J69" s="49">
        <f t="shared" si="47"/>
        <v>32.313952183000005</v>
      </c>
      <c r="K69" s="49">
        <f t="shared" si="47"/>
        <v>41.349110223000004</v>
      </c>
      <c r="L69" s="49">
        <f t="shared" si="47"/>
        <v>50.564971423800003</v>
      </c>
      <c r="M69" s="49">
        <f t="shared" si="47"/>
        <v>59.965149848616008</v>
      </c>
      <c r="N69" s="49">
        <f t="shared" si="47"/>
        <v>69.553331841928326</v>
      </c>
      <c r="O69" s="49">
        <f t="shared" si="47"/>
        <v>79.333277475106897</v>
      </c>
      <c r="P69" s="49">
        <f t="shared" si="47"/>
        <v>89.308822020949037</v>
      </c>
      <c r="Q69" s="49">
        <f t="shared" si="47"/>
        <v>91.944097457708011</v>
      </c>
      <c r="R69" s="49">
        <f t="shared" si="47"/>
        <v>94.435077403202172</v>
      </c>
      <c r="S69" s="49">
        <f t="shared" si="47"/>
        <v>96.769025897606227</v>
      </c>
      <c r="T69" s="49">
        <f>SUM(T49:T68)</f>
        <v>98.932459726538355</v>
      </c>
      <c r="U69" s="49">
        <f t="shared" ref="U69:AO69" si="48">SUM(U49:U68)</f>
        <v>100.91110892106911</v>
      </c>
      <c r="V69" s="49">
        <f t="shared" si="48"/>
        <v>102.9293310994905</v>
      </c>
      <c r="W69" s="49">
        <f t="shared" si="48"/>
        <v>104.98791772148031</v>
      </c>
      <c r="X69" s="49">
        <f t="shared" si="48"/>
        <v>107.08767607590993</v>
      </c>
      <c r="Y69" s="49">
        <f t="shared" si="48"/>
        <v>109.22942959742812</v>
      </c>
      <c r="Z69" s="49">
        <f t="shared" si="48"/>
        <v>111.41401818937669</v>
      </c>
      <c r="AA69" s="49">
        <f t="shared" si="48"/>
        <v>101.23896275261771</v>
      </c>
      <c r="AB69" s="49">
        <f t="shared" si="48"/>
        <v>90.860406207123546</v>
      </c>
      <c r="AC69" s="49">
        <f t="shared" si="48"/>
        <v>80.274278530719499</v>
      </c>
      <c r="AD69" s="49">
        <f t="shared" si="48"/>
        <v>69.476428300787376</v>
      </c>
      <c r="AE69" s="49">
        <f t="shared" si="48"/>
        <v>58.462621066256595</v>
      </c>
      <c r="AF69" s="49">
        <f t="shared" si="48"/>
        <v>47.228537687035207</v>
      </c>
      <c r="AG69" s="49">
        <f t="shared" si="48"/>
        <v>35.769772640229398</v>
      </c>
      <c r="AH69" s="49">
        <f t="shared" si="48"/>
        <v>24.081832292487469</v>
      </c>
      <c r="AI69" s="49">
        <f t="shared" si="48"/>
        <v>12.160133137790703</v>
      </c>
      <c r="AJ69" s="49">
        <f t="shared" si="48"/>
        <v>0</v>
      </c>
      <c r="AK69" s="49">
        <f t="shared" si="48"/>
        <v>0</v>
      </c>
      <c r="AL69" s="49">
        <f t="shared" si="48"/>
        <v>0</v>
      </c>
      <c r="AM69" s="49">
        <f t="shared" si="48"/>
        <v>0</v>
      </c>
      <c r="AN69" s="49">
        <f t="shared" si="48"/>
        <v>0</v>
      </c>
      <c r="AO69" s="49">
        <f t="shared" si="48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49">F19</f>
        <v>0</v>
      </c>
      <c r="G72" s="42">
        <f t="shared" si="49"/>
        <v>0</v>
      </c>
      <c r="H72" s="42">
        <f t="shared" si="49"/>
        <v>0</v>
      </c>
      <c r="I72" s="42">
        <f t="shared" si="49"/>
        <v>0</v>
      </c>
      <c r="J72" s="42">
        <f t="shared" si="49"/>
        <v>0</v>
      </c>
      <c r="K72" s="42">
        <f t="shared" si="49"/>
        <v>0</v>
      </c>
      <c r="L72" s="42">
        <f t="shared" si="49"/>
        <v>0</v>
      </c>
      <c r="M72" s="42">
        <f t="shared" si="49"/>
        <v>0</v>
      </c>
      <c r="N72" s="42">
        <f t="shared" si="49"/>
        <v>0</v>
      </c>
      <c r="O72" s="42">
        <f t="shared" si="49"/>
        <v>0</v>
      </c>
      <c r="P72" s="42">
        <f t="shared" si="49"/>
        <v>0</v>
      </c>
      <c r="Q72" s="42">
        <f t="shared" si="49"/>
        <v>0</v>
      </c>
      <c r="R72" s="42">
        <f t="shared" si="49"/>
        <v>0</v>
      </c>
      <c r="S72" s="42">
        <f t="shared" si="49"/>
        <v>0</v>
      </c>
      <c r="T72" s="42">
        <f t="shared" si="49"/>
        <v>0</v>
      </c>
      <c r="U72" s="42">
        <f t="shared" si="49"/>
        <v>0</v>
      </c>
      <c r="V72" s="42">
        <f t="shared" si="49"/>
        <v>0</v>
      </c>
      <c r="W72" s="42">
        <f t="shared" si="49"/>
        <v>0</v>
      </c>
      <c r="X72" s="42">
        <f t="shared" si="49"/>
        <v>0</v>
      </c>
      <c r="Y72" s="42">
        <f t="shared" si="49"/>
        <v>0</v>
      </c>
      <c r="Z72" s="42">
        <f t="shared" si="49"/>
        <v>0</v>
      </c>
      <c r="AA72" s="42">
        <f t="shared" si="49"/>
        <v>0</v>
      </c>
      <c r="AB72" s="42">
        <f t="shared" si="49"/>
        <v>0</v>
      </c>
      <c r="AC72" s="42">
        <f t="shared" si="49"/>
        <v>0</v>
      </c>
      <c r="AD72" s="42">
        <f t="shared" si="49"/>
        <v>0</v>
      </c>
      <c r="AE72" s="42">
        <f t="shared" si="49"/>
        <v>0</v>
      </c>
      <c r="AF72" s="42">
        <f t="shared" si="49"/>
        <v>0</v>
      </c>
      <c r="AG72" s="42">
        <f t="shared" si="49"/>
        <v>0</v>
      </c>
      <c r="AH72" s="42">
        <f t="shared" si="49"/>
        <v>0</v>
      </c>
      <c r="AI72" s="42">
        <f t="shared" si="49"/>
        <v>0</v>
      </c>
      <c r="AJ72" s="42">
        <f t="shared" si="49"/>
        <v>0</v>
      </c>
      <c r="AK72" s="42">
        <f t="shared" si="49"/>
        <v>0</v>
      </c>
      <c r="AL72" s="42">
        <f t="shared" si="49"/>
        <v>0</v>
      </c>
      <c r="AM72" s="42">
        <f t="shared" si="49"/>
        <v>0</v>
      </c>
      <c r="AN72" s="42">
        <f t="shared" si="49"/>
        <v>0</v>
      </c>
      <c r="AO72" s="42">
        <f t="shared" si="49"/>
        <v>0</v>
      </c>
    </row>
    <row r="73" spans="2:41" x14ac:dyDescent="0.3">
      <c r="D73" s="119" t="s">
        <v>133</v>
      </c>
      <c r="E73" s="120">
        <f t="shared" ref="E73:E83" si="50">NPV($E$15,F73:AO73)*(1+$E$15)</f>
        <v>2260.9519881551946</v>
      </c>
      <c r="F73" s="139"/>
      <c r="G73" s="136">
        <f>G44</f>
        <v>20.912219999999998</v>
      </c>
      <c r="H73" s="136">
        <f t="shared" ref="H73:AO73" si="51">H44</f>
        <v>42.789083399999996</v>
      </c>
      <c r="I73" s="136">
        <f t="shared" si="51"/>
        <v>65.677203018</v>
      </c>
      <c r="J73" s="136">
        <f t="shared" si="51"/>
        <v>89.625490017000004</v>
      </c>
      <c r="K73" s="136">
        <f t="shared" si="51"/>
        <v>114.68526797700001</v>
      </c>
      <c r="L73" s="136">
        <f t="shared" si="51"/>
        <v>140.24624149620001</v>
      </c>
      <c r="M73" s="136">
        <f t="shared" si="51"/>
        <v>166.31843448578402</v>
      </c>
      <c r="N73" s="136">
        <f t="shared" si="51"/>
        <v>192.91207133515971</v>
      </c>
      <c r="O73" s="136">
        <f t="shared" si="51"/>
        <v>220.0375809215229</v>
      </c>
      <c r="P73" s="136">
        <f t="shared" si="51"/>
        <v>247.70560069961337</v>
      </c>
      <c r="Q73" s="136">
        <f t="shared" si="51"/>
        <v>255.01476087326563</v>
      </c>
      <c r="R73" s="136">
        <f t="shared" si="51"/>
        <v>261.92370525039092</v>
      </c>
      <c r="S73" s="136">
        <f t="shared" si="51"/>
        <v>268.39710956505877</v>
      </c>
      <c r="T73" s="136">
        <f t="shared" si="51"/>
        <v>274.39757697737997</v>
      </c>
      <c r="U73" s="136">
        <f t="shared" si="51"/>
        <v>279.88552851692754</v>
      </c>
      <c r="V73" s="136">
        <f t="shared" si="51"/>
        <v>285.4832390872661</v>
      </c>
      <c r="W73" s="136">
        <f t="shared" si="51"/>
        <v>291.19290386901139</v>
      </c>
      <c r="X73" s="136">
        <f t="shared" si="51"/>
        <v>297.01676194639168</v>
      </c>
      <c r="Y73" s="136">
        <f t="shared" si="51"/>
        <v>302.95709718531953</v>
      </c>
      <c r="Z73" s="136">
        <f t="shared" si="51"/>
        <v>309.01623912902591</v>
      </c>
      <c r="AA73" s="136">
        <f t="shared" si="51"/>
        <v>280.79485895537363</v>
      </c>
      <c r="AB73" s="136">
        <f t="shared" si="51"/>
        <v>252.00905117824828</v>
      </c>
      <c r="AC73" s="136">
        <f t="shared" si="51"/>
        <v>222.64752724558048</v>
      </c>
      <c r="AD73" s="136">
        <f t="shared" si="51"/>
        <v>192.69877283425927</v>
      </c>
      <c r="AE73" s="136">
        <f t="shared" si="51"/>
        <v>162.15104333471169</v>
      </c>
      <c r="AF73" s="136">
        <f t="shared" si="51"/>
        <v>130.99235924517313</v>
      </c>
      <c r="AG73" s="136">
        <f t="shared" si="51"/>
        <v>99.210501473843792</v>
      </c>
      <c r="AH73" s="136">
        <f t="shared" si="51"/>
        <v>66.793006547087884</v>
      </c>
      <c r="AI73" s="136">
        <f t="shared" si="51"/>
        <v>33.727161721796861</v>
      </c>
      <c r="AJ73" s="136">
        <f t="shared" si="51"/>
        <v>0</v>
      </c>
      <c r="AK73" s="136">
        <f t="shared" si="51"/>
        <v>0</v>
      </c>
      <c r="AL73" s="136">
        <f t="shared" si="51"/>
        <v>0</v>
      </c>
      <c r="AM73" s="136">
        <f t="shared" si="51"/>
        <v>0</v>
      </c>
      <c r="AN73" s="136">
        <f t="shared" si="51"/>
        <v>0</v>
      </c>
      <c r="AO73" s="136">
        <f t="shared" si="51"/>
        <v>0</v>
      </c>
    </row>
    <row r="74" spans="2:41" x14ac:dyDescent="0.3">
      <c r="D74" s="121" t="s">
        <v>134</v>
      </c>
      <c r="E74" s="122">
        <f t="shared" si="50"/>
        <v>815.17316579745102</v>
      </c>
      <c r="F74" s="123"/>
      <c r="G74" s="140">
        <f>G69</f>
        <v>7.5397800000000004</v>
      </c>
      <c r="H74" s="140">
        <f t="shared" ref="H74:AO74" si="52">H69</f>
        <v>15.427356600000001</v>
      </c>
      <c r="I74" s="140">
        <f t="shared" si="52"/>
        <v>23.679535782000002</v>
      </c>
      <c r="J74" s="140">
        <f t="shared" si="52"/>
        <v>32.313952183000005</v>
      </c>
      <c r="K74" s="140">
        <f t="shared" si="52"/>
        <v>41.349110223000004</v>
      </c>
      <c r="L74" s="140">
        <f t="shared" si="52"/>
        <v>50.564971423800003</v>
      </c>
      <c r="M74" s="140">
        <f t="shared" si="52"/>
        <v>59.965149848616008</v>
      </c>
      <c r="N74" s="140">
        <f t="shared" si="52"/>
        <v>69.553331841928326</v>
      </c>
      <c r="O74" s="140">
        <f t="shared" si="52"/>
        <v>79.333277475106897</v>
      </c>
      <c r="P74" s="140">
        <f t="shared" si="52"/>
        <v>89.308822020949037</v>
      </c>
      <c r="Q74" s="140">
        <f t="shared" si="52"/>
        <v>91.944097457708011</v>
      </c>
      <c r="R74" s="140">
        <f t="shared" si="52"/>
        <v>94.435077403202172</v>
      </c>
      <c r="S74" s="140">
        <f t="shared" si="52"/>
        <v>96.769025897606227</v>
      </c>
      <c r="T74" s="140">
        <f t="shared" si="52"/>
        <v>98.932459726538355</v>
      </c>
      <c r="U74" s="140">
        <f t="shared" si="52"/>
        <v>100.91110892106911</v>
      </c>
      <c r="V74" s="140">
        <f t="shared" si="52"/>
        <v>102.9293310994905</v>
      </c>
      <c r="W74" s="140">
        <f t="shared" si="52"/>
        <v>104.98791772148031</v>
      </c>
      <c r="X74" s="140">
        <f t="shared" si="52"/>
        <v>107.08767607590993</v>
      </c>
      <c r="Y74" s="140">
        <f t="shared" si="52"/>
        <v>109.22942959742812</v>
      </c>
      <c r="Z74" s="140">
        <f t="shared" si="52"/>
        <v>111.41401818937669</v>
      </c>
      <c r="AA74" s="140">
        <f t="shared" si="52"/>
        <v>101.23896275261771</v>
      </c>
      <c r="AB74" s="140">
        <f t="shared" si="52"/>
        <v>90.860406207123546</v>
      </c>
      <c r="AC74" s="140">
        <f t="shared" si="52"/>
        <v>80.274278530719499</v>
      </c>
      <c r="AD74" s="140">
        <f t="shared" si="52"/>
        <v>69.476428300787376</v>
      </c>
      <c r="AE74" s="140">
        <f t="shared" si="52"/>
        <v>58.462621066256595</v>
      </c>
      <c r="AF74" s="140">
        <f t="shared" si="52"/>
        <v>47.228537687035207</v>
      </c>
      <c r="AG74" s="140">
        <f t="shared" si="52"/>
        <v>35.769772640229398</v>
      </c>
      <c r="AH74" s="140">
        <f t="shared" si="52"/>
        <v>24.081832292487469</v>
      </c>
      <c r="AI74" s="140">
        <f t="shared" si="52"/>
        <v>12.160133137790703</v>
      </c>
      <c r="AJ74" s="140">
        <f t="shared" si="52"/>
        <v>0</v>
      </c>
      <c r="AK74" s="140">
        <f t="shared" si="52"/>
        <v>0</v>
      </c>
      <c r="AL74" s="140">
        <f t="shared" si="52"/>
        <v>0</v>
      </c>
      <c r="AM74" s="140">
        <f t="shared" si="52"/>
        <v>0</v>
      </c>
      <c r="AN74" s="140">
        <f t="shared" si="52"/>
        <v>0</v>
      </c>
      <c r="AO74" s="140">
        <f t="shared" si="52"/>
        <v>0</v>
      </c>
    </row>
    <row r="75" spans="2:41" x14ac:dyDescent="0.3">
      <c r="D75" s="34" t="s">
        <v>135</v>
      </c>
      <c r="E75" s="48">
        <f t="shared" si="50"/>
        <v>3076.1251539526465</v>
      </c>
      <c r="F75" s="53"/>
      <c r="G75" s="53">
        <f>SUM(G73:G74)</f>
        <v>28.451999999999998</v>
      </c>
      <c r="H75" s="53">
        <f t="shared" ref="H75:AO75" si="53">SUM(H73:H74)</f>
        <v>58.216439999999999</v>
      </c>
      <c r="I75" s="53">
        <f t="shared" si="53"/>
        <v>89.356738800000002</v>
      </c>
      <c r="J75" s="53">
        <f t="shared" si="53"/>
        <v>121.9394422</v>
      </c>
      <c r="K75" s="53">
        <f t="shared" si="53"/>
        <v>156.03437820000002</v>
      </c>
      <c r="L75" s="53">
        <f t="shared" si="53"/>
        <v>190.81121292</v>
      </c>
      <c r="M75" s="53">
        <f t="shared" si="53"/>
        <v>226.28358433440002</v>
      </c>
      <c r="N75" s="53">
        <f t="shared" si="53"/>
        <v>262.46540317708804</v>
      </c>
      <c r="O75" s="53">
        <f t="shared" si="53"/>
        <v>299.37085839662979</v>
      </c>
      <c r="P75" s="53">
        <f t="shared" si="53"/>
        <v>337.01442272056238</v>
      </c>
      <c r="Q75" s="53">
        <f t="shared" si="53"/>
        <v>346.95885833097361</v>
      </c>
      <c r="R75" s="53">
        <f t="shared" si="53"/>
        <v>356.3587826535931</v>
      </c>
      <c r="S75" s="53">
        <f t="shared" si="53"/>
        <v>365.16613546266501</v>
      </c>
      <c r="T75" s="53">
        <f t="shared" si="53"/>
        <v>373.33003670391832</v>
      </c>
      <c r="U75" s="53">
        <f t="shared" si="53"/>
        <v>380.79663743799665</v>
      </c>
      <c r="V75" s="53">
        <f t="shared" si="53"/>
        <v>388.41257018675662</v>
      </c>
      <c r="W75" s="53">
        <f t="shared" si="53"/>
        <v>396.18082159049169</v>
      </c>
      <c r="X75" s="53">
        <f t="shared" si="53"/>
        <v>404.10443802230162</v>
      </c>
      <c r="Y75" s="53">
        <f t="shared" si="53"/>
        <v>412.18652678274765</v>
      </c>
      <c r="Z75" s="53">
        <f t="shared" si="53"/>
        <v>420.4302573184026</v>
      </c>
      <c r="AA75" s="53">
        <f t="shared" si="53"/>
        <v>382.03382170799136</v>
      </c>
      <c r="AB75" s="53">
        <f t="shared" si="53"/>
        <v>342.86945738537185</v>
      </c>
      <c r="AC75" s="53">
        <f t="shared" si="53"/>
        <v>302.92180577629995</v>
      </c>
      <c r="AD75" s="53">
        <f t="shared" si="53"/>
        <v>262.17520113504668</v>
      </c>
      <c r="AE75" s="53">
        <f t="shared" si="53"/>
        <v>220.61366440096828</v>
      </c>
      <c r="AF75" s="53">
        <f t="shared" si="53"/>
        <v>178.22089693220835</v>
      </c>
      <c r="AG75" s="53">
        <f t="shared" si="53"/>
        <v>134.98027411407318</v>
      </c>
      <c r="AH75" s="53">
        <f t="shared" si="53"/>
        <v>90.874838839575347</v>
      </c>
      <c r="AI75" s="53">
        <f t="shared" si="53"/>
        <v>45.887294859587563</v>
      </c>
      <c r="AJ75" s="53">
        <f t="shared" si="53"/>
        <v>0</v>
      </c>
      <c r="AK75" s="53">
        <f t="shared" si="53"/>
        <v>0</v>
      </c>
      <c r="AL75" s="53">
        <f t="shared" si="53"/>
        <v>0</v>
      </c>
      <c r="AM75" s="53">
        <f t="shared" si="53"/>
        <v>0</v>
      </c>
      <c r="AN75" s="53">
        <f t="shared" si="53"/>
        <v>0</v>
      </c>
      <c r="AO75" s="53">
        <f t="shared" si="53"/>
        <v>0</v>
      </c>
    </row>
    <row r="76" spans="2:41" x14ac:dyDescent="0.3">
      <c r="D76" s="119" t="s">
        <v>75</v>
      </c>
      <c r="E76" s="120">
        <f t="shared" si="50"/>
        <v>350.26476579906364</v>
      </c>
      <c r="F76" s="119"/>
      <c r="G76" s="139">
        <f t="shared" ref="G76:AO76" si="54">F$22*$H10</f>
        <v>5.3535283199999997</v>
      </c>
      <c r="H76" s="139">
        <f t="shared" si="54"/>
        <v>10.4186525184</v>
      </c>
      <c r="I76" s="139">
        <f t="shared" si="54"/>
        <v>15.182610605568</v>
      </c>
      <c r="J76" s="139">
        <f t="shared" si="54"/>
        <v>19.632035680051203</v>
      </c>
      <c r="K76" s="139">
        <f t="shared" si="54"/>
        <v>23.752926293376003</v>
      </c>
      <c r="L76" s="139">
        <f t="shared" si="54"/>
        <v>27.360592654080005</v>
      </c>
      <c r="M76" s="139">
        <f t="shared" si="54"/>
        <v>30.444770277110791</v>
      </c>
      <c r="N76" s="139">
        <f t="shared" si="54"/>
        <v>32.994989387714895</v>
      </c>
      <c r="O76" s="139">
        <f t="shared" si="54"/>
        <v>35.000570815643783</v>
      </c>
      <c r="P76" s="139">
        <f t="shared" si="54"/>
        <v>36.450621807243948</v>
      </c>
      <c r="Q76" s="139">
        <f t="shared" si="54"/>
        <v>37.334031753788835</v>
      </c>
      <c r="R76" s="139">
        <f t="shared" si="54"/>
        <v>38.174820666377315</v>
      </c>
      <c r="S76" s="139">
        <f t="shared" si="54"/>
        <v>38.986123938730266</v>
      </c>
      <c r="T76" s="139">
        <f t="shared" si="54"/>
        <v>39.782039063162983</v>
      </c>
      <c r="U76" s="139">
        <f t="shared" si="54"/>
        <v>40.577679844426243</v>
      </c>
      <c r="V76" s="139">
        <f t="shared" si="54"/>
        <v>41.389233441314765</v>
      </c>
      <c r="W76" s="139">
        <f t="shared" si="54"/>
        <v>42.217018110141062</v>
      </c>
      <c r="X76" s="139">
        <f t="shared" si="54"/>
        <v>43.061358472343883</v>
      </c>
      <c r="Y76" s="139">
        <f t="shared" si="54"/>
        <v>43.922585641790768</v>
      </c>
      <c r="Z76" s="139">
        <f t="shared" si="54"/>
        <v>44.80103735462658</v>
      </c>
      <c r="AA76" s="139">
        <f t="shared" si="54"/>
        <v>36.890221632923513</v>
      </c>
      <c r="AB76" s="139">
        <f t="shared" si="54"/>
        <v>29.701873243665947</v>
      </c>
      <c r="AC76" s="139">
        <f t="shared" si="54"/>
        <v>23.250441533502791</v>
      </c>
      <c r="AD76" s="139">
        <f t="shared" si="54"/>
        <v>17.550664836015933</v>
      </c>
      <c r="AE76" s="139">
        <f t="shared" si="54"/>
        <v>12.617576251458894</v>
      </c>
      <c r="AF76" s="139">
        <f t="shared" si="54"/>
        <v>8.4665095420902752</v>
      </c>
      <c r="AG76" s="139">
        <f t="shared" si="54"/>
        <v>5.1131051454138419</v>
      </c>
      <c r="AH76" s="139">
        <f t="shared" si="54"/>
        <v>2.5733163076834407</v>
      </c>
      <c r="AI76" s="139">
        <f t="shared" si="54"/>
        <v>0.86341534007799092</v>
      </c>
      <c r="AJ76" s="139">
        <f t="shared" si="54"/>
        <v>-8.7311491370201119E-15</v>
      </c>
      <c r="AK76" s="139">
        <f t="shared" si="54"/>
        <v>-8.7311491370201119E-15</v>
      </c>
      <c r="AL76" s="139">
        <f t="shared" si="54"/>
        <v>-8.7311491370201119E-15</v>
      </c>
      <c r="AM76" s="139">
        <f t="shared" si="54"/>
        <v>-8.7311491370201119E-15</v>
      </c>
      <c r="AN76" s="139">
        <f t="shared" si="54"/>
        <v>-8.7311491370201119E-15</v>
      </c>
      <c r="AO76" s="139">
        <f t="shared" si="54"/>
        <v>-8.7311491370201119E-15</v>
      </c>
    </row>
    <row r="77" spans="2:41" x14ac:dyDescent="0.3">
      <c r="D77" s="121" t="s">
        <v>123</v>
      </c>
      <c r="E77" s="122">
        <f t="shared" si="50"/>
        <v>443.30384421443983</v>
      </c>
      <c r="F77" s="123"/>
      <c r="G77" s="123">
        <f t="shared" ref="G77:AO77" si="55">F$22*$H11</f>
        <v>6.7755592799999986</v>
      </c>
      <c r="H77" s="123">
        <f t="shared" si="55"/>
        <v>13.186107093599999</v>
      </c>
      <c r="I77" s="123">
        <f t="shared" si="55"/>
        <v>19.215491547671999</v>
      </c>
      <c r="J77" s="123">
        <f t="shared" si="55"/>
        <v>24.846795157564799</v>
      </c>
      <c r="K77" s="123">
        <f t="shared" si="55"/>
        <v>30.062297340053998</v>
      </c>
      <c r="L77" s="123">
        <f t="shared" si="55"/>
        <v>34.628250077819999</v>
      </c>
      <c r="M77" s="123">
        <f t="shared" si="55"/>
        <v>38.531662381968339</v>
      </c>
      <c r="N77" s="123">
        <f t="shared" si="55"/>
        <v>41.759283443826661</v>
      </c>
      <c r="O77" s="123">
        <f t="shared" si="55"/>
        <v>44.297597438549154</v>
      </c>
      <c r="P77" s="123">
        <f t="shared" si="55"/>
        <v>46.13281822479312</v>
      </c>
      <c r="Q77" s="123">
        <f t="shared" si="55"/>
        <v>47.250883938388988</v>
      </c>
      <c r="R77" s="123">
        <f t="shared" si="55"/>
        <v>48.315007405883783</v>
      </c>
      <c r="S77" s="123">
        <f t="shared" si="55"/>
        <v>49.341813109955488</v>
      </c>
      <c r="T77" s="123">
        <f t="shared" si="55"/>
        <v>50.34914318931564</v>
      </c>
      <c r="U77" s="123">
        <f t="shared" si="55"/>
        <v>51.35612605310196</v>
      </c>
      <c r="V77" s="123">
        <f t="shared" si="55"/>
        <v>52.383248574163993</v>
      </c>
      <c r="W77" s="123">
        <f t="shared" si="55"/>
        <v>53.430913545647272</v>
      </c>
      <c r="X77" s="123">
        <f t="shared" si="55"/>
        <v>54.499531816560221</v>
      </c>
      <c r="Y77" s="123">
        <f t="shared" si="55"/>
        <v>55.58952245289143</v>
      </c>
      <c r="Z77" s="123">
        <f t="shared" si="55"/>
        <v>56.701312901949258</v>
      </c>
      <c r="AA77" s="123">
        <f t="shared" si="55"/>
        <v>46.689186754168816</v>
      </c>
      <c r="AB77" s="123">
        <f t="shared" si="55"/>
        <v>37.591433324014709</v>
      </c>
      <c r="AC77" s="123">
        <f t="shared" si="55"/>
        <v>29.426340065839469</v>
      </c>
      <c r="AD77" s="123">
        <f t="shared" si="55"/>
        <v>22.212560183082662</v>
      </c>
      <c r="AE77" s="123">
        <f t="shared" si="55"/>
        <v>15.969119943252661</v>
      </c>
      <c r="AF77" s="123">
        <f t="shared" si="55"/>
        <v>10.715426139208002</v>
      </c>
      <c r="AG77" s="123">
        <f t="shared" si="55"/>
        <v>6.4712736996643931</v>
      </c>
      <c r="AH77" s="123">
        <f t="shared" si="55"/>
        <v>3.2568534519118546</v>
      </c>
      <c r="AI77" s="123">
        <f t="shared" si="55"/>
        <v>1.0927600397862072</v>
      </c>
      <c r="AJ77" s="123">
        <f t="shared" si="55"/>
        <v>-1.1050360626541077E-14</v>
      </c>
      <c r="AK77" s="123">
        <f t="shared" si="55"/>
        <v>-1.1050360626541077E-14</v>
      </c>
      <c r="AL77" s="123">
        <f t="shared" si="55"/>
        <v>-1.1050360626541077E-14</v>
      </c>
      <c r="AM77" s="123">
        <f t="shared" si="55"/>
        <v>-1.1050360626541077E-14</v>
      </c>
      <c r="AN77" s="123">
        <f t="shared" si="55"/>
        <v>-1.1050360626541077E-14</v>
      </c>
      <c r="AO77" s="123">
        <f t="shared" si="55"/>
        <v>-1.1050360626541077E-14</v>
      </c>
    </row>
    <row r="78" spans="2:41" x14ac:dyDescent="0.3">
      <c r="D78" s="34" t="s">
        <v>76</v>
      </c>
      <c r="E78" s="48">
        <f t="shared" si="50"/>
        <v>741.87364332438551</v>
      </c>
      <c r="F78" s="42">
        <f>SUM(F76:F77)</f>
        <v>0</v>
      </c>
      <c r="G78" s="42">
        <f t="shared" ref="G78:AO78" si="56">SUM(G76:G77)</f>
        <v>12.129087599999998</v>
      </c>
      <c r="H78" s="42">
        <f t="shared" si="56"/>
        <v>23.604759611999999</v>
      </c>
      <c r="I78" s="42">
        <f t="shared" si="56"/>
        <v>34.398102153239996</v>
      </c>
      <c r="J78" s="42">
        <f t="shared" si="56"/>
        <v>44.478830837616002</v>
      </c>
      <c r="K78" s="42">
        <f t="shared" si="56"/>
        <v>53.815223633430001</v>
      </c>
      <c r="L78" s="42">
        <f t="shared" si="56"/>
        <v>61.988842731900007</v>
      </c>
      <c r="M78" s="42">
        <f t="shared" si="56"/>
        <v>68.976432659079137</v>
      </c>
      <c r="N78" s="42">
        <f t="shared" si="56"/>
        <v>74.754272831541556</v>
      </c>
      <c r="O78" s="42">
        <f t="shared" si="56"/>
        <v>79.298168254192944</v>
      </c>
      <c r="P78" s="42">
        <f t="shared" si="56"/>
        <v>82.583440032037061</v>
      </c>
      <c r="Q78" s="42">
        <f t="shared" si="56"/>
        <v>84.584915692177816</v>
      </c>
      <c r="R78" s="42">
        <f t="shared" si="56"/>
        <v>86.489828072261105</v>
      </c>
      <c r="S78" s="42">
        <f t="shared" si="56"/>
        <v>88.327937048685754</v>
      </c>
      <c r="T78" s="42">
        <f t="shared" si="56"/>
        <v>90.131182252478624</v>
      </c>
      <c r="U78" s="42">
        <f t="shared" si="56"/>
        <v>91.933805897528202</v>
      </c>
      <c r="V78" s="42">
        <f t="shared" si="56"/>
        <v>93.772482015478758</v>
      </c>
      <c r="W78" s="42">
        <f t="shared" si="56"/>
        <v>95.647931655788341</v>
      </c>
      <c r="X78" s="42">
        <f t="shared" si="56"/>
        <v>97.560890288904105</v>
      </c>
      <c r="Y78" s="42">
        <f t="shared" si="56"/>
        <v>99.512108094682191</v>
      </c>
      <c r="Z78" s="42">
        <f t="shared" si="56"/>
        <v>101.50235025657584</v>
      </c>
      <c r="AA78" s="42">
        <f t="shared" si="56"/>
        <v>83.579408387092329</v>
      </c>
      <c r="AB78" s="42">
        <f t="shared" si="56"/>
        <v>67.293306567680659</v>
      </c>
      <c r="AC78" s="42">
        <f t="shared" si="56"/>
        <v>52.676781599342263</v>
      </c>
      <c r="AD78" s="42">
        <f t="shared" si="56"/>
        <v>39.763225019098599</v>
      </c>
      <c r="AE78" s="42">
        <f t="shared" si="56"/>
        <v>28.586696194711557</v>
      </c>
      <c r="AF78" s="42">
        <f t="shared" si="56"/>
        <v>19.181935681298278</v>
      </c>
      <c r="AG78" s="42">
        <f t="shared" si="56"/>
        <v>11.584378845078234</v>
      </c>
      <c r="AH78" s="42">
        <f t="shared" si="56"/>
        <v>5.8301697595952948</v>
      </c>
      <c r="AI78" s="42">
        <f t="shared" si="56"/>
        <v>1.9561753798641981</v>
      </c>
      <c r="AJ78" s="42">
        <f t="shared" si="56"/>
        <v>-1.9781509763561188E-14</v>
      </c>
      <c r="AK78" s="42">
        <f t="shared" si="56"/>
        <v>-1.9781509763561188E-14</v>
      </c>
      <c r="AL78" s="42">
        <f t="shared" si="56"/>
        <v>-1.9781509763561188E-14</v>
      </c>
      <c r="AM78" s="42">
        <f t="shared" si="56"/>
        <v>-1.9781509763561188E-14</v>
      </c>
      <c r="AN78" s="42">
        <f t="shared" si="56"/>
        <v>-1.9781509763561188E-14</v>
      </c>
      <c r="AO78" s="42">
        <f t="shared" si="56"/>
        <v>-1.9781509763561188E-14</v>
      </c>
    </row>
    <row r="79" spans="2:41" x14ac:dyDescent="0.3">
      <c r="D79" s="107" t="s">
        <v>126</v>
      </c>
      <c r="E79" s="108">
        <f t="shared" si="50"/>
        <v>149.41888579833858</v>
      </c>
      <c r="F79" s="109">
        <f t="shared" ref="F79:AO79" si="57">F77*($H$14-1)</f>
        <v>0</v>
      </c>
      <c r="G79" s="109">
        <f t="shared" si="57"/>
        <v>2.4428887199999991</v>
      </c>
      <c r="H79" s="109">
        <f t="shared" si="57"/>
        <v>4.7541746663999991</v>
      </c>
      <c r="I79" s="109">
        <f t="shared" si="57"/>
        <v>6.9280343675279985</v>
      </c>
      <c r="J79" s="109">
        <f t="shared" si="57"/>
        <v>8.9583683221151986</v>
      </c>
      <c r="K79" s="109">
        <f t="shared" si="57"/>
        <v>10.838787476345997</v>
      </c>
      <c r="L79" s="109">
        <f t="shared" si="57"/>
        <v>12.485015334179998</v>
      </c>
      <c r="M79" s="109">
        <f t="shared" si="57"/>
        <v>13.892368069689264</v>
      </c>
      <c r="N79" s="109">
        <f t="shared" si="57"/>
        <v>15.056068180427298</v>
      </c>
      <c r="O79" s="109">
        <f t="shared" si="57"/>
        <v>15.971242613898673</v>
      </c>
      <c r="P79" s="109">
        <f t="shared" si="57"/>
        <v>16.632920856558062</v>
      </c>
      <c r="Q79" s="109">
        <f t="shared" si="57"/>
        <v>17.036032984589223</v>
      </c>
      <c r="R79" s="109">
        <f t="shared" si="57"/>
        <v>17.419696547699594</v>
      </c>
      <c r="S79" s="109">
        <f t="shared" si="57"/>
        <v>17.789905406990751</v>
      </c>
      <c r="T79" s="109">
        <f t="shared" si="57"/>
        <v>18.153092442406319</v>
      </c>
      <c r="U79" s="109">
        <f t="shared" si="57"/>
        <v>18.516154291254445</v>
      </c>
      <c r="V79" s="109">
        <f t="shared" si="57"/>
        <v>18.886477377079533</v>
      </c>
      <c r="W79" s="109">
        <f t="shared" si="57"/>
        <v>19.264206924621124</v>
      </c>
      <c r="X79" s="109">
        <f t="shared" si="57"/>
        <v>19.649491063113548</v>
      </c>
      <c r="Y79" s="109">
        <f t="shared" si="57"/>
        <v>20.04248088437582</v>
      </c>
      <c r="Z79" s="109">
        <f t="shared" si="57"/>
        <v>20.443330502063336</v>
      </c>
      <c r="AA79" s="109">
        <f t="shared" si="57"/>
        <v>16.833516312727529</v>
      </c>
      <c r="AB79" s="109">
        <f t="shared" si="57"/>
        <v>13.553373919542716</v>
      </c>
      <c r="AC79" s="109">
        <f t="shared" si="57"/>
        <v>10.609496758431916</v>
      </c>
      <c r="AD79" s="109">
        <f t="shared" si="57"/>
        <v>8.0086101340366049</v>
      </c>
      <c r="AE79" s="109">
        <f t="shared" si="57"/>
        <v>5.7575738570910948</v>
      </c>
      <c r="AF79" s="109">
        <f t="shared" si="57"/>
        <v>3.8633849345443814</v>
      </c>
      <c r="AG79" s="109">
        <f t="shared" si="57"/>
        <v>2.3331803134844407</v>
      </c>
      <c r="AH79" s="109">
        <f t="shared" si="57"/>
        <v>1.1742396799410086</v>
      </c>
      <c r="AI79" s="109">
        <f t="shared" si="57"/>
        <v>0.39398831366441478</v>
      </c>
      <c r="AJ79" s="109">
        <f t="shared" si="57"/>
        <v>-3.9841436272563065E-15</v>
      </c>
      <c r="AK79" s="109">
        <f t="shared" si="57"/>
        <v>-3.9841436272563065E-15</v>
      </c>
      <c r="AL79" s="109">
        <f t="shared" si="57"/>
        <v>-3.9841436272563065E-15</v>
      </c>
      <c r="AM79" s="109">
        <f t="shared" si="57"/>
        <v>-3.9841436272563065E-15</v>
      </c>
      <c r="AN79" s="109">
        <f t="shared" si="57"/>
        <v>-3.9841436272563065E-15</v>
      </c>
      <c r="AO79" s="109">
        <f t="shared" si="57"/>
        <v>-3.9841436272563065E-15</v>
      </c>
    </row>
    <row r="80" spans="2:41" x14ac:dyDescent="0.3">
      <c r="D80" s="45" t="s">
        <v>127</v>
      </c>
      <c r="E80" s="50">
        <f>NPV($E$15,F80:AO80)*(1+$E$15)</f>
        <v>149.41888579833858</v>
      </c>
      <c r="F80" s="55">
        <f>F79</f>
        <v>0</v>
      </c>
      <c r="G80" s="55">
        <f t="shared" ref="G80:AO80" si="58">G79</f>
        <v>2.4428887199999991</v>
      </c>
      <c r="H80" s="55">
        <f t="shared" si="58"/>
        <v>4.7541746663999991</v>
      </c>
      <c r="I80" s="55">
        <f t="shared" si="58"/>
        <v>6.9280343675279985</v>
      </c>
      <c r="J80" s="55">
        <f t="shared" si="58"/>
        <v>8.9583683221151986</v>
      </c>
      <c r="K80" s="55">
        <f t="shared" si="58"/>
        <v>10.838787476345997</v>
      </c>
      <c r="L80" s="55">
        <f t="shared" si="58"/>
        <v>12.485015334179998</v>
      </c>
      <c r="M80" s="55">
        <f t="shared" si="58"/>
        <v>13.892368069689264</v>
      </c>
      <c r="N80" s="55">
        <f t="shared" si="58"/>
        <v>15.056068180427298</v>
      </c>
      <c r="O80" s="55">
        <f t="shared" si="58"/>
        <v>15.971242613898673</v>
      </c>
      <c r="P80" s="55">
        <f t="shared" si="58"/>
        <v>16.632920856558062</v>
      </c>
      <c r="Q80" s="55">
        <f t="shared" si="58"/>
        <v>17.036032984589223</v>
      </c>
      <c r="R80" s="55">
        <f t="shared" si="58"/>
        <v>17.419696547699594</v>
      </c>
      <c r="S80" s="55">
        <f t="shared" si="58"/>
        <v>17.789905406990751</v>
      </c>
      <c r="T80" s="55">
        <f t="shared" si="58"/>
        <v>18.153092442406319</v>
      </c>
      <c r="U80" s="55">
        <f t="shared" si="58"/>
        <v>18.516154291254445</v>
      </c>
      <c r="V80" s="55">
        <f t="shared" si="58"/>
        <v>18.886477377079533</v>
      </c>
      <c r="W80" s="55">
        <f t="shared" si="58"/>
        <v>19.264206924621124</v>
      </c>
      <c r="X80" s="55">
        <f t="shared" si="58"/>
        <v>19.649491063113548</v>
      </c>
      <c r="Y80" s="55">
        <f t="shared" si="58"/>
        <v>20.04248088437582</v>
      </c>
      <c r="Z80" s="55">
        <f t="shared" si="58"/>
        <v>20.443330502063336</v>
      </c>
      <c r="AA80" s="55">
        <f t="shared" si="58"/>
        <v>16.833516312727529</v>
      </c>
      <c r="AB80" s="55">
        <f t="shared" si="58"/>
        <v>13.553373919542716</v>
      </c>
      <c r="AC80" s="55">
        <f t="shared" si="58"/>
        <v>10.609496758431916</v>
      </c>
      <c r="AD80" s="55">
        <f t="shared" si="58"/>
        <v>8.0086101340366049</v>
      </c>
      <c r="AE80" s="55">
        <f t="shared" si="58"/>
        <v>5.7575738570910948</v>
      </c>
      <c r="AF80" s="55">
        <f t="shared" si="58"/>
        <v>3.8633849345443814</v>
      </c>
      <c r="AG80" s="55">
        <f t="shared" si="58"/>
        <v>2.3331803134844407</v>
      </c>
      <c r="AH80" s="55">
        <f t="shared" si="58"/>
        <v>1.1742396799410086</v>
      </c>
      <c r="AI80" s="55">
        <f t="shared" si="58"/>
        <v>0.39398831366441478</v>
      </c>
      <c r="AJ80" s="55">
        <f t="shared" si="58"/>
        <v>-3.9841436272563065E-15</v>
      </c>
      <c r="AK80" s="55">
        <f t="shared" si="58"/>
        <v>-3.9841436272563065E-15</v>
      </c>
      <c r="AL80" s="55">
        <f t="shared" si="58"/>
        <v>-3.9841436272563065E-15</v>
      </c>
      <c r="AM80" s="55">
        <f t="shared" si="58"/>
        <v>-3.9841436272563065E-15</v>
      </c>
      <c r="AN80" s="55">
        <f t="shared" si="58"/>
        <v>-3.9841436272563065E-15</v>
      </c>
      <c r="AO80" s="55">
        <f t="shared" si="58"/>
        <v>-3.9841436272563065E-15</v>
      </c>
    </row>
    <row r="81" spans="3:41" x14ac:dyDescent="0.3">
      <c r="D81" s="118" t="s">
        <v>49</v>
      </c>
      <c r="E81" s="116">
        <f t="shared" si="50"/>
        <v>3767.0314967285663</v>
      </c>
      <c r="F81" s="117">
        <f t="shared" ref="F81:AO81" si="59">SUM(F75,F78,F72,F80)</f>
        <v>0</v>
      </c>
      <c r="G81" s="117">
        <f t="shared" si="59"/>
        <v>43.023976319999996</v>
      </c>
      <c r="H81" s="117">
        <f t="shared" si="59"/>
        <v>86.575374278400005</v>
      </c>
      <c r="I81" s="117">
        <f t="shared" si="59"/>
        <v>130.68287532076801</v>
      </c>
      <c r="J81" s="117">
        <f t="shared" si="59"/>
        <v>175.37664135973122</v>
      </c>
      <c r="K81" s="117">
        <f t="shared" si="59"/>
        <v>220.68838930977603</v>
      </c>
      <c r="L81" s="117">
        <f t="shared" si="59"/>
        <v>265.28507098608003</v>
      </c>
      <c r="M81" s="117">
        <f t="shared" si="59"/>
        <v>309.15238506316842</v>
      </c>
      <c r="N81" s="117">
        <f t="shared" si="59"/>
        <v>352.27574418905687</v>
      </c>
      <c r="O81" s="117">
        <f t="shared" si="59"/>
        <v>394.64026926472138</v>
      </c>
      <c r="P81" s="117">
        <f t="shared" si="59"/>
        <v>436.23078360915753</v>
      </c>
      <c r="Q81" s="117">
        <f t="shared" si="59"/>
        <v>448.57980700774061</v>
      </c>
      <c r="R81" s="117">
        <f t="shared" si="59"/>
        <v>460.26830727355377</v>
      </c>
      <c r="S81" s="117">
        <f t="shared" si="59"/>
        <v>471.28397791834146</v>
      </c>
      <c r="T81" s="117">
        <f t="shared" si="59"/>
        <v>481.61431139880324</v>
      </c>
      <c r="U81" s="117">
        <f t="shared" si="59"/>
        <v>491.24659762677931</v>
      </c>
      <c r="V81" s="117">
        <f t="shared" si="59"/>
        <v>501.07152957931493</v>
      </c>
      <c r="W81" s="117">
        <f t="shared" si="59"/>
        <v>511.09296017090116</v>
      </c>
      <c r="X81" s="117">
        <f t="shared" si="59"/>
        <v>521.31481937431931</v>
      </c>
      <c r="Y81" s="117">
        <f t="shared" si="59"/>
        <v>531.74111576180564</v>
      </c>
      <c r="Z81" s="117">
        <f t="shared" si="59"/>
        <v>542.37593807704172</v>
      </c>
      <c r="AA81" s="117">
        <f t="shared" si="59"/>
        <v>482.44674640781119</v>
      </c>
      <c r="AB81" s="117">
        <f t="shared" si="59"/>
        <v>423.7161378725952</v>
      </c>
      <c r="AC81" s="117">
        <f t="shared" si="59"/>
        <v>366.20808413407411</v>
      </c>
      <c r="AD81" s="117">
        <f t="shared" si="59"/>
        <v>309.94703628818189</v>
      </c>
      <c r="AE81" s="117">
        <f t="shared" si="59"/>
        <v>254.95793445277093</v>
      </c>
      <c r="AF81" s="117">
        <f t="shared" si="59"/>
        <v>201.266217548051</v>
      </c>
      <c r="AG81" s="117">
        <f t="shared" si="59"/>
        <v>148.89783327263586</v>
      </c>
      <c r="AH81" s="117">
        <f t="shared" si="59"/>
        <v>97.87924827911165</v>
      </c>
      <c r="AI81" s="117">
        <f t="shared" si="59"/>
        <v>48.237458553116177</v>
      </c>
      <c r="AJ81" s="117">
        <f t="shared" si="59"/>
        <v>-2.3765653390817494E-14</v>
      </c>
      <c r="AK81" s="117">
        <f t="shared" si="59"/>
        <v>-2.3765653390817494E-14</v>
      </c>
      <c r="AL81" s="117">
        <f t="shared" si="59"/>
        <v>-2.3765653390817494E-14</v>
      </c>
      <c r="AM81" s="117">
        <f t="shared" si="59"/>
        <v>-2.3765653390817494E-14</v>
      </c>
      <c r="AN81" s="117">
        <f t="shared" si="59"/>
        <v>-2.3765653390817494E-14</v>
      </c>
      <c r="AO81" s="117">
        <f t="shared" si="59"/>
        <v>-2.3765653390817494E-14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0"/>
        <v>-321.3503676428852</v>
      </c>
      <c r="F83" s="49">
        <f t="shared" ref="F83:AO83" si="60">-F8+F81</f>
        <v>-284.52</v>
      </c>
      <c r="G83" s="49">
        <f t="shared" si="60"/>
        <v>-254.62042368000002</v>
      </c>
      <c r="H83" s="49">
        <f t="shared" si="60"/>
        <v>-224.82761372159999</v>
      </c>
      <c r="I83" s="49">
        <f t="shared" si="60"/>
        <v>-195.14415867923202</v>
      </c>
      <c r="J83" s="49">
        <f t="shared" si="60"/>
        <v>-165.57271864026879</v>
      </c>
      <c r="K83" s="49">
        <f t="shared" si="60"/>
        <v>-127.07995789022397</v>
      </c>
      <c r="L83" s="49">
        <f t="shared" si="60"/>
        <v>-89.438643157919955</v>
      </c>
      <c r="M83" s="49">
        <f t="shared" si="60"/>
        <v>-52.665803363711575</v>
      </c>
      <c r="N83" s="49">
        <f t="shared" si="60"/>
        <v>-16.778808006360748</v>
      </c>
      <c r="O83" s="49">
        <f t="shared" si="60"/>
        <v>18.204626025395385</v>
      </c>
      <c r="P83" s="49">
        <f t="shared" si="60"/>
        <v>52.266427505044987</v>
      </c>
      <c r="Q83" s="49">
        <f t="shared" si="60"/>
        <v>56.936163781545815</v>
      </c>
      <c r="R83" s="49">
        <f t="shared" si="60"/>
        <v>60.791791182835084</v>
      </c>
      <c r="S83" s="49">
        <f t="shared" si="60"/>
        <v>63.817931505808417</v>
      </c>
      <c r="T83" s="49">
        <f t="shared" si="60"/>
        <v>65.998944058019504</v>
      </c>
      <c r="U83" s="49">
        <f t="shared" si="60"/>
        <v>67.318922939179913</v>
      </c>
      <c r="V83" s="49">
        <f t="shared" si="60"/>
        <v>68.66530139796356</v>
      </c>
      <c r="W83" s="49">
        <f t="shared" si="60"/>
        <v>70.038607425922748</v>
      </c>
      <c r="X83" s="49">
        <f t="shared" si="60"/>
        <v>71.439379574441318</v>
      </c>
      <c r="Y83" s="49">
        <f t="shared" si="60"/>
        <v>72.86816716593006</v>
      </c>
      <c r="Z83" s="49">
        <f t="shared" si="60"/>
        <v>542.37593807704172</v>
      </c>
      <c r="AA83" s="49">
        <f t="shared" si="60"/>
        <v>482.44674640781119</v>
      </c>
      <c r="AB83" s="49">
        <f t="shared" si="60"/>
        <v>423.7161378725952</v>
      </c>
      <c r="AC83" s="49">
        <f t="shared" si="60"/>
        <v>366.20808413407411</v>
      </c>
      <c r="AD83" s="49">
        <f t="shared" si="60"/>
        <v>309.94703628818189</v>
      </c>
      <c r="AE83" s="49">
        <f t="shared" si="60"/>
        <v>254.95793445277093</v>
      </c>
      <c r="AF83" s="49">
        <f t="shared" si="60"/>
        <v>201.266217548051</v>
      </c>
      <c r="AG83" s="49">
        <f t="shared" si="60"/>
        <v>148.89783327263586</v>
      </c>
      <c r="AH83" s="49">
        <f t="shared" si="60"/>
        <v>97.87924827911165</v>
      </c>
      <c r="AI83" s="49">
        <f t="shared" si="60"/>
        <v>48.237458553116177</v>
      </c>
      <c r="AJ83" s="49">
        <f t="shared" si="60"/>
        <v>-2.3765653390817494E-14</v>
      </c>
      <c r="AK83" s="49">
        <f t="shared" si="60"/>
        <v>-2.3765653390817494E-14</v>
      </c>
      <c r="AL83" s="49">
        <f t="shared" si="60"/>
        <v>-2.3765653390817494E-14</v>
      </c>
      <c r="AM83" s="49">
        <f t="shared" si="60"/>
        <v>-2.3765653390817494E-14</v>
      </c>
      <c r="AN83" s="49">
        <f t="shared" si="60"/>
        <v>-2.3765653390817494E-14</v>
      </c>
      <c r="AO83" s="49">
        <f t="shared" si="60"/>
        <v>-2.3765653390817494E-14</v>
      </c>
    </row>
    <row r="84" spans="3:41" x14ac:dyDescent="0.3">
      <c r="C84" s="34"/>
      <c r="D84" s="34" t="s">
        <v>50</v>
      </c>
      <c r="F84" s="49">
        <f>F22</f>
        <v>209.12219999999996</v>
      </c>
      <c r="G84" s="49">
        <f t="shared" ref="G84:AO84" si="61">G22</f>
        <v>406.97861399999999</v>
      </c>
      <c r="H84" s="49">
        <f t="shared" si="61"/>
        <v>593.07072677999997</v>
      </c>
      <c r="I84" s="49">
        <f t="shared" si="61"/>
        <v>766.87639375200001</v>
      </c>
      <c r="J84" s="49">
        <f t="shared" si="61"/>
        <v>927.84868333500003</v>
      </c>
      <c r="K84" s="49">
        <f t="shared" si="61"/>
        <v>1068.7731505500001</v>
      </c>
      <c r="L84" s="49">
        <f t="shared" si="61"/>
        <v>1189.2488389496402</v>
      </c>
      <c r="M84" s="49">
        <f t="shared" si="61"/>
        <v>1288.866772957613</v>
      </c>
      <c r="N84" s="49">
        <f t="shared" si="61"/>
        <v>1367.2097974860851</v>
      </c>
      <c r="O84" s="49">
        <f t="shared" si="61"/>
        <v>1423.8524143454667</v>
      </c>
      <c r="P84" s="49">
        <f t="shared" si="61"/>
        <v>1458.3606153823762</v>
      </c>
      <c r="Q84" s="49">
        <f t="shared" si="61"/>
        <v>1491.2039322803637</v>
      </c>
      <c r="R84" s="49">
        <f t="shared" si="61"/>
        <v>1522.895466356651</v>
      </c>
      <c r="S84" s="49">
        <f t="shared" si="61"/>
        <v>1553.9859009048039</v>
      </c>
      <c r="T84" s="49">
        <f t="shared" si="61"/>
        <v>1585.0656189229001</v>
      </c>
      <c r="U84" s="49">
        <f t="shared" si="61"/>
        <v>1616.766931301358</v>
      </c>
      <c r="V84" s="49">
        <f t="shared" si="61"/>
        <v>1649.1022699273851</v>
      </c>
      <c r="W84" s="49">
        <f t="shared" si="61"/>
        <v>1682.0843153259329</v>
      </c>
      <c r="X84" s="49">
        <f t="shared" si="61"/>
        <v>1715.7260016324517</v>
      </c>
      <c r="Y84" s="49">
        <f t="shared" si="61"/>
        <v>1750.0405216651006</v>
      </c>
      <c r="Z84" s="49">
        <f t="shared" si="61"/>
        <v>1441.0242825360747</v>
      </c>
      <c r="AA84" s="49">
        <f t="shared" si="61"/>
        <v>1160.229423580701</v>
      </c>
      <c r="AB84" s="49">
        <f t="shared" si="61"/>
        <v>908.22037240245277</v>
      </c>
      <c r="AC84" s="49">
        <f t="shared" si="61"/>
        <v>685.57284515687229</v>
      </c>
      <c r="AD84" s="49">
        <f t="shared" si="61"/>
        <v>492.87407232261302</v>
      </c>
      <c r="AE84" s="49">
        <f t="shared" si="61"/>
        <v>330.72302898790133</v>
      </c>
      <c r="AF84" s="49">
        <f t="shared" si="61"/>
        <v>199.7306697427282</v>
      </c>
      <c r="AG84" s="49">
        <f t="shared" si="61"/>
        <v>100.5201682688844</v>
      </c>
      <c r="AH84" s="49">
        <f t="shared" si="61"/>
        <v>33.72716172179652</v>
      </c>
      <c r="AI84" s="49">
        <f t="shared" si="61"/>
        <v>-3.4106051316484809E-13</v>
      </c>
      <c r="AJ84" s="49">
        <f t="shared" si="61"/>
        <v>-3.4106051316484809E-13</v>
      </c>
      <c r="AK84" s="49">
        <f t="shared" si="61"/>
        <v>-3.4106051316484809E-13</v>
      </c>
      <c r="AL84" s="49">
        <f t="shared" si="61"/>
        <v>-3.4106051316484809E-13</v>
      </c>
      <c r="AM84" s="49">
        <f t="shared" si="61"/>
        <v>-3.4106051316484809E-13</v>
      </c>
      <c r="AN84" s="49">
        <f t="shared" si="61"/>
        <v>-3.4106051316484809E-13</v>
      </c>
      <c r="AO84" s="49">
        <f t="shared" si="61"/>
        <v>-3.4106051316484809E-13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2F71-31EE-46DC-AC9F-0CFFF263A603}">
  <dimension ref="A1:AO92"/>
  <sheetViews>
    <sheetView workbookViewId="0"/>
  </sheetViews>
  <sheetFormatPr defaultRowHeight="13.2" x14ac:dyDescent="0.3"/>
  <cols>
    <col min="1" max="1" width="1.77734375" style="34" customWidth="1"/>
    <col min="2" max="2" width="1.77734375" style="41" customWidth="1"/>
    <col min="3" max="3" width="1.77734375" style="40" customWidth="1"/>
    <col min="4" max="4" width="23.44140625" style="34" bestFit="1" customWidth="1"/>
    <col min="5" max="5" width="9" style="34" bestFit="1" customWidth="1"/>
    <col min="6" max="6" width="11.44140625" style="34" bestFit="1" customWidth="1"/>
    <col min="7" max="7" width="8.5546875" style="34" customWidth="1"/>
    <col min="8" max="10" width="8.5546875" style="34" bestFit="1" customWidth="1"/>
    <col min="11" max="11" width="8.88671875" style="34" bestFit="1" customWidth="1"/>
    <col min="12" max="12" width="8.5546875" style="34" bestFit="1" customWidth="1"/>
    <col min="13" max="35" width="9.44140625" style="34" bestFit="1" customWidth="1"/>
    <col min="36" max="16384" width="8.88671875" style="34"/>
  </cols>
  <sheetData>
    <row r="1" spans="1:41" x14ac:dyDescent="0.3">
      <c r="A1" s="40" t="s">
        <v>112</v>
      </c>
      <c r="D1" s="40"/>
    </row>
    <row r="2" spans="1:41" x14ac:dyDescent="0.3">
      <c r="A2" s="40" t="s">
        <v>129</v>
      </c>
      <c r="D2" s="40"/>
    </row>
    <row r="3" spans="1:41" x14ac:dyDescent="0.3">
      <c r="D3" s="59" t="s">
        <v>128</v>
      </c>
      <c r="E3" s="58" t="s">
        <v>82</v>
      </c>
      <c r="F3" s="57"/>
      <c r="G3" s="126" t="s">
        <v>40</v>
      </c>
      <c r="H3" s="57"/>
      <c r="I3" s="72" t="s">
        <v>83</v>
      </c>
      <c r="J3" s="82"/>
      <c r="K3" s="57"/>
      <c r="L3" s="87" t="s">
        <v>46</v>
      </c>
      <c r="M3" s="57"/>
      <c r="N3" s="102" t="s">
        <v>0</v>
      </c>
      <c r="O3" s="127">
        <v>1.2</v>
      </c>
      <c r="P3" s="103" t="s">
        <v>111</v>
      </c>
    </row>
    <row r="4" spans="1:41" x14ac:dyDescent="0.3">
      <c r="A4" s="40"/>
      <c r="E4" s="58" t="s">
        <v>39</v>
      </c>
      <c r="F4" s="57"/>
      <c r="G4" s="126">
        <v>20</v>
      </c>
      <c r="H4" s="57" t="s">
        <v>36</v>
      </c>
      <c r="I4" s="72" t="s">
        <v>45</v>
      </c>
      <c r="J4" s="82"/>
      <c r="K4" s="57"/>
      <c r="L4" s="126">
        <v>10</v>
      </c>
      <c r="M4" s="57" t="s">
        <v>36</v>
      </c>
    </row>
    <row r="5" spans="1:41" x14ac:dyDescent="0.3">
      <c r="D5" s="40"/>
    </row>
    <row r="6" spans="1:41" x14ac:dyDescent="0.3">
      <c r="B6" s="41" t="s">
        <v>37</v>
      </c>
    </row>
    <row r="7" spans="1:41" x14ac:dyDescent="0.3">
      <c r="C7" s="40" t="s">
        <v>11</v>
      </c>
      <c r="F7" s="56">
        <v>2023</v>
      </c>
      <c r="G7" s="56">
        <v>2024</v>
      </c>
      <c r="H7" s="56">
        <v>2025</v>
      </c>
      <c r="I7" s="56">
        <v>2026</v>
      </c>
      <c r="J7" s="56">
        <f t="shared" ref="J7:AO7" si="0">I7+1</f>
        <v>2027</v>
      </c>
      <c r="K7" s="56">
        <f t="shared" si="0"/>
        <v>2028</v>
      </c>
      <c r="L7" s="56">
        <f t="shared" si="0"/>
        <v>2029</v>
      </c>
      <c r="M7" s="56">
        <f t="shared" si="0"/>
        <v>2030</v>
      </c>
      <c r="N7" s="56">
        <f t="shared" si="0"/>
        <v>2031</v>
      </c>
      <c r="O7" s="56">
        <f t="shared" si="0"/>
        <v>2032</v>
      </c>
      <c r="P7" s="56">
        <f t="shared" si="0"/>
        <v>2033</v>
      </c>
      <c r="Q7" s="56">
        <f t="shared" si="0"/>
        <v>2034</v>
      </c>
      <c r="R7" s="56">
        <f t="shared" si="0"/>
        <v>2035</v>
      </c>
      <c r="S7" s="56">
        <f t="shared" si="0"/>
        <v>2036</v>
      </c>
      <c r="T7" s="56">
        <f t="shared" si="0"/>
        <v>2037</v>
      </c>
      <c r="U7" s="56">
        <f t="shared" si="0"/>
        <v>2038</v>
      </c>
      <c r="V7" s="56">
        <f t="shared" si="0"/>
        <v>2039</v>
      </c>
      <c r="W7" s="56">
        <f t="shared" si="0"/>
        <v>2040</v>
      </c>
      <c r="X7" s="56">
        <f t="shared" si="0"/>
        <v>2041</v>
      </c>
      <c r="Y7" s="56">
        <f t="shared" si="0"/>
        <v>2042</v>
      </c>
      <c r="Z7" s="56">
        <f t="shared" si="0"/>
        <v>2043</v>
      </c>
      <c r="AA7" s="56">
        <f t="shared" si="0"/>
        <v>2044</v>
      </c>
      <c r="AB7" s="56">
        <f t="shared" si="0"/>
        <v>2045</v>
      </c>
      <c r="AC7" s="56">
        <f t="shared" si="0"/>
        <v>2046</v>
      </c>
      <c r="AD7" s="56">
        <f t="shared" si="0"/>
        <v>2047</v>
      </c>
      <c r="AE7" s="56">
        <f t="shared" si="0"/>
        <v>2048</v>
      </c>
      <c r="AF7" s="56">
        <f t="shared" si="0"/>
        <v>2049</v>
      </c>
      <c r="AG7" s="56">
        <f t="shared" si="0"/>
        <v>2050</v>
      </c>
      <c r="AH7" s="56">
        <f t="shared" si="0"/>
        <v>2051</v>
      </c>
      <c r="AI7" s="56">
        <f t="shared" si="0"/>
        <v>2052</v>
      </c>
      <c r="AJ7" s="56">
        <f t="shared" si="0"/>
        <v>2053</v>
      </c>
      <c r="AK7" s="56">
        <f t="shared" si="0"/>
        <v>2054</v>
      </c>
      <c r="AL7" s="56">
        <f t="shared" si="0"/>
        <v>2055</v>
      </c>
      <c r="AM7" s="56">
        <f t="shared" si="0"/>
        <v>2056</v>
      </c>
      <c r="AN7" s="56">
        <f t="shared" si="0"/>
        <v>2057</v>
      </c>
      <c r="AO7" s="56">
        <f t="shared" si="0"/>
        <v>2058</v>
      </c>
    </row>
    <row r="8" spans="1:41" x14ac:dyDescent="0.3">
      <c r="D8" s="34" t="s">
        <v>85</v>
      </c>
      <c r="F8" s="42">
        <f>'Am20-10yr'!F8*$O$3</f>
        <v>170.71199999999999</v>
      </c>
      <c r="G8" s="42">
        <f>'Am20-10yr'!G8*$O$3</f>
        <v>178.58664000000002</v>
      </c>
      <c r="H8" s="42">
        <f>'Am20-10yr'!H8*$O$3</f>
        <v>186.84179279999998</v>
      </c>
      <c r="I8" s="42">
        <f>'Am20-10yr'!I8*$O$3</f>
        <v>195.4962204</v>
      </c>
      <c r="J8" s="42">
        <f>'Am20-10yr'!J8*$O$3</f>
        <v>204.569616</v>
      </c>
      <c r="K8" s="42">
        <f>'Am20-10yr'!K8*$O$3</f>
        <v>208.66100831999998</v>
      </c>
      <c r="L8" s="42">
        <f>'Am20-10yr'!L8*$O$3</f>
        <v>212.83422848639998</v>
      </c>
      <c r="M8" s="42">
        <f>'Am20-10yr'!M8*$O$3</f>
        <v>217.09091305612799</v>
      </c>
      <c r="N8" s="42">
        <f>'Am20-10yr'!N8*$O$3</f>
        <v>221.43273131725056</v>
      </c>
      <c r="O8" s="42">
        <f>'Am20-10yr'!O8*$O$3</f>
        <v>225.86138594359559</v>
      </c>
      <c r="P8" s="42">
        <f>'Am20-10yr'!P8*$O$3</f>
        <v>230.3786136624675</v>
      </c>
      <c r="Q8" s="42">
        <f>'Am20-10yr'!Q8*$O$3</f>
        <v>234.98618593571686</v>
      </c>
      <c r="R8" s="42">
        <f>'Am20-10yr'!R8*$O$3</f>
        <v>239.68590965443121</v>
      </c>
      <c r="S8" s="42">
        <f>'Am20-10yr'!S8*$O$3</f>
        <v>244.47962784751982</v>
      </c>
      <c r="T8" s="42">
        <f>'Am20-10yr'!T8*$O$3</f>
        <v>249.36922040447024</v>
      </c>
      <c r="U8" s="42">
        <f>'Am20-10yr'!U8*$O$3</f>
        <v>254.35660481255962</v>
      </c>
      <c r="V8" s="42">
        <f>'Am20-10yr'!V8*$O$3</f>
        <v>259.44373690881082</v>
      </c>
      <c r="W8" s="42">
        <f>'Am20-10yr'!W8*$O$3</f>
        <v>264.63261164698702</v>
      </c>
      <c r="X8" s="42">
        <f>'Am20-10yr'!X8*$O$3</f>
        <v>269.92526387992677</v>
      </c>
      <c r="Y8" s="42">
        <f>'Am20-10yr'!Y8*$O$3</f>
        <v>275.32376915752536</v>
      </c>
    </row>
    <row r="9" spans="1:41" s="3" customFormat="1" ht="21" x14ac:dyDescent="0.25">
      <c r="B9" s="62"/>
      <c r="C9" s="60" t="s">
        <v>38</v>
      </c>
      <c r="F9" s="38" t="s">
        <v>20</v>
      </c>
      <c r="G9" s="39" t="s">
        <v>121</v>
      </c>
      <c r="H9" s="39" t="s">
        <v>80</v>
      </c>
      <c r="I9" s="63"/>
      <c r="J9" s="39" t="s">
        <v>122</v>
      </c>
      <c r="K9" s="39" t="s">
        <v>80</v>
      </c>
    </row>
    <row r="10" spans="1:41" x14ac:dyDescent="0.3">
      <c r="D10" s="34" t="s">
        <v>18</v>
      </c>
      <c r="F10" s="129">
        <v>0.64</v>
      </c>
      <c r="G10" s="130">
        <v>0.04</v>
      </c>
      <c r="H10" s="44">
        <f>F10*G10</f>
        <v>2.5600000000000001E-2</v>
      </c>
      <c r="I10" s="35"/>
      <c r="J10" s="84">
        <v>0.04</v>
      </c>
      <c r="K10" s="44">
        <f>$F10*J10</f>
        <v>2.5600000000000001E-2</v>
      </c>
    </row>
    <row r="11" spans="1:41" x14ac:dyDescent="0.3">
      <c r="D11" s="45" t="s">
        <v>19</v>
      </c>
      <c r="E11" s="45"/>
      <c r="F11" s="131">
        <v>0.36</v>
      </c>
      <c r="G11" s="132">
        <v>0.09</v>
      </c>
      <c r="H11" s="46">
        <f t="shared" ref="H11" si="1">F11*G11</f>
        <v>3.2399999999999998E-2</v>
      </c>
      <c r="I11" s="35"/>
      <c r="J11" s="85">
        <f>G11*H14</f>
        <v>0.12244897959183673</v>
      </c>
      <c r="K11" s="46">
        <f>$F11*J11</f>
        <v>4.4081632653061219E-2</v>
      </c>
    </row>
    <row r="12" spans="1:41" x14ac:dyDescent="0.3">
      <c r="D12" s="34" t="s">
        <v>74</v>
      </c>
      <c r="F12" s="47">
        <f>SUM(F10:F11)</f>
        <v>1</v>
      </c>
      <c r="G12" s="44"/>
      <c r="H12" s="44">
        <f>SUM(H10:H11)</f>
        <v>5.7999999999999996E-2</v>
      </c>
      <c r="I12" s="35"/>
      <c r="J12" s="44"/>
      <c r="K12" s="44">
        <f>SUM(K10:K11)</f>
        <v>6.9681632653061223E-2</v>
      </c>
    </row>
    <row r="13" spans="1:41" x14ac:dyDescent="0.3">
      <c r="D13" s="34" t="s">
        <v>41</v>
      </c>
      <c r="F13" s="47"/>
      <c r="G13" s="44"/>
      <c r="H13" s="44">
        <v>0.26500000000000001</v>
      </c>
      <c r="I13" s="35"/>
      <c r="J13" s="35"/>
    </row>
    <row r="14" spans="1:41" x14ac:dyDescent="0.3">
      <c r="D14" s="34" t="s">
        <v>42</v>
      </c>
      <c r="F14" s="47"/>
      <c r="G14" s="44"/>
      <c r="H14" s="44">
        <f>1/(1-H13)</f>
        <v>1.3605442176870748</v>
      </c>
      <c r="I14" s="35"/>
      <c r="J14" s="35"/>
    </row>
    <row r="15" spans="1:41" x14ac:dyDescent="0.3">
      <c r="C15" s="40" t="s">
        <v>86</v>
      </c>
      <c r="E15" s="128">
        <f>K12</f>
        <v>6.9681632653061223E-2</v>
      </c>
      <c r="F15" s="47"/>
      <c r="G15" s="44"/>
      <c r="H15" s="44"/>
      <c r="I15" s="35"/>
      <c r="J15" s="35"/>
    </row>
    <row r="16" spans="1:41" x14ac:dyDescent="0.3">
      <c r="C16" s="40" t="s">
        <v>87</v>
      </c>
      <c r="E16" s="134">
        <f>L4</f>
        <v>10</v>
      </c>
      <c r="F16" s="47" t="s">
        <v>36</v>
      </c>
      <c r="G16" s="44"/>
      <c r="H16" s="44"/>
      <c r="I16" s="35"/>
      <c r="J16" s="35"/>
    </row>
    <row r="17" spans="2:41" x14ac:dyDescent="0.3">
      <c r="B17" s="41" t="s">
        <v>88</v>
      </c>
      <c r="E17" s="35"/>
    </row>
    <row r="18" spans="2:41" x14ac:dyDescent="0.3">
      <c r="E18" s="61" t="s">
        <v>81</v>
      </c>
      <c r="F18" s="56">
        <f>F7</f>
        <v>2023</v>
      </c>
      <c r="G18" s="56">
        <f>F18+1</f>
        <v>2024</v>
      </c>
      <c r="H18" s="56">
        <f t="shared" ref="H18:AO18" si="2">G18+1</f>
        <v>2025</v>
      </c>
      <c r="I18" s="56">
        <f t="shared" si="2"/>
        <v>2026</v>
      </c>
      <c r="J18" s="56">
        <f t="shared" si="2"/>
        <v>2027</v>
      </c>
      <c r="K18" s="56">
        <f t="shared" si="2"/>
        <v>2028</v>
      </c>
      <c r="L18" s="56">
        <f t="shared" si="2"/>
        <v>2029</v>
      </c>
      <c r="M18" s="56">
        <f t="shared" si="2"/>
        <v>2030</v>
      </c>
      <c r="N18" s="56">
        <f t="shared" si="2"/>
        <v>2031</v>
      </c>
      <c r="O18" s="56">
        <f t="shared" si="2"/>
        <v>2032</v>
      </c>
      <c r="P18" s="56">
        <f t="shared" si="2"/>
        <v>2033</v>
      </c>
      <c r="Q18" s="56">
        <f t="shared" si="2"/>
        <v>2034</v>
      </c>
      <c r="R18" s="56">
        <f t="shared" si="2"/>
        <v>2035</v>
      </c>
      <c r="S18" s="56">
        <f t="shared" si="2"/>
        <v>2036</v>
      </c>
      <c r="T18" s="56">
        <f t="shared" si="2"/>
        <v>2037</v>
      </c>
      <c r="U18" s="56">
        <f t="shared" si="2"/>
        <v>2038</v>
      </c>
      <c r="V18" s="56">
        <f t="shared" si="2"/>
        <v>2039</v>
      </c>
      <c r="W18" s="56">
        <f t="shared" si="2"/>
        <v>2040</v>
      </c>
      <c r="X18" s="56">
        <f t="shared" si="2"/>
        <v>2041</v>
      </c>
      <c r="Y18" s="56">
        <f t="shared" si="2"/>
        <v>2042</v>
      </c>
      <c r="Z18" s="56">
        <f t="shared" si="2"/>
        <v>2043</v>
      </c>
      <c r="AA18" s="56">
        <f t="shared" si="2"/>
        <v>2044</v>
      </c>
      <c r="AB18" s="56">
        <f t="shared" si="2"/>
        <v>2045</v>
      </c>
      <c r="AC18" s="56">
        <f t="shared" si="2"/>
        <v>2046</v>
      </c>
      <c r="AD18" s="56">
        <f t="shared" si="2"/>
        <v>2047</v>
      </c>
      <c r="AE18" s="56">
        <f t="shared" si="2"/>
        <v>2048</v>
      </c>
      <c r="AF18" s="56">
        <f t="shared" si="2"/>
        <v>2049</v>
      </c>
      <c r="AG18" s="56">
        <f t="shared" si="2"/>
        <v>2050</v>
      </c>
      <c r="AH18" s="56">
        <f t="shared" si="2"/>
        <v>2051</v>
      </c>
      <c r="AI18" s="56">
        <f t="shared" si="2"/>
        <v>2052</v>
      </c>
      <c r="AJ18" s="56">
        <f t="shared" si="2"/>
        <v>2053</v>
      </c>
      <c r="AK18" s="56">
        <f t="shared" si="2"/>
        <v>2054</v>
      </c>
      <c r="AL18" s="56">
        <f t="shared" si="2"/>
        <v>2055</v>
      </c>
      <c r="AM18" s="56">
        <f t="shared" si="2"/>
        <v>2056</v>
      </c>
      <c r="AN18" s="56">
        <f t="shared" si="2"/>
        <v>2057</v>
      </c>
      <c r="AO18" s="56">
        <f t="shared" si="2"/>
        <v>2058</v>
      </c>
    </row>
    <row r="19" spans="2:41" x14ac:dyDescent="0.3">
      <c r="C19" s="40" t="s">
        <v>77</v>
      </c>
      <c r="E19" s="48">
        <f>NPV($E$15,F19:AO19)*(1+$E$15)</f>
        <v>0</v>
      </c>
      <c r="F19" s="53">
        <f t="shared" ref="F19:Y19" si="3">IF($G$3="Expense",F8,0)</f>
        <v>0</v>
      </c>
      <c r="G19" s="53">
        <f t="shared" si="3"/>
        <v>0</v>
      </c>
      <c r="H19" s="53">
        <f t="shared" si="3"/>
        <v>0</v>
      </c>
      <c r="I19" s="53">
        <f t="shared" si="3"/>
        <v>0</v>
      </c>
      <c r="J19" s="53">
        <f t="shared" si="3"/>
        <v>0</v>
      </c>
      <c r="K19" s="53">
        <f t="shared" si="3"/>
        <v>0</v>
      </c>
      <c r="L19" s="53">
        <f t="shared" si="3"/>
        <v>0</v>
      </c>
      <c r="M19" s="53">
        <f t="shared" si="3"/>
        <v>0</v>
      </c>
      <c r="N19" s="53">
        <f t="shared" si="3"/>
        <v>0</v>
      </c>
      <c r="O19" s="53">
        <f t="shared" si="3"/>
        <v>0</v>
      </c>
      <c r="P19" s="53">
        <f t="shared" si="3"/>
        <v>0</v>
      </c>
      <c r="Q19" s="53">
        <f t="shared" si="3"/>
        <v>0</v>
      </c>
      <c r="R19" s="53">
        <f t="shared" si="3"/>
        <v>0</v>
      </c>
      <c r="S19" s="53">
        <f t="shared" si="3"/>
        <v>0</v>
      </c>
      <c r="T19" s="53">
        <f t="shared" si="3"/>
        <v>0</v>
      </c>
      <c r="U19" s="53">
        <f t="shared" si="3"/>
        <v>0</v>
      </c>
      <c r="V19" s="53">
        <f t="shared" si="3"/>
        <v>0</v>
      </c>
      <c r="W19" s="53">
        <f t="shared" si="3"/>
        <v>0</v>
      </c>
      <c r="X19" s="53">
        <f t="shared" si="3"/>
        <v>0</v>
      </c>
      <c r="Y19" s="53">
        <f t="shared" si="3"/>
        <v>0</v>
      </c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</row>
    <row r="20" spans="2:41" x14ac:dyDescent="0.3">
      <c r="C20" s="40" t="s">
        <v>78</v>
      </c>
    </row>
    <row r="21" spans="2:41" x14ac:dyDescent="0.3">
      <c r="D21" s="34" t="s">
        <v>79</v>
      </c>
      <c r="E21" s="48">
        <f>NPV($E$15,F21:AO21)*(1+$E$15)</f>
        <v>1802.97640218781</v>
      </c>
      <c r="F21" s="49">
        <f>F8-F46-F19</f>
        <v>125.47331999999999</v>
      </c>
      <c r="G21" s="49">
        <f t="shared" ref="G21:Y21" si="4">G8-G46-G19</f>
        <v>131.2611804</v>
      </c>
      <c r="H21" s="49">
        <f t="shared" si="4"/>
        <v>137.328717708</v>
      </c>
      <c r="I21" s="49">
        <f t="shared" si="4"/>
        <v>143.689721994</v>
      </c>
      <c r="J21" s="49">
        <f t="shared" si="4"/>
        <v>150.35866776</v>
      </c>
      <c r="K21" s="49">
        <f t="shared" si="4"/>
        <v>153.3658411152</v>
      </c>
      <c r="L21" s="49">
        <f t="shared" si="4"/>
        <v>156.43315793750398</v>
      </c>
      <c r="M21" s="49">
        <f t="shared" si="4"/>
        <v>159.56182109625408</v>
      </c>
      <c r="N21" s="49">
        <f t="shared" si="4"/>
        <v>162.75305751817916</v>
      </c>
      <c r="O21" s="49">
        <f t="shared" si="4"/>
        <v>166.00811866854275</v>
      </c>
      <c r="P21" s="49">
        <f t="shared" si="4"/>
        <v>169.32828104191361</v>
      </c>
      <c r="Q21" s="49">
        <f t="shared" si="4"/>
        <v>172.71484666275188</v>
      </c>
      <c r="R21" s="49">
        <f t="shared" si="4"/>
        <v>176.16914359600693</v>
      </c>
      <c r="S21" s="49">
        <f t="shared" si="4"/>
        <v>179.69252646792705</v>
      </c>
      <c r="T21" s="49">
        <f t="shared" si="4"/>
        <v>183.28637699728563</v>
      </c>
      <c r="U21" s="49">
        <f t="shared" si="4"/>
        <v>186.95210453723132</v>
      </c>
      <c r="V21" s="49">
        <f t="shared" si="4"/>
        <v>190.69114662797597</v>
      </c>
      <c r="W21" s="49">
        <f t="shared" si="4"/>
        <v>194.50496956053547</v>
      </c>
      <c r="X21" s="49">
        <f t="shared" si="4"/>
        <v>198.39506895174617</v>
      </c>
      <c r="Y21" s="49">
        <f t="shared" si="4"/>
        <v>202.36297033078114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</row>
    <row r="22" spans="2:41" x14ac:dyDescent="0.3">
      <c r="D22" s="34" t="s">
        <v>109</v>
      </c>
      <c r="E22" s="48"/>
      <c r="F22" s="49">
        <f t="shared" ref="F22:AO22" si="5">E22+F21-F44</f>
        <v>125.47331999999999</v>
      </c>
      <c r="G22" s="49">
        <f t="shared" si="5"/>
        <v>244.18716839999999</v>
      </c>
      <c r="H22" s="49">
        <f t="shared" si="5"/>
        <v>355.84243606800004</v>
      </c>
      <c r="I22" s="49">
        <f t="shared" si="5"/>
        <v>460.12583625119998</v>
      </c>
      <c r="J22" s="49">
        <f t="shared" si="5"/>
        <v>556.70921000099997</v>
      </c>
      <c r="K22" s="49">
        <f t="shared" si="5"/>
        <v>641.26389033000009</v>
      </c>
      <c r="L22" s="49">
        <f t="shared" si="5"/>
        <v>713.54930336978407</v>
      </c>
      <c r="M22" s="49">
        <f t="shared" si="5"/>
        <v>773.32006377456776</v>
      </c>
      <c r="N22" s="49">
        <f t="shared" si="5"/>
        <v>820.32587849165111</v>
      </c>
      <c r="O22" s="49">
        <f t="shared" si="5"/>
        <v>854.31144860728011</v>
      </c>
      <c r="P22" s="49">
        <f t="shared" si="5"/>
        <v>875.01636922942566</v>
      </c>
      <c r="Q22" s="49">
        <f t="shared" si="5"/>
        <v>894.72235936821812</v>
      </c>
      <c r="R22" s="49">
        <f t="shared" si="5"/>
        <v>913.73727981399054</v>
      </c>
      <c r="S22" s="49">
        <f t="shared" si="5"/>
        <v>932.39154054288224</v>
      </c>
      <c r="T22" s="49">
        <f t="shared" si="5"/>
        <v>951.03937135374008</v>
      </c>
      <c r="U22" s="49">
        <f t="shared" si="5"/>
        <v>970.06015878081473</v>
      </c>
      <c r="V22" s="49">
        <f t="shared" si="5"/>
        <v>989.46136195643112</v>
      </c>
      <c r="W22" s="49">
        <f t="shared" si="5"/>
        <v>1009.2505891955598</v>
      </c>
      <c r="X22" s="49">
        <f t="shared" si="5"/>
        <v>1029.435600979471</v>
      </c>
      <c r="Y22" s="49">
        <f t="shared" si="5"/>
        <v>1050.0243129990604</v>
      </c>
      <c r="Z22" s="49">
        <f t="shared" si="5"/>
        <v>864.61456952164485</v>
      </c>
      <c r="AA22" s="49">
        <f t="shared" si="5"/>
        <v>696.13765414842067</v>
      </c>
      <c r="AB22" s="49">
        <f t="shared" si="5"/>
        <v>544.93222344147171</v>
      </c>
      <c r="AC22" s="49">
        <f t="shared" si="5"/>
        <v>411.34370709412343</v>
      </c>
      <c r="AD22" s="49">
        <f t="shared" si="5"/>
        <v>295.72444339356787</v>
      </c>
      <c r="AE22" s="49">
        <f t="shared" si="5"/>
        <v>198.43381739274088</v>
      </c>
      <c r="AF22" s="49">
        <f t="shared" si="5"/>
        <v>119.83840184563701</v>
      </c>
      <c r="AG22" s="49">
        <f t="shared" si="5"/>
        <v>60.312100961330728</v>
      </c>
      <c r="AH22" s="49">
        <f t="shared" si="5"/>
        <v>20.236297033078003</v>
      </c>
      <c r="AI22" s="49">
        <f t="shared" si="5"/>
        <v>-1.1013412404281553E-13</v>
      </c>
      <c r="AJ22" s="49">
        <f t="shared" si="5"/>
        <v>-1.1013412404281553E-13</v>
      </c>
      <c r="AK22" s="49">
        <f t="shared" si="5"/>
        <v>-1.1013412404281553E-13</v>
      </c>
      <c r="AL22" s="49">
        <f t="shared" si="5"/>
        <v>-1.1013412404281553E-13</v>
      </c>
      <c r="AM22" s="49">
        <f t="shared" si="5"/>
        <v>-1.1013412404281553E-13</v>
      </c>
      <c r="AN22" s="49">
        <f t="shared" si="5"/>
        <v>-1.1013412404281553E-13</v>
      </c>
      <c r="AO22" s="49">
        <f t="shared" si="5"/>
        <v>-1.1013412404281553E-13</v>
      </c>
    </row>
    <row r="23" spans="2:41" x14ac:dyDescent="0.3">
      <c r="C23" s="40" t="s">
        <v>43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2:41" x14ac:dyDescent="0.3">
      <c r="D24" s="34" t="s">
        <v>13</v>
      </c>
      <c r="E24" s="48">
        <f>NPV($E$15,F24:AO24)*(1+$E$15)</f>
        <v>94.406943530772381</v>
      </c>
      <c r="F24" s="49"/>
      <c r="G24" s="49">
        <f>IF(G$18-F$18&lt;=$E$16,F$21/$E$16,0)</f>
        <v>12.547331999999999</v>
      </c>
      <c r="H24" s="49">
        <f>IF(H$18-F$18&lt;=$E$16,F$21/$E$16,0)</f>
        <v>12.547331999999999</v>
      </c>
      <c r="I24" s="49">
        <f>IF(I$18-F$18&lt;=$E$16,F$21/$E$16,0)</f>
        <v>12.547331999999999</v>
      </c>
      <c r="J24" s="49">
        <f>IF(J$18-F$18&lt;=$E$16,F$21/$E$16,0)</f>
        <v>12.547331999999999</v>
      </c>
      <c r="K24" s="49">
        <f>IF(K$18-F$18&lt;=$E$16,F$21/$E$16,0)</f>
        <v>12.547331999999999</v>
      </c>
      <c r="L24" s="49">
        <f>IF(L$18-F$18&lt;=$E$16,F$21/$E$16,0)</f>
        <v>12.547331999999999</v>
      </c>
      <c r="M24" s="49">
        <f>IF(M$18-F$18&lt;=$E$16,F$21/$E$16,0)</f>
        <v>12.547331999999999</v>
      </c>
      <c r="N24" s="49">
        <f>IF(N$18-F$18&lt;=$E$16,F$21/$E$16,0)</f>
        <v>12.547331999999999</v>
      </c>
      <c r="O24" s="49">
        <f>IF(O$18-F$18&lt;=$E$16,F$21/$E$16,0)</f>
        <v>12.547331999999999</v>
      </c>
      <c r="P24" s="49">
        <f>IF(P$18-F$18&lt;=$E$16,F$21/$E$16,0)</f>
        <v>12.547331999999999</v>
      </c>
      <c r="Q24" s="49">
        <f>IF(Q$18-F$18&lt;=$E$16,F$21/$E$16,0)</f>
        <v>0</v>
      </c>
      <c r="R24" s="49">
        <f>IF(R$18-F$18&lt;=$E$16,F$21/$E$16,0)</f>
        <v>0</v>
      </c>
      <c r="S24" s="49">
        <f>IF(S$18-F$18&lt;=$E$16,F$21/$E$16,0)</f>
        <v>0</v>
      </c>
      <c r="T24" s="49">
        <f>IF(T$18-F$18&lt;=$E$16,F$21/$E$16,0)</f>
        <v>0</v>
      </c>
      <c r="U24" s="49">
        <f>IF(U$18-F$18&lt;=$E$16,F$21/$E$16,0)</f>
        <v>0</v>
      </c>
      <c r="V24" s="49">
        <f>IF(V$18-F$18&lt;=$E$16,F$21/$E$16,0)</f>
        <v>0</v>
      </c>
      <c r="W24" s="49"/>
      <c r="X24" s="49"/>
      <c r="Y24" s="49"/>
    </row>
    <row r="25" spans="2:41" x14ac:dyDescent="0.3">
      <c r="D25" s="34" t="s">
        <v>14</v>
      </c>
      <c r="E25" s="48">
        <f t="shared" ref="E25:E44" si="6">NPV($E$15,F25:AO25)*(1+$E$15)</f>
        <v>98.761767408444499</v>
      </c>
      <c r="F25" s="49"/>
      <c r="G25" s="49"/>
      <c r="H25" s="49">
        <f>IF(H$18-G$18&lt;=$E$16,G$21/$E$16,0)</f>
        <v>13.12611804</v>
      </c>
      <c r="I25" s="49">
        <f>IF(I$18-G$18&lt;=$E$16,G$21/$E$16,0)</f>
        <v>13.12611804</v>
      </c>
      <c r="J25" s="49">
        <f>IF(J$18-G$18&lt;=$E$16,G$21/$E$16,0)</f>
        <v>13.12611804</v>
      </c>
      <c r="K25" s="49">
        <f>IF(K$18-G$18&lt;=$E$16,G$21/$E$16,0)</f>
        <v>13.12611804</v>
      </c>
      <c r="L25" s="49">
        <f>IF(L$18-G$18&lt;=$E$16,G$21/$E$16,0)</f>
        <v>13.12611804</v>
      </c>
      <c r="M25" s="49">
        <f>IF(M$18-G$18&lt;=$E$16,G$21/$E$16,0)</f>
        <v>13.12611804</v>
      </c>
      <c r="N25" s="49">
        <f>IF(N$18-G$18&lt;=$E$16,G$21/$E$16,0)</f>
        <v>13.12611804</v>
      </c>
      <c r="O25" s="49">
        <f>IF(O$18-G$18&lt;=$E$16,G$21/$E$16,0)</f>
        <v>13.12611804</v>
      </c>
      <c r="P25" s="49">
        <f>IF(P$18-G$18&lt;=$E$16,G$21/$E$16,0)</f>
        <v>13.12611804</v>
      </c>
      <c r="Q25" s="49">
        <f>IF(Q$18-G$18&lt;=$E$16,G$21/$E$16,0)</f>
        <v>13.12611804</v>
      </c>
      <c r="R25" s="49">
        <f>IF(R$18-G$18&lt;=$E$16,G$21/$E$16,0)</f>
        <v>0</v>
      </c>
      <c r="S25" s="49">
        <f>IF(S$18-G$18&lt;=$E$16,G$21/$E$16,0)</f>
        <v>0</v>
      </c>
      <c r="T25" s="49">
        <f>IF(T$18-G$18&lt;=$E$16,G$21/$E$16,0)</f>
        <v>0</v>
      </c>
      <c r="U25" s="49">
        <f>IF(U$18-G$18&lt;=$E$16,G$21/$E$16,0)</f>
        <v>0</v>
      </c>
      <c r="V25" s="49">
        <f>IF(V$18-G$18&lt;=$E$16,G$21/$E$16,0)</f>
        <v>0</v>
      </c>
      <c r="W25" s="49">
        <f>IF(W$18-G$18&lt;=$E$16,G$21/$E$16,0)</f>
        <v>0</v>
      </c>
      <c r="X25" s="49"/>
      <c r="Y25" s="49"/>
    </row>
    <row r="26" spans="2:41" x14ac:dyDescent="0.3">
      <c r="D26" s="34" t="s">
        <v>15</v>
      </c>
      <c r="E26" s="48">
        <f t="shared" si="6"/>
        <v>103.32702201402289</v>
      </c>
      <c r="F26" s="49"/>
      <c r="G26" s="49"/>
      <c r="H26" s="49"/>
      <c r="I26" s="49">
        <f>IF(I$18-H$18&lt;=$E$16,H$21/$E$16,0)</f>
        <v>13.732871770799999</v>
      </c>
      <c r="J26" s="49">
        <f>IF(J$18-H$18&lt;=$E$16,H$21/$E$16,0)</f>
        <v>13.732871770799999</v>
      </c>
      <c r="K26" s="49">
        <f>IF(K$18-H$18&lt;=$E$16,H$21/$E$16,0)</f>
        <v>13.732871770799999</v>
      </c>
      <c r="L26" s="49">
        <f>IF(L$18-H$18&lt;=$E$16,H$21/$E$16,0)</f>
        <v>13.732871770799999</v>
      </c>
      <c r="M26" s="49">
        <f>IF(M$18-H$18&lt;=$E$16,H$21/$E$16,0)</f>
        <v>13.732871770799999</v>
      </c>
      <c r="N26" s="49">
        <f>IF(N$18-H$18&lt;=$E$16,H$21/$E$16,0)</f>
        <v>13.732871770799999</v>
      </c>
      <c r="O26" s="49">
        <f>IF(O$18-H$18&lt;=$E$16,H$21/$E$16,0)</f>
        <v>13.732871770799999</v>
      </c>
      <c r="P26" s="49">
        <f>IF(P$18-H$18&lt;=$E$16,H$21/$E$16,0)</f>
        <v>13.732871770799999</v>
      </c>
      <c r="Q26" s="49">
        <f>IF(Q$18-H$18&lt;=$E$16,H$21/$E$16,0)</f>
        <v>13.732871770799999</v>
      </c>
      <c r="R26" s="49">
        <f>IF(R$18-H$18&lt;=$E$16,H$21/$E$16,0)</f>
        <v>13.732871770799999</v>
      </c>
      <c r="S26" s="49">
        <f>IF(S$18-H$18&lt;=$E$16,H$21/$E$16,0)</f>
        <v>0</v>
      </c>
      <c r="T26" s="49">
        <f>IF(T$18-H$18&lt;=$E$16,H$21/$E$16,0)</f>
        <v>0</v>
      </c>
      <c r="U26" s="49">
        <f>IF(U$18-H$18&lt;=$E$16,H$21/$E$16,0)</f>
        <v>0</v>
      </c>
      <c r="V26" s="49">
        <f>IF(V$18-H$18&lt;=$E$16,H$21/$E$16,0)</f>
        <v>0</v>
      </c>
      <c r="W26" s="49">
        <f>IF(W$18-H$18&lt;=$E$16,H$21/$E$16,0)</f>
        <v>0</v>
      </c>
      <c r="X26" s="49">
        <f>IF(X$18-H$18&lt;=$E$16,H$21/$E$16,0)</f>
        <v>0</v>
      </c>
      <c r="Y26" s="49"/>
    </row>
    <row r="27" spans="2:41" x14ac:dyDescent="0.3">
      <c r="D27" s="34" t="s">
        <v>16</v>
      </c>
      <c r="E27" s="48">
        <f t="shared" si="6"/>
        <v>108.11308308602932</v>
      </c>
      <c r="F27" s="49"/>
      <c r="G27" s="49"/>
      <c r="H27" s="49"/>
      <c r="I27" s="49"/>
      <c r="J27" s="49">
        <f>IF(J$18-I$18&lt;=$E$16,I$21/$E$16,0)</f>
        <v>14.3689721994</v>
      </c>
      <c r="K27" s="49">
        <f>IF(K$18-I$18&lt;=$E$16,I$21/$E$16,0)</f>
        <v>14.3689721994</v>
      </c>
      <c r="L27" s="49">
        <f>IF(L$18-I$18&lt;=$E$16,I$21/$E$16,0)</f>
        <v>14.3689721994</v>
      </c>
      <c r="M27" s="49">
        <f>IF(M$18-I$18&lt;=$E$16,I$21/$E$16,0)</f>
        <v>14.3689721994</v>
      </c>
      <c r="N27" s="49">
        <f>IF(N$18-I$18&lt;=$E$16,I$21/$E$16,0)</f>
        <v>14.3689721994</v>
      </c>
      <c r="O27" s="49">
        <f>IF(O$18-I$18&lt;=$E$16,I$21/$E$16,0)</f>
        <v>14.3689721994</v>
      </c>
      <c r="P27" s="49">
        <f>IF(P$18-I$18&lt;=$E$16,I$21/$E$16,0)</f>
        <v>14.3689721994</v>
      </c>
      <c r="Q27" s="49">
        <f>IF(Q$18-I$18&lt;=$E$16,I$21/$E$16,0)</f>
        <v>14.3689721994</v>
      </c>
      <c r="R27" s="49">
        <f>IF(R$18-I$18&lt;=$E$16,I$21/$E$16,0)</f>
        <v>14.3689721994</v>
      </c>
      <c r="S27" s="49">
        <f>IF(S$18-I$18&lt;=$E$16,I$21/$E$16,0)</f>
        <v>14.3689721994</v>
      </c>
      <c r="T27" s="49">
        <f>IF(T$18-I$18&lt;=$E$16,I$21/$E$16,0)</f>
        <v>0</v>
      </c>
      <c r="U27" s="49">
        <f>IF(U$18-I$18&lt;=$E$16,I$21/$E$16,0)</f>
        <v>0</v>
      </c>
      <c r="V27" s="49">
        <f>IF(V$18-I$18&lt;=$E$16,I$21/$E$16,0)</f>
        <v>0</v>
      </c>
      <c r="W27" s="49">
        <f>IF(W$18-I$18&lt;=$E$16,I$21/$E$16,0)</f>
        <v>0</v>
      </c>
      <c r="X27" s="49">
        <f>IF(X$18-I$18&lt;=$E$16,I$21/$E$16,0)</f>
        <v>0</v>
      </c>
      <c r="Y27" s="49">
        <f>IF(Y$18-I$18&lt;=$E$16,I$21/$E$16,0)</f>
        <v>0</v>
      </c>
    </row>
    <row r="28" spans="2:41" x14ac:dyDescent="0.3">
      <c r="D28" s="51" t="s">
        <v>17</v>
      </c>
      <c r="E28" s="52">
        <f t="shared" si="6"/>
        <v>113.13084133408192</v>
      </c>
      <c r="F28" s="53"/>
      <c r="G28" s="53"/>
      <c r="H28" s="53"/>
      <c r="I28" s="53"/>
      <c r="J28" s="53"/>
      <c r="K28" s="49">
        <f>IF(K$18-J$18&lt;=$E$16,J$21/$E$16,0)</f>
        <v>15.035866776000001</v>
      </c>
      <c r="L28" s="49">
        <f>IF(L$18-J$18&lt;=$E$16,J$21/$E$16,0)</f>
        <v>15.035866776000001</v>
      </c>
      <c r="M28" s="49">
        <f>IF(M$18-J$18&lt;=$E$16,J$21/$E$16,0)</f>
        <v>15.035866776000001</v>
      </c>
      <c r="N28" s="49">
        <f>IF(N$18-J$18&lt;=$E$16,J$21/$E$16,0)</f>
        <v>15.035866776000001</v>
      </c>
      <c r="O28" s="49">
        <f>IF(O$18-J$18&lt;=$E$16,J$21/$E$16,0)</f>
        <v>15.035866776000001</v>
      </c>
      <c r="P28" s="49">
        <f>IF(P$18-J$18&lt;=$E$16,J$21/$E$16,0)</f>
        <v>15.035866776000001</v>
      </c>
      <c r="Q28" s="49">
        <f>IF(Q$18-J$18&lt;=$E$16,J$21/$E$16,0)</f>
        <v>15.035866776000001</v>
      </c>
      <c r="R28" s="49">
        <f>IF(R$18-J$18&lt;=$E$16,J$21/$E$16,0)</f>
        <v>15.035866776000001</v>
      </c>
      <c r="S28" s="49">
        <f>IF(S$18-J$18&lt;=$E$16,J$21/$E$16,0)</f>
        <v>15.035866776000001</v>
      </c>
      <c r="T28" s="49">
        <f>IF(T$18-J$18&lt;=$E$16,J$21/$E$16,0)</f>
        <v>15.035866776000001</v>
      </c>
      <c r="U28" s="49">
        <f>IF(U$18-J$18&lt;=$E$16,J$21/$E$16,0)</f>
        <v>0</v>
      </c>
      <c r="V28" s="49">
        <f>IF(V$18-J$18&lt;=$E$16,J$21/$E$16,0)</f>
        <v>0</v>
      </c>
      <c r="W28" s="49">
        <f>IF(W$18-J$18&lt;=$E$16,J$21/$E$16,0)</f>
        <v>0</v>
      </c>
      <c r="X28" s="49">
        <f>IF(X$18-J$18&lt;=$E$16,J$21/$E$16,0)</f>
        <v>0</v>
      </c>
      <c r="Y28" s="49">
        <f>IF(Y$18-J$18&lt;=$E$16,J$21/$E$16,0)</f>
        <v>0</v>
      </c>
      <c r="Z28" s="49">
        <f>IF(Z$18-J$18&lt;=$E$16,J$21/$E$16,0)</f>
        <v>0</v>
      </c>
    </row>
    <row r="29" spans="2:41" x14ac:dyDescent="0.3">
      <c r="D29" s="51" t="s">
        <v>21</v>
      </c>
      <c r="E29" s="52">
        <f t="shared" si="6"/>
        <v>115.39345816076354</v>
      </c>
      <c r="F29" s="53"/>
      <c r="G29" s="53"/>
      <c r="H29" s="53"/>
      <c r="I29" s="53"/>
      <c r="J29" s="53"/>
      <c r="K29" s="42"/>
      <c r="L29" s="49">
        <f>IF(L$18-K$18&lt;=$E$16,K$21/$E$16,0)</f>
        <v>15.336584111520001</v>
      </c>
      <c r="M29" s="49">
        <f>IF(M$18-K$18&lt;=$E$16,K$21/$E$16,0)</f>
        <v>15.336584111520001</v>
      </c>
      <c r="N29" s="49">
        <f>IF(N$18-K$18&lt;=$E$16,K$21/$E$16,0)</f>
        <v>15.336584111520001</v>
      </c>
      <c r="O29" s="49">
        <f>IF(O$18-K$18&lt;=$E$16,K$21/$E$16,0)</f>
        <v>15.336584111520001</v>
      </c>
      <c r="P29" s="49">
        <f>IF(P$18-K$18&lt;=$E$16,K$21/$E$16,0)</f>
        <v>15.336584111520001</v>
      </c>
      <c r="Q29" s="49">
        <f>IF(Q$18-K$18&lt;=$E$16,K$21/$E$16,0)</f>
        <v>15.336584111520001</v>
      </c>
      <c r="R29" s="49">
        <f>IF(R$18-K$18&lt;=$E$16,K$21/$E$16,0)</f>
        <v>15.336584111520001</v>
      </c>
      <c r="S29" s="49">
        <f>IF(S$18-K$18&lt;=$E$16,K$21/$E$16,0)</f>
        <v>15.336584111520001</v>
      </c>
      <c r="T29" s="49">
        <f>IF(T$18-K$18&lt;=$E$16,K$21/$E$16,0)</f>
        <v>15.336584111520001</v>
      </c>
      <c r="U29" s="49">
        <f>IF(U$18-K$18&lt;=$E$16,K$21/$E$16,0)</f>
        <v>15.336584111520001</v>
      </c>
      <c r="V29" s="49">
        <f>IF(V$18-K$18&lt;=$E$16,K$21/$E$16,0)</f>
        <v>0</v>
      </c>
      <c r="W29" s="49">
        <f>IF(W$18-K$18&lt;=$E$16,K$21/$E$16,0)</f>
        <v>0</v>
      </c>
      <c r="X29" s="49">
        <f>IF(X$18-K$18&lt;=$E$16,K$21/$E$16,0)</f>
        <v>0</v>
      </c>
      <c r="Y29" s="49">
        <f>IF(Y$18-K$18&lt;=$E$16,K$21/$E$16,0)</f>
        <v>0</v>
      </c>
      <c r="Z29" s="49">
        <f>IF(Z$18-K$18&lt;=$E$16,K$21/$E$16,0)</f>
        <v>0</v>
      </c>
      <c r="AA29" s="49">
        <f>IF(AA$18-K$18&lt;=$E$16,K$21/$E$16,0)</f>
        <v>0</v>
      </c>
    </row>
    <row r="30" spans="2:41" x14ac:dyDescent="0.3">
      <c r="D30" s="51" t="s">
        <v>22</v>
      </c>
      <c r="E30" s="52">
        <f t="shared" si="6"/>
        <v>117.70132732397882</v>
      </c>
      <c r="F30" s="53"/>
      <c r="G30" s="53"/>
      <c r="H30" s="53"/>
      <c r="I30" s="53"/>
      <c r="J30" s="53"/>
      <c r="K30" s="42"/>
      <c r="L30" s="42"/>
      <c r="M30" s="49">
        <f>IF(M$18-L$18&lt;=$E$16,L$21/$E$16,0)</f>
        <v>15.643315793750398</v>
      </c>
      <c r="N30" s="49">
        <f>IF(N$18-L$18&lt;=$E$16,L$21/$E$16,0)</f>
        <v>15.643315793750398</v>
      </c>
      <c r="O30" s="49">
        <f>IF(O$18-L$18&lt;=$E$16,L$21/$E$16,0)</f>
        <v>15.643315793750398</v>
      </c>
      <c r="P30" s="49">
        <f>IF(P$18-L$18&lt;=$E$16,L$21/$E$16,0)</f>
        <v>15.643315793750398</v>
      </c>
      <c r="Q30" s="49">
        <f>IF(Q$18-L$18&lt;=$E$16,L$21/$E$16,0)</f>
        <v>15.643315793750398</v>
      </c>
      <c r="R30" s="49">
        <f>IF(R$18-L$18&lt;=$E$16,L$21/$E$16,0)</f>
        <v>15.643315793750398</v>
      </c>
      <c r="S30" s="49">
        <f>IF(S$18-L$18&lt;=$E$16,L$21/$E$16,0)</f>
        <v>15.643315793750398</v>
      </c>
      <c r="T30" s="49">
        <f>IF(T$18-L$18&lt;=$E$16,L$21/$E$16,0)</f>
        <v>15.643315793750398</v>
      </c>
      <c r="U30" s="49">
        <f>IF(U$18-L$18&lt;=$E$16,L$21/$E$16,0)</f>
        <v>15.643315793750398</v>
      </c>
      <c r="V30" s="49">
        <f>IF(V$18-L$18&lt;=$E$16,L$21/$E$16,0)</f>
        <v>15.643315793750398</v>
      </c>
      <c r="W30" s="49">
        <f>IF(W$18-L$18&lt;=$E$16,L$21/$E$16,0)</f>
        <v>0</v>
      </c>
      <c r="X30" s="49">
        <f>IF(X$18-L$18&lt;=$E$16,L$21/$E$16,0)</f>
        <v>0</v>
      </c>
      <c r="Y30" s="49">
        <f>IF(Y$18-L$18&lt;=$E$16,L$21/$E$16,0)</f>
        <v>0</v>
      </c>
      <c r="Z30" s="49">
        <f>IF(Z$18-L$18&lt;=$E$16,L$21/$E$16,0)</f>
        <v>0</v>
      </c>
      <c r="AA30" s="49">
        <f>IF(AA$18-L$18&lt;=$E$16,L$21/$E$16,0)</f>
        <v>0</v>
      </c>
      <c r="AB30" s="49">
        <f>IF(AB$18-L$18&lt;=$E$16,L$21/$E$16,0)</f>
        <v>0</v>
      </c>
    </row>
    <row r="31" spans="2:41" x14ac:dyDescent="0.3">
      <c r="D31" s="51" t="s">
        <v>23</v>
      </c>
      <c r="E31" s="52">
        <f t="shared" si="6"/>
        <v>120.05535387045838</v>
      </c>
      <c r="F31" s="53"/>
      <c r="G31" s="53"/>
      <c r="H31" s="53"/>
      <c r="I31" s="53"/>
      <c r="J31" s="53"/>
      <c r="K31" s="42"/>
      <c r="L31" s="42"/>
      <c r="M31" s="42"/>
      <c r="N31" s="49">
        <f>IF(N$18-M$18&lt;=$E$16,M$21/$E$16,0)</f>
        <v>15.956182109625408</v>
      </c>
      <c r="O31" s="49">
        <f>IF(O$18-M$18&lt;=$E$16,M$21/$E$16,0)</f>
        <v>15.956182109625408</v>
      </c>
      <c r="P31" s="49">
        <f>IF(P$18-M$18&lt;=$E$16,M$21/$E$16,0)</f>
        <v>15.956182109625408</v>
      </c>
      <c r="Q31" s="49">
        <f>IF(Q$18-M$18&lt;=$E$16,M$21/$E$16,0)</f>
        <v>15.956182109625408</v>
      </c>
      <c r="R31" s="49">
        <f>IF(R$18-M$18&lt;=$E$16,M$21/$E$16,0)</f>
        <v>15.956182109625408</v>
      </c>
      <c r="S31" s="49">
        <f>IF(S$18-M$18&lt;=$E$16,M$21/$E$16,0)</f>
        <v>15.956182109625408</v>
      </c>
      <c r="T31" s="49">
        <f>IF(T$18-M$18&lt;=$E$16,M$21/$E$16,0)</f>
        <v>15.956182109625408</v>
      </c>
      <c r="U31" s="49">
        <f>IF(U$18-M$18&lt;=$E$16,M$21/$E$16,0)</f>
        <v>15.956182109625408</v>
      </c>
      <c r="V31" s="49">
        <f>IF(V$18-M$18&lt;=$E$16,M$21/$E$16,0)</f>
        <v>15.956182109625408</v>
      </c>
      <c r="W31" s="49">
        <f>IF(W$18-M$18&lt;=$E$16,M$21/$E$16,0)</f>
        <v>15.956182109625408</v>
      </c>
      <c r="X31" s="49">
        <f>IF(X$18-M$18&lt;=$E$16,M$21/$E$16,0)</f>
        <v>0</v>
      </c>
      <c r="Y31" s="49">
        <f>IF(Y$18-M$18&lt;=$E$16,M$21/$E$16,0)</f>
        <v>0</v>
      </c>
      <c r="Z31" s="49">
        <f>IF(Z$18-M$18&lt;=$E$16,M$21/$E$16,0)</f>
        <v>0</v>
      </c>
      <c r="AA31" s="49">
        <f>IF(AA$18-M$18&lt;=$E$16,M$21/$E$16,0)</f>
        <v>0</v>
      </c>
      <c r="AB31" s="49">
        <f>IF(AB$18-M$18&lt;=$E$16,M$21/$E$16,0)</f>
        <v>0</v>
      </c>
      <c r="AC31" s="49">
        <f>IF(AC$18-M$18&lt;=$E$16,M$21/$E$16,0)</f>
        <v>0</v>
      </c>
    </row>
    <row r="32" spans="2:41" x14ac:dyDescent="0.3">
      <c r="D32" s="51" t="s">
        <v>24</v>
      </c>
      <c r="E32" s="52">
        <f t="shared" si="6"/>
        <v>122.45646094786755</v>
      </c>
      <c r="F32" s="53"/>
      <c r="G32" s="53"/>
      <c r="H32" s="53"/>
      <c r="I32" s="53"/>
      <c r="J32" s="53"/>
      <c r="K32" s="42"/>
      <c r="L32" s="42"/>
      <c r="M32" s="42"/>
      <c r="N32" s="53"/>
      <c r="O32" s="49">
        <f>IF(O$18-N$18&lt;=$E$16,N$21/$E$16,0)</f>
        <v>16.275305751817918</v>
      </c>
      <c r="P32" s="49">
        <f>IF(P$18-N$18&lt;=$E$16,N$21/$E$16,0)</f>
        <v>16.275305751817918</v>
      </c>
      <c r="Q32" s="49">
        <f>IF(Q$18-N$18&lt;=$E$16,N$21/$E$16,0)</f>
        <v>16.275305751817918</v>
      </c>
      <c r="R32" s="49">
        <f>IF(R$18-N$18&lt;=$E$16,N$21/$E$16,0)</f>
        <v>16.275305751817918</v>
      </c>
      <c r="S32" s="49">
        <f>IF(S$18-N$18&lt;=$E$16,N$21/$E$16,0)</f>
        <v>16.275305751817918</v>
      </c>
      <c r="T32" s="49">
        <f>IF(T$18-N$18&lt;=$E$16,N$21/$E$16,0)</f>
        <v>16.275305751817918</v>
      </c>
      <c r="U32" s="49">
        <f>IF(U$18-N$18&lt;=$E$16,N$21/$E$16,0)</f>
        <v>16.275305751817918</v>
      </c>
      <c r="V32" s="49">
        <f>IF(V$18-N$18&lt;=$E$16,N$21/$E$16,0)</f>
        <v>16.275305751817918</v>
      </c>
      <c r="W32" s="49">
        <f>IF(W$18-N$18&lt;=$E$16,N$21/$E$16,0)</f>
        <v>16.275305751817918</v>
      </c>
      <c r="X32" s="49">
        <f>IF(X$18-N$18&lt;=$E$16,N$21/$E$16,0)</f>
        <v>16.275305751817918</v>
      </c>
      <c r="Y32" s="49">
        <f>IF(Y$18-N$18&lt;=$E$16,N$21/$E$16,0)</f>
        <v>0</v>
      </c>
      <c r="Z32" s="49">
        <f>IF(Z$18-N$18&lt;=$E$16,N$21/$E$16,0)</f>
        <v>0</v>
      </c>
      <c r="AA32" s="49">
        <f>IF(AA$18-N$18&lt;=$E$16,N$21/$E$16,0)</f>
        <v>0</v>
      </c>
      <c r="AB32" s="49">
        <f>IF(AB$18-N$18&lt;=$E$16,N$21/$E$16,0)</f>
        <v>0</v>
      </c>
      <c r="AC32" s="49">
        <f>IF(AC$18-N$18&lt;=$E$16,N$21/$E$16,0)</f>
        <v>0</v>
      </c>
      <c r="AD32" s="49">
        <f>IF(AD$18-N$18&lt;=$E$16,N$21/$E$16,0)</f>
        <v>0</v>
      </c>
    </row>
    <row r="33" spans="3:41" x14ac:dyDescent="0.3">
      <c r="D33" s="51" t="s">
        <v>25</v>
      </c>
      <c r="E33" s="52">
        <f t="shared" si="6"/>
        <v>124.90559016682494</v>
      </c>
      <c r="F33" s="53"/>
      <c r="G33" s="53"/>
      <c r="H33" s="53"/>
      <c r="I33" s="53"/>
      <c r="J33" s="53"/>
      <c r="K33" s="42"/>
      <c r="L33" s="42"/>
      <c r="M33" s="42"/>
      <c r="N33" s="53"/>
      <c r="O33" s="53"/>
      <c r="P33" s="49">
        <f>IF(P$18-O$18&lt;=$E$16,O$21/$E$16,0)</f>
        <v>16.600811866854276</v>
      </c>
      <c r="Q33" s="49">
        <f>IF(Q$18-O$18&lt;=$E$16,O$21/$E$16,0)</f>
        <v>16.600811866854276</v>
      </c>
      <c r="R33" s="49">
        <f>IF(R$18-O$18&lt;=$E$16,O$21/$E$16,0)</f>
        <v>16.600811866854276</v>
      </c>
      <c r="S33" s="49">
        <f>IF(S$18-O$18&lt;=$E$16,O$21/$E$16,0)</f>
        <v>16.600811866854276</v>
      </c>
      <c r="T33" s="49">
        <f>IF(T$18-O$18&lt;=$E$16,O$21/$E$16,0)</f>
        <v>16.600811866854276</v>
      </c>
      <c r="U33" s="49">
        <f>IF(U$18-O$18&lt;=$E$16,O$21/$E$16,0)</f>
        <v>16.600811866854276</v>
      </c>
      <c r="V33" s="49">
        <f>IF(V$18-O$18&lt;=$E$16,O$21/$E$16,0)</f>
        <v>16.600811866854276</v>
      </c>
      <c r="W33" s="49">
        <f>IF(W$18-O$18&lt;=$E$16,O$21/$E$16,0)</f>
        <v>16.600811866854276</v>
      </c>
      <c r="X33" s="49">
        <f>IF(X$18-O$18&lt;=$E$16,O$21/$E$16,0)</f>
        <v>16.600811866854276</v>
      </c>
      <c r="Y33" s="49">
        <f>IF(Y$18-O$18&lt;=$E$16,O$21/$E$16,0)</f>
        <v>16.600811866854276</v>
      </c>
      <c r="Z33" s="49">
        <f>IF(Z$18-O$18&lt;=$E$16,O$21/$E$16,0)</f>
        <v>0</v>
      </c>
      <c r="AA33" s="49">
        <f>IF(AA$18-O$18&lt;=$E$16,O$21/$E$16,0)</f>
        <v>0</v>
      </c>
      <c r="AB33" s="49">
        <f>IF(AB$18-O$18&lt;=$E$16,O$21/$E$16,0)</f>
        <v>0</v>
      </c>
      <c r="AC33" s="49">
        <f>IF(AC$18-O$18&lt;=$E$16,O$21/$E$16,0)</f>
        <v>0</v>
      </c>
      <c r="AD33" s="49">
        <f>IF(AD$18-O$18&lt;=$E$16,O$21/$E$16,0)</f>
        <v>0</v>
      </c>
      <c r="AE33" s="49">
        <f>IF(AE$18-O$18&lt;=$E$16,O$21/$E$16,0)</f>
        <v>0</v>
      </c>
    </row>
    <row r="34" spans="3:41" x14ac:dyDescent="0.3">
      <c r="D34" s="51" t="s">
        <v>26</v>
      </c>
      <c r="E34" s="52">
        <f t="shared" si="6"/>
        <v>127.40370197016145</v>
      </c>
      <c r="F34" s="53"/>
      <c r="G34" s="53"/>
      <c r="H34" s="53"/>
      <c r="I34" s="53"/>
      <c r="J34" s="53"/>
      <c r="K34" s="42"/>
      <c r="L34" s="42"/>
      <c r="M34" s="42"/>
      <c r="N34" s="53"/>
      <c r="O34" s="53"/>
      <c r="P34" s="53"/>
      <c r="Q34" s="49">
        <f>IF(Q$18-P$18&lt;=$E$16,P$21/$E$16,0)</f>
        <v>16.932828104191362</v>
      </c>
      <c r="R34" s="49">
        <f>IF(R$18-P$18&lt;=$E$16,P$21/$E$16,0)</f>
        <v>16.932828104191362</v>
      </c>
      <c r="S34" s="49">
        <f>IF(S$18-P$18&lt;=$E$16,P$21/$E$16,0)</f>
        <v>16.932828104191362</v>
      </c>
      <c r="T34" s="49">
        <f>IF(T$18-P$18&lt;=$E$16,P$21/$E$16,0)</f>
        <v>16.932828104191362</v>
      </c>
      <c r="U34" s="49">
        <f>IF(U$18-P$18&lt;=$E$16,P$21/$E$16,0)</f>
        <v>16.932828104191362</v>
      </c>
      <c r="V34" s="49">
        <f>IF(V$18-P$18&lt;=$E$16,P$21/$E$16,0)</f>
        <v>16.932828104191362</v>
      </c>
      <c r="W34" s="49">
        <f>IF(W$18-P$18&lt;=$E$16,P$21/$E$16,0)</f>
        <v>16.932828104191362</v>
      </c>
      <c r="X34" s="49">
        <f>IF(X$18-P$18&lt;=$E$16,P$21/$E$16,0)</f>
        <v>16.932828104191362</v>
      </c>
      <c r="Y34" s="49">
        <f>IF(Y$18-P$18&lt;=$E$16,P$21/$E$16,0)</f>
        <v>16.932828104191362</v>
      </c>
      <c r="Z34" s="49">
        <f>IF(Z$18-P$18&lt;=$E$16,P$21/$E$16,0)</f>
        <v>16.932828104191362</v>
      </c>
      <c r="AA34" s="49">
        <f>IF(AA$18-P$18&lt;=$E$16,P$21/$E$16,0)</f>
        <v>0</v>
      </c>
      <c r="AB34" s="49">
        <f>IF(AB$18-P$18&lt;=$E$16,P$21/$E$16,0)</f>
        <v>0</v>
      </c>
      <c r="AC34" s="49">
        <f>IF(AC$18-P$18&lt;=$E$16,P$21/$E$16,0)</f>
        <v>0</v>
      </c>
      <c r="AD34" s="49">
        <f>IF(AD$18-P$18&lt;=$E$16,P$21/$E$16,0)</f>
        <v>0</v>
      </c>
      <c r="AE34" s="49">
        <f>IF(AE$18-P$18&lt;=$E$16,P$21/$E$16,0)</f>
        <v>0</v>
      </c>
      <c r="AF34" s="49">
        <f>IF(AF$18-P$18&lt;=$E$16,P$21/$E$16,0)</f>
        <v>0</v>
      </c>
    </row>
    <row r="35" spans="3:41" x14ac:dyDescent="0.3">
      <c r="D35" s="51" t="s">
        <v>27</v>
      </c>
      <c r="E35" s="52">
        <f t="shared" si="6"/>
        <v>129.95177600956467</v>
      </c>
      <c r="F35" s="53"/>
      <c r="G35" s="53"/>
      <c r="H35" s="53"/>
      <c r="I35" s="53"/>
      <c r="J35" s="53"/>
      <c r="K35" s="42"/>
      <c r="L35" s="42"/>
      <c r="M35" s="42"/>
      <c r="N35" s="53"/>
      <c r="O35" s="53"/>
      <c r="P35" s="53"/>
      <c r="Q35" s="53"/>
      <c r="R35" s="49">
        <f>IF(R$18-Q$18&lt;=$E$16,Q$21/$E$16,0)</f>
        <v>17.271484666275189</v>
      </c>
      <c r="S35" s="49">
        <f>IF(S$18-Q$18&lt;=$E$16,Q$21/$E$16,0)</f>
        <v>17.271484666275189</v>
      </c>
      <c r="T35" s="49">
        <f>IF(T$18-Q$18&lt;=$E$16,Q$21/$E$16,0)</f>
        <v>17.271484666275189</v>
      </c>
      <c r="U35" s="49">
        <f>IF(U$18-Q$18&lt;=$E$16,Q$21/$E$16,0)</f>
        <v>17.271484666275189</v>
      </c>
      <c r="V35" s="49">
        <f>IF(V$18-Q$18&lt;=$E$16,Q$21/$E$16,0)</f>
        <v>17.271484666275189</v>
      </c>
      <c r="W35" s="49">
        <f>IF(W$18-Q$18&lt;=$E$16,Q$21/$E$16,0)</f>
        <v>17.271484666275189</v>
      </c>
      <c r="X35" s="49">
        <f>IF(X$18-Q$18&lt;=$E$16,Q$21/$E$16,0)</f>
        <v>17.271484666275189</v>
      </c>
      <c r="Y35" s="49">
        <f>IF(Y$18-Q$18&lt;=$E$16,Q$21/$E$16,0)</f>
        <v>17.271484666275189</v>
      </c>
      <c r="Z35" s="49">
        <f>IF(Z$18-Q$18&lt;=$E$16,Q$21/$E$16,0)</f>
        <v>17.271484666275189</v>
      </c>
      <c r="AA35" s="49">
        <f>IF(AA$18-Q$18&lt;=$E$16,Q$21/$E$16,0)</f>
        <v>17.271484666275189</v>
      </c>
      <c r="AB35" s="49">
        <f>IF(AB$18-Q$18&lt;=$E$16,Q$21/$E$16,0)</f>
        <v>0</v>
      </c>
      <c r="AC35" s="49">
        <f>IF(AC$18-Q$18&lt;=$E$16,Q$21/$E$16,0)</f>
        <v>0</v>
      </c>
      <c r="AD35" s="49">
        <f>IF(AD$18-Q$18&lt;=$E$16,Q$21/$E$16,0)</f>
        <v>0</v>
      </c>
      <c r="AE35" s="49">
        <f>IF(AE$18-Q$18&lt;=$E$16,Q$21/$E$16,0)</f>
        <v>0</v>
      </c>
      <c r="AF35" s="49">
        <f>IF(AF$18-Q$18&lt;=$E$16,Q$21/$E$16,0)</f>
        <v>0</v>
      </c>
      <c r="AG35" s="49">
        <f>IF(AG$18-Q$18&lt;=$E$16,Q$21/$E$16,0)</f>
        <v>0</v>
      </c>
    </row>
    <row r="36" spans="3:41" x14ac:dyDescent="0.3">
      <c r="D36" s="51" t="s">
        <v>28</v>
      </c>
      <c r="E36" s="52">
        <f t="shared" si="6"/>
        <v>132.55081152975595</v>
      </c>
      <c r="F36" s="53"/>
      <c r="G36" s="53"/>
      <c r="H36" s="53"/>
      <c r="I36" s="53"/>
      <c r="J36" s="53"/>
      <c r="K36" s="42"/>
      <c r="L36" s="42"/>
      <c r="M36" s="42"/>
      <c r="N36" s="53"/>
      <c r="O36" s="53"/>
      <c r="P36" s="53"/>
      <c r="Q36" s="53"/>
      <c r="R36" s="53"/>
      <c r="S36" s="49">
        <f>IF(S$18-R$18&lt;=$E$16,R$21/$E$16,0)</f>
        <v>17.616914359600692</v>
      </c>
      <c r="T36" s="49">
        <f>IF(T$18-R$18&lt;=$E$16,R$21/$E$16,0)</f>
        <v>17.616914359600692</v>
      </c>
      <c r="U36" s="49">
        <f>IF(U$18-R$18&lt;=$E$16,R$21/$E$16,0)</f>
        <v>17.616914359600692</v>
      </c>
      <c r="V36" s="49">
        <f>IF(V$18-R$18&lt;=$E$16,R$21/$E$16,0)</f>
        <v>17.616914359600692</v>
      </c>
      <c r="W36" s="49">
        <f>IF(W$18-R$18&lt;=$E$16,R$21/$E$16,0)</f>
        <v>17.616914359600692</v>
      </c>
      <c r="X36" s="49">
        <f>IF(X$18-R$18&lt;=$E$16,R$21/$E$16,0)</f>
        <v>17.616914359600692</v>
      </c>
      <c r="Y36" s="49">
        <f>IF(Y$18-R$18&lt;=$E$16,R$21/$E$16,0)</f>
        <v>17.616914359600692</v>
      </c>
      <c r="Z36" s="49">
        <f>IF(Z$18-R$18&lt;=$E$16,R$21/$E$16,0)</f>
        <v>17.616914359600692</v>
      </c>
      <c r="AA36" s="49">
        <f>IF(AA$18-R$18&lt;=$E$16,R$21/$E$16,0)</f>
        <v>17.616914359600692</v>
      </c>
      <c r="AB36" s="49">
        <f>IF(AB$18-R$18&lt;=$E$16,R$21/$E$16,0)</f>
        <v>17.616914359600692</v>
      </c>
      <c r="AC36" s="49">
        <f>IF(AC$18-R$18&lt;=$E$16,R$21/$E$16,0)</f>
        <v>0</v>
      </c>
      <c r="AD36" s="49">
        <f>IF(AD$18-R$18&lt;=$E$16,R$21/$E$16,0)</f>
        <v>0</v>
      </c>
      <c r="AE36" s="49">
        <f>IF(AE$18-R$18&lt;=$E$16,R$21/$E$16,0)</f>
        <v>0</v>
      </c>
      <c r="AF36" s="49">
        <f>IF(AF$18-R$18&lt;=$E$16,R$21/$E$16,0)</f>
        <v>0</v>
      </c>
      <c r="AG36" s="49">
        <f>IF(AG$18-R$18&lt;=$E$16,R$21/$E$16,0)</f>
        <v>0</v>
      </c>
      <c r="AH36" s="49">
        <f>IF(AH$18-R$18&lt;=$E$16,R$21/$E$16,0)</f>
        <v>0</v>
      </c>
    </row>
    <row r="37" spans="3:41" x14ac:dyDescent="0.3">
      <c r="D37" s="51" t="s">
        <v>29</v>
      </c>
      <c r="E37" s="52">
        <f t="shared" si="6"/>
        <v>135.20182776035105</v>
      </c>
      <c r="F37" s="53"/>
      <c r="G37" s="53"/>
      <c r="H37" s="53"/>
      <c r="I37" s="53"/>
      <c r="J37" s="53"/>
      <c r="K37" s="42"/>
      <c r="L37" s="42"/>
      <c r="M37" s="42"/>
      <c r="N37" s="53"/>
      <c r="O37" s="53"/>
      <c r="P37" s="53"/>
      <c r="Q37" s="53"/>
      <c r="R37" s="53"/>
      <c r="S37" s="53"/>
      <c r="T37" s="49">
        <f>IF(T$18-S$18&lt;=$E$16,S$21/$E$16,0)</f>
        <v>17.969252646792704</v>
      </c>
      <c r="U37" s="49">
        <f>IF(U$18-S$18&lt;=$E$16,S$21/$E$16,0)</f>
        <v>17.969252646792704</v>
      </c>
      <c r="V37" s="49">
        <f>IF(V$18-S$18&lt;=$E$16,S$21/$E$16,0)</f>
        <v>17.969252646792704</v>
      </c>
      <c r="W37" s="49">
        <f>IF(W$18-S$18&lt;=$E$16,S$21/$E$16,0)</f>
        <v>17.969252646792704</v>
      </c>
      <c r="X37" s="49">
        <f>IF(X$18-S$18&lt;=$E$16,S$21/$E$16,0)</f>
        <v>17.969252646792704</v>
      </c>
      <c r="Y37" s="49">
        <f>IF(Y$18-S$18&lt;=$E$16,S$21/$E$16,0)</f>
        <v>17.969252646792704</v>
      </c>
      <c r="Z37" s="49">
        <f>IF(Z$18-S$18&lt;=$E$16,S$21/$E$16,0)</f>
        <v>17.969252646792704</v>
      </c>
      <c r="AA37" s="49">
        <f>IF(AA$18-S$18&lt;=$E$16,S$21/$E$16,0)</f>
        <v>17.969252646792704</v>
      </c>
      <c r="AB37" s="49">
        <f>IF(AB$18-S$18&lt;=$E$16,S$21/$E$16,0)</f>
        <v>17.969252646792704</v>
      </c>
      <c r="AC37" s="49">
        <f>IF(AC$18-S$18&lt;=$E$16,S$21/$E$16,0)</f>
        <v>17.969252646792704</v>
      </c>
      <c r="AD37" s="49">
        <f>IF(AD$18-S$18&lt;=$E$16,S$21/$E$16,0)</f>
        <v>0</v>
      </c>
      <c r="AE37" s="49">
        <f>IF(AE$18-S$18&lt;=$E$16,S$21/$E$16,0)</f>
        <v>0</v>
      </c>
      <c r="AF37" s="49">
        <f>IF(AF$18-S$18&lt;=$E$16,S$21/$E$16,0)</f>
        <v>0</v>
      </c>
      <c r="AG37" s="49">
        <f>IF(AG$18-S$18&lt;=$E$16,S$21/$E$16,0)</f>
        <v>0</v>
      </c>
      <c r="AH37" s="49">
        <f>IF(AH$18-S$18&lt;=$E$16,S$21/$E$16,0)</f>
        <v>0</v>
      </c>
      <c r="AI37" s="49">
        <f>IF(AI$18-S$18&lt;=$E$16,S$21/$E$16,0)</f>
        <v>0</v>
      </c>
    </row>
    <row r="38" spans="3:41" x14ac:dyDescent="0.3">
      <c r="D38" s="51" t="s">
        <v>30</v>
      </c>
      <c r="E38" s="52">
        <f t="shared" si="6"/>
        <v>137.90586431555812</v>
      </c>
      <c r="F38" s="53"/>
      <c r="G38" s="53"/>
      <c r="H38" s="53"/>
      <c r="I38" s="53"/>
      <c r="J38" s="53"/>
      <c r="K38" s="42"/>
      <c r="L38" s="42"/>
      <c r="M38" s="42"/>
      <c r="N38" s="53"/>
      <c r="O38" s="53"/>
      <c r="P38" s="53"/>
      <c r="Q38" s="53"/>
      <c r="R38" s="53"/>
      <c r="S38" s="53"/>
      <c r="T38" s="53"/>
      <c r="U38" s="49">
        <f>IF(U$18-T$18&lt;=$E$16,T$21/$E$16,0)</f>
        <v>18.328637699728564</v>
      </c>
      <c r="V38" s="49">
        <f>IF(V$18-T$18&lt;=$E$16,T$21/$E$16,0)</f>
        <v>18.328637699728564</v>
      </c>
      <c r="W38" s="49">
        <f>IF(W$18-T$18&lt;=$E$16,T$21/$E$16,0)</f>
        <v>18.328637699728564</v>
      </c>
      <c r="X38" s="49">
        <f>IF(X$18-T$18&lt;=$E$16,T$21/$E$16,0)</f>
        <v>18.328637699728564</v>
      </c>
      <c r="Y38" s="49">
        <f>IF(Y$18-T$18&lt;=$E$16,T$21/$E$16,0)</f>
        <v>18.328637699728564</v>
      </c>
      <c r="Z38" s="49">
        <f>IF(Z$18-T$18&lt;=$E$16,T$21/$E$16,0)</f>
        <v>18.328637699728564</v>
      </c>
      <c r="AA38" s="49">
        <f>IF(AA$18-T$18&lt;=$E$16,T$21/$E$16,0)</f>
        <v>18.328637699728564</v>
      </c>
      <c r="AB38" s="49">
        <f>IF(AB$18-T$18&lt;=$E$16,T$21/$E$16,0)</f>
        <v>18.328637699728564</v>
      </c>
      <c r="AC38" s="49">
        <f>IF(AC$18-T$18&lt;=$E$16,T$21/$E$16,0)</f>
        <v>18.328637699728564</v>
      </c>
      <c r="AD38" s="49">
        <f>IF(AD$18-T$18&lt;=$E$16,T$21/$E$16,0)</f>
        <v>18.328637699728564</v>
      </c>
      <c r="AE38" s="49">
        <f>IF(AE$18-T$18&lt;=$E$16,T$21/$E$16,0)</f>
        <v>0</v>
      </c>
      <c r="AF38" s="49">
        <f>IF(AF$18-T$18&lt;=$E$16,T$21/$E$16,0)</f>
        <v>0</v>
      </c>
      <c r="AG38" s="49">
        <f>IF(AG$18-T$18&lt;=$E$16,T$21/$E$16,0)</f>
        <v>0</v>
      </c>
      <c r="AH38" s="49">
        <f>IF(AH$18-T$18&lt;=$E$16,T$21/$E$16,0)</f>
        <v>0</v>
      </c>
      <c r="AI38" s="49">
        <f>IF(AI$18-T$18&lt;=$E$16,T$21/$E$16,0)</f>
        <v>0</v>
      </c>
      <c r="AJ38" s="49">
        <f>IF(AJ$18-T$18&lt;=$E$16,T$21/$E$16,0)</f>
        <v>0</v>
      </c>
    </row>
    <row r="39" spans="3:41" x14ac:dyDescent="0.3">
      <c r="D39" s="51" t="s">
        <v>31</v>
      </c>
      <c r="E39" s="52">
        <f t="shared" si="6"/>
        <v>140.66398160186924</v>
      </c>
      <c r="F39" s="53"/>
      <c r="G39" s="53"/>
      <c r="H39" s="53"/>
      <c r="I39" s="53"/>
      <c r="J39" s="53"/>
      <c r="K39" s="42"/>
      <c r="L39" s="42"/>
      <c r="M39" s="42"/>
      <c r="N39" s="53"/>
      <c r="O39" s="53"/>
      <c r="P39" s="53"/>
      <c r="Q39" s="53"/>
      <c r="R39" s="53"/>
      <c r="S39" s="53"/>
      <c r="T39" s="53"/>
      <c r="U39" s="53"/>
      <c r="V39" s="49">
        <f>IF(V$18-U$18&lt;=$E$16,U$21/$E$16,0)</f>
        <v>18.695210453723131</v>
      </c>
      <c r="W39" s="49">
        <f>IF(W$18-U$18&lt;=$E$16,U$21/$E$16,0)</f>
        <v>18.695210453723131</v>
      </c>
      <c r="X39" s="49">
        <f>IF(X$18-U$18&lt;=$E$16,U$21/$E$16,0)</f>
        <v>18.695210453723131</v>
      </c>
      <c r="Y39" s="49">
        <f>IF(Y$18-U$18&lt;=$E$16,U$21/$E$16,0)</f>
        <v>18.695210453723131</v>
      </c>
      <c r="Z39" s="49">
        <f>IF(Z$18-U$18&lt;=$E$16,U$21/$E$16,0)</f>
        <v>18.695210453723131</v>
      </c>
      <c r="AA39" s="49">
        <f>IF(AA$18-U$18&lt;=$E$16,U$21/$E$16,0)</f>
        <v>18.695210453723131</v>
      </c>
      <c r="AB39" s="49">
        <f>IF(AB$18-U$18&lt;=$E$16,U$21/$E$16,0)</f>
        <v>18.695210453723131</v>
      </c>
      <c r="AC39" s="49">
        <f>IF(AC$18-U$18&lt;=$E$16,U$21/$E$16,0)</f>
        <v>18.695210453723131</v>
      </c>
      <c r="AD39" s="49">
        <f>IF(AD$18-U$18&lt;=$E$16,U$21/$E$16,0)</f>
        <v>18.695210453723131</v>
      </c>
      <c r="AE39" s="49">
        <f>IF(AE$18-U$18&lt;=$E$16,U$21/$E$16,0)</f>
        <v>18.695210453723131</v>
      </c>
      <c r="AF39" s="49">
        <f>IF(AF$18-U$18&lt;=$E$16,U$21/$E$16,0)</f>
        <v>0</v>
      </c>
      <c r="AG39" s="49">
        <f>IF(AG$18-U$18&lt;=$E$16,U$21/$E$16,0)</f>
        <v>0</v>
      </c>
      <c r="AH39" s="49">
        <f>IF(AH$18-U$18&lt;=$E$16,U$21/$E$16,0)</f>
        <v>0</v>
      </c>
      <c r="AI39" s="49">
        <f>IF(AI$18-U$18&lt;=$E$16,U$21/$E$16,0)</f>
        <v>0</v>
      </c>
      <c r="AJ39" s="49">
        <f>IF(AJ$18-U$18&lt;=$E$16,U$21/$E$16,0)</f>
        <v>0</v>
      </c>
      <c r="AK39" s="49">
        <f>IF(AK$18-U$18&lt;=$E$16,U$21/$E$16,0)</f>
        <v>0</v>
      </c>
    </row>
    <row r="40" spans="3:41" x14ac:dyDescent="0.3">
      <c r="D40" s="51" t="s">
        <v>32</v>
      </c>
      <c r="E40" s="52">
        <f t="shared" si="6"/>
        <v>143.47726123390666</v>
      </c>
      <c r="F40" s="53"/>
      <c r="G40" s="53"/>
      <c r="H40" s="53"/>
      <c r="I40" s="53"/>
      <c r="J40" s="53"/>
      <c r="K40" s="42"/>
      <c r="L40" s="42"/>
      <c r="M40" s="42"/>
      <c r="N40" s="53"/>
      <c r="O40" s="53"/>
      <c r="P40" s="53"/>
      <c r="Q40" s="53"/>
      <c r="R40" s="53"/>
      <c r="S40" s="53"/>
      <c r="T40" s="53"/>
      <c r="U40" s="53"/>
      <c r="V40" s="53"/>
      <c r="W40" s="49">
        <f>IF(W$18-V$18&lt;=$E$16,V$21/$E$16,0)</f>
        <v>19.069114662797595</v>
      </c>
      <c r="X40" s="49">
        <f>IF(X$18-V$18&lt;=$E$16,V$21/$E$16,0)</f>
        <v>19.069114662797595</v>
      </c>
      <c r="Y40" s="49">
        <f>IF(Y$18-V$18&lt;=$E$16,V$21/$E$16,0)</f>
        <v>19.069114662797595</v>
      </c>
      <c r="Z40" s="49">
        <f>IF(Z$18-V$18&lt;=$E$16,V$21/$E$16,0)</f>
        <v>19.069114662797595</v>
      </c>
      <c r="AA40" s="49">
        <f>IF(AA$18-V$18&lt;=$E$16,V$21/$E$16,0)</f>
        <v>19.069114662797595</v>
      </c>
      <c r="AB40" s="49">
        <f>IF(AB$18-V$18&lt;=$E$16,V$21/$E$16,0)</f>
        <v>19.069114662797595</v>
      </c>
      <c r="AC40" s="49">
        <f>IF(AC$18-V$18&lt;=$E$16,V$21/$E$16,0)</f>
        <v>19.069114662797595</v>
      </c>
      <c r="AD40" s="49">
        <f>IF(AD$18-V$18&lt;=$E$16,V$21/$E$16,0)</f>
        <v>19.069114662797595</v>
      </c>
      <c r="AE40" s="49">
        <f>IF(AE$18-V$18&lt;=$E$16,V$21/$E$16,0)</f>
        <v>19.069114662797595</v>
      </c>
      <c r="AF40" s="49">
        <f>IF(AF$18-V$18&lt;=$E$16,V$21/$E$16,0)</f>
        <v>19.069114662797595</v>
      </c>
      <c r="AG40" s="49">
        <f>IF(AG$18-V$18&lt;=$E$16,V$21/$E$16,0)</f>
        <v>0</v>
      </c>
      <c r="AH40" s="49">
        <f>IF(AH$18-V$18&lt;=$E$16,V$21/$E$16,0)</f>
        <v>0</v>
      </c>
      <c r="AI40" s="49">
        <f>IF(AI$18-V$18&lt;=$E$16,V$21/$E$16,0)</f>
        <v>0</v>
      </c>
      <c r="AJ40" s="49">
        <f>IF(AJ$18-V$18&lt;=$E$16,V$21/$E$16,0)</f>
        <v>0</v>
      </c>
      <c r="AK40" s="49">
        <f>IF(AK$18-V$18&lt;=$E$16,V$21/$E$16,0)</f>
        <v>0</v>
      </c>
      <c r="AL40" s="49">
        <f>IF(AL$18-V$18&lt;=$E$16,V$21/$E$16,0)</f>
        <v>0</v>
      </c>
    </row>
    <row r="41" spans="3:41" x14ac:dyDescent="0.3">
      <c r="D41" s="51" t="s">
        <v>33</v>
      </c>
      <c r="E41" s="52">
        <f t="shared" si="6"/>
        <v>146.34680645858481</v>
      </c>
      <c r="F41" s="53"/>
      <c r="G41" s="53"/>
      <c r="H41" s="53"/>
      <c r="I41" s="53"/>
      <c r="J41" s="53"/>
      <c r="K41" s="42"/>
      <c r="L41" s="42"/>
      <c r="M41" s="42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49">
        <f>IF(X$18-W$18&lt;=$E$16,W$21/$E$16,0)</f>
        <v>19.450496956053549</v>
      </c>
      <c r="Y41" s="49">
        <f>IF(Y$18-W$18&lt;=$E$16,W$21/$E$16,0)</f>
        <v>19.450496956053549</v>
      </c>
      <c r="Z41" s="49">
        <f>IF(Z$18-W$18&lt;=$E$16,W$21/$E$16,0)</f>
        <v>19.450496956053549</v>
      </c>
      <c r="AA41" s="49">
        <f>IF(AA$18-W$18&lt;=$E$16,W$21/$E$16,0)</f>
        <v>19.450496956053549</v>
      </c>
      <c r="AB41" s="49">
        <f>IF(AB$18-W$18&lt;=$E$16,W$21/$E$16,0)</f>
        <v>19.450496956053549</v>
      </c>
      <c r="AC41" s="49">
        <f>IF(AC$18-W$18&lt;=$E$16,W$21/$E$16,0)</f>
        <v>19.450496956053549</v>
      </c>
      <c r="AD41" s="49">
        <f>IF(AD$18-W$18&lt;=$E$16,W$21/$E$16,0)</f>
        <v>19.450496956053549</v>
      </c>
      <c r="AE41" s="49">
        <f>IF(AE$18-W$18&lt;=$E$16,W$21/$E$16,0)</f>
        <v>19.450496956053549</v>
      </c>
      <c r="AF41" s="49">
        <f>IF(AF$18-W$18&lt;=$E$16,W$21/$E$16,0)</f>
        <v>19.450496956053549</v>
      </c>
      <c r="AG41" s="49">
        <f>IF(AG$18-W$18&lt;=$E$16,W$21/$E$16,0)</f>
        <v>19.450496956053549</v>
      </c>
      <c r="AH41" s="49">
        <f>IF(AH$18-W$18&lt;=$E$16,W$21/$E$16,0)</f>
        <v>0</v>
      </c>
      <c r="AI41" s="49">
        <f>IF(AI$18-W$18&lt;=$E$16,W$21/$E$16,0)</f>
        <v>0</v>
      </c>
      <c r="AJ41" s="49">
        <f>IF(AJ$18-W$18&lt;=$E$16,W$21/$E$16,0)</f>
        <v>0</v>
      </c>
      <c r="AK41" s="49">
        <f>IF(AK$18-W$18&lt;=$E$16,W$21/$E$16,0)</f>
        <v>0</v>
      </c>
      <c r="AL41" s="49">
        <f>IF(AL$18-W$18&lt;=$E$16,W$21/$E$16,0)</f>
        <v>0</v>
      </c>
      <c r="AM41" s="49">
        <f>IF(AM$18-W$18&lt;=$E$16,W$21/$E$16,0)</f>
        <v>0</v>
      </c>
    </row>
    <row r="42" spans="3:41" x14ac:dyDescent="0.3">
      <c r="D42" s="51" t="s">
        <v>34</v>
      </c>
      <c r="E42" s="52">
        <f t="shared" si="6"/>
        <v>149.27374258775646</v>
      </c>
      <c r="F42" s="53"/>
      <c r="G42" s="53"/>
      <c r="H42" s="53"/>
      <c r="I42" s="53"/>
      <c r="J42" s="53"/>
      <c r="K42" s="42"/>
      <c r="L42" s="42"/>
      <c r="M42" s="42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49">
        <f>IF(Y$18-X$18&lt;=$E$16,X$21/$E$16,0)</f>
        <v>19.839506895174615</v>
      </c>
      <c r="Z42" s="49">
        <f>IF(Z$18-X$18&lt;=$E$16,X$21/$E$16,0)</f>
        <v>19.839506895174615</v>
      </c>
      <c r="AA42" s="49">
        <f>IF(AA$18-X$18&lt;=$E$16,X$21/$E$16,0)</f>
        <v>19.839506895174615</v>
      </c>
      <c r="AB42" s="49">
        <f>IF(AB$18-X$18&lt;=$E$16,X$21/$E$16,0)</f>
        <v>19.839506895174615</v>
      </c>
      <c r="AC42" s="49">
        <f>IF(AC$18-X$18&lt;=$E$16,X$21/$E$16,0)</f>
        <v>19.839506895174615</v>
      </c>
      <c r="AD42" s="49">
        <f>IF(AD$18-X$18&lt;=$E$16,X$21/$E$16,0)</f>
        <v>19.839506895174615</v>
      </c>
      <c r="AE42" s="49">
        <f>IF(AE$18-X$18&lt;=$E$16,X$21/$E$16,0)</f>
        <v>19.839506895174615</v>
      </c>
      <c r="AF42" s="49">
        <f>IF(AF$18-X$18&lt;=$E$16,X$21/$E$16,0)</f>
        <v>19.839506895174615</v>
      </c>
      <c r="AG42" s="49">
        <f>IF(AG$18-X$18&lt;=$E$16,X$21/$E$16,0)</f>
        <v>19.839506895174615</v>
      </c>
      <c r="AH42" s="49">
        <f>IF(AH$18-X$18&lt;=$E$16,X$21/$E$16,0)</f>
        <v>19.839506895174615</v>
      </c>
      <c r="AI42" s="49">
        <f>IF(AI$18-X$18&lt;=$E$16,X$21/$E$16,0)</f>
        <v>0</v>
      </c>
      <c r="AJ42" s="49">
        <f>IF(AJ$18-X$18&lt;=$E$16,X$21/$E$16,0)</f>
        <v>0</v>
      </c>
      <c r="AK42" s="49">
        <f>IF(AK$18-X$18&lt;=$E$16,X$21/$E$16,0)</f>
        <v>0</v>
      </c>
      <c r="AL42" s="49">
        <f>IF(AL$18-X$18&lt;=$E$16,X$21/$E$16,0)</f>
        <v>0</v>
      </c>
      <c r="AM42" s="49">
        <f>IF(AM$18-X$18&lt;=$E$16,X$21/$E$16,0)</f>
        <v>0</v>
      </c>
      <c r="AN42" s="49">
        <f>IF(AN$18-X$18&lt;=$E$16,X$21/$E$16,0)</f>
        <v>0</v>
      </c>
    </row>
    <row r="43" spans="3:41" x14ac:dyDescent="0.3">
      <c r="D43" s="45" t="s">
        <v>35</v>
      </c>
      <c r="E43" s="50">
        <f t="shared" si="6"/>
        <v>152.25921743951162</v>
      </c>
      <c r="F43" s="54"/>
      <c r="G43" s="54"/>
      <c r="H43" s="54"/>
      <c r="I43" s="54"/>
      <c r="J43" s="54"/>
      <c r="K43" s="55"/>
      <c r="L43" s="55"/>
      <c r="M43" s="5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>
        <f>IF(Z$18-Y$18&lt;=$E$16,Y$21/$E$16,0)</f>
        <v>20.236297033078113</v>
      </c>
      <c r="AA43" s="54">
        <f>IF(AA$18-Y$18&lt;=$E$16,Y$21/$E$16,0)</f>
        <v>20.236297033078113</v>
      </c>
      <c r="AB43" s="54">
        <f>IF(AB$18-Y$18&lt;=$E$16,Y$21/$E$16,0)</f>
        <v>20.236297033078113</v>
      </c>
      <c r="AC43" s="54">
        <f>IF(AC$18-Y$18&lt;=$E$16,Y$21/$E$16,0)</f>
        <v>20.236297033078113</v>
      </c>
      <c r="AD43" s="54">
        <f>IF(AD$18-Y$18&lt;=$E$16,Y$21/$E$16,0)</f>
        <v>20.236297033078113</v>
      </c>
      <c r="AE43" s="54">
        <f>IF(AE$18-Y$18&lt;=$E$16,Y$21/$E$16,0)</f>
        <v>20.236297033078113</v>
      </c>
      <c r="AF43" s="54">
        <f>IF(AF$18-Y$18&lt;=$E$16,Y$21/$E$16,0)</f>
        <v>20.236297033078113</v>
      </c>
      <c r="AG43" s="54">
        <f>IF(AG$18-Y$18&lt;=$E$16,Y$21/$E$16,0)</f>
        <v>20.236297033078113</v>
      </c>
      <c r="AH43" s="54">
        <f>IF(AH$18-Y$18&lt;=$E$16,Y$21/$E$16,0)</f>
        <v>20.236297033078113</v>
      </c>
      <c r="AI43" s="54">
        <f>IF(AI$18-Y$18&lt;=$E$16,Y$21/$E$16,0)</f>
        <v>20.236297033078113</v>
      </c>
      <c r="AJ43" s="54">
        <f>IF(AJ$18-Y$18&lt;=$E$16,Y$21/$E$16,0)</f>
        <v>0</v>
      </c>
      <c r="AK43" s="54">
        <f>IF(AK$18-Y$18&lt;=$E$16,Y$21/$E$16,0)</f>
        <v>0</v>
      </c>
      <c r="AL43" s="54">
        <f>IF(AL$18-Y$18&lt;=$E$16,Y$21/$E$16,0)</f>
        <v>0</v>
      </c>
      <c r="AM43" s="54">
        <f>IF(AM$18-Y$18&lt;=$E$16,Y$21/$E$16,0)</f>
        <v>0</v>
      </c>
      <c r="AN43" s="54">
        <f>IF(AN$18-Y$18&lt;=$E$16,Y$21/$E$16,0)</f>
        <v>0</v>
      </c>
      <c r="AO43" s="54">
        <f>IF(AO$18-Y$18&lt;=$E$16,Y$21/$E$16,0)</f>
        <v>0</v>
      </c>
    </row>
    <row r="44" spans="3:41" x14ac:dyDescent="0.3">
      <c r="D44" s="34" t="s">
        <v>6</v>
      </c>
      <c r="E44" s="48">
        <f t="shared" si="6"/>
        <v>1268.200884714176</v>
      </c>
      <c r="F44" s="49">
        <f t="shared" ref="F44:S44" si="7">SUM(F24:F43)</f>
        <v>0</v>
      </c>
      <c r="G44" s="49">
        <f t="shared" si="7"/>
        <v>12.547331999999999</v>
      </c>
      <c r="H44" s="49">
        <f t="shared" si="7"/>
        <v>25.673450039999999</v>
      </c>
      <c r="I44" s="49">
        <f t="shared" si="7"/>
        <v>39.406321810799994</v>
      </c>
      <c r="J44" s="49">
        <f t="shared" si="7"/>
        <v>53.775294010199993</v>
      </c>
      <c r="K44" s="49">
        <f t="shared" si="7"/>
        <v>68.811160786199991</v>
      </c>
      <c r="L44" s="49">
        <f t="shared" si="7"/>
        <v>84.147744897719988</v>
      </c>
      <c r="M44" s="49">
        <f t="shared" si="7"/>
        <v>99.791060691470392</v>
      </c>
      <c r="N44" s="49">
        <f t="shared" si="7"/>
        <v>115.74724280109579</v>
      </c>
      <c r="O44" s="49">
        <f t="shared" si="7"/>
        <v>132.02254855291372</v>
      </c>
      <c r="P44" s="49">
        <f t="shared" si="7"/>
        <v>148.62336041976801</v>
      </c>
      <c r="Q44" s="49">
        <f t="shared" si="7"/>
        <v>153.00885652395937</v>
      </c>
      <c r="R44" s="49">
        <f t="shared" si="7"/>
        <v>157.15422315023454</v>
      </c>
      <c r="S44" s="49">
        <f t="shared" si="7"/>
        <v>161.03826573903524</v>
      </c>
      <c r="T44" s="49">
        <f>SUM(T24:T43)</f>
        <v>164.63854618642796</v>
      </c>
      <c r="U44" s="49">
        <f t="shared" ref="U44:AO44" si="8">SUM(U24:U43)</f>
        <v>167.93131711015653</v>
      </c>
      <c r="V44" s="49">
        <f t="shared" si="8"/>
        <v>171.28994345235964</v>
      </c>
      <c r="W44" s="49">
        <f t="shared" si="8"/>
        <v>174.71574232140685</v>
      </c>
      <c r="X44" s="49">
        <f t="shared" si="8"/>
        <v>178.21005716783498</v>
      </c>
      <c r="Y44" s="49">
        <f t="shared" si="8"/>
        <v>181.77425831119169</v>
      </c>
      <c r="Z44" s="49">
        <f t="shared" si="8"/>
        <v>185.4097434774155</v>
      </c>
      <c r="AA44" s="49">
        <f t="shared" si="8"/>
        <v>168.47691537322416</v>
      </c>
      <c r="AB44" s="49">
        <f t="shared" si="8"/>
        <v>151.20543070694896</v>
      </c>
      <c r="AC44" s="49">
        <f t="shared" si="8"/>
        <v>133.58851634734827</v>
      </c>
      <c r="AD44" s="49">
        <f t="shared" si="8"/>
        <v>115.61926370055558</v>
      </c>
      <c r="AE44" s="49">
        <f t="shared" si="8"/>
        <v>97.290626000827004</v>
      </c>
      <c r="AF44" s="49">
        <f t="shared" si="8"/>
        <v>78.595415547103869</v>
      </c>
      <c r="AG44" s="49">
        <f t="shared" si="8"/>
        <v>59.526300884306281</v>
      </c>
      <c r="AH44" s="49">
        <f t="shared" si="8"/>
        <v>40.075803928252725</v>
      </c>
      <c r="AI44" s="49">
        <f t="shared" si="8"/>
        <v>20.236297033078113</v>
      </c>
      <c r="AJ44" s="49">
        <f t="shared" si="8"/>
        <v>0</v>
      </c>
      <c r="AK44" s="49">
        <f t="shared" si="8"/>
        <v>0</v>
      </c>
      <c r="AL44" s="49">
        <f t="shared" si="8"/>
        <v>0</v>
      </c>
      <c r="AM44" s="49">
        <f t="shared" si="8"/>
        <v>0</v>
      </c>
      <c r="AN44" s="49">
        <f t="shared" si="8"/>
        <v>0</v>
      </c>
      <c r="AO44" s="49">
        <f t="shared" si="8"/>
        <v>0</v>
      </c>
    </row>
    <row r="45" spans="3:41" x14ac:dyDescent="0.3">
      <c r="C45" s="40" t="s">
        <v>130</v>
      </c>
    </row>
    <row r="46" spans="3:41" x14ac:dyDescent="0.3">
      <c r="D46" s="34" t="s">
        <v>132</v>
      </c>
      <c r="E46" s="48">
        <f>NPV($E$15,F46:AO46)*(1+$E$15)</f>
        <v>650.05271643506069</v>
      </c>
      <c r="F46" s="49">
        <f>(F8-F19)*$H$13</f>
        <v>45.238680000000002</v>
      </c>
      <c r="G46" s="49">
        <f t="shared" ref="G46:Y46" si="9">(G8-G19)*$H$13</f>
        <v>47.325459600000009</v>
      </c>
      <c r="H46" s="49">
        <f t="shared" si="9"/>
        <v>49.513075091999994</v>
      </c>
      <c r="I46" s="49">
        <f t="shared" si="9"/>
        <v>51.806498406000003</v>
      </c>
      <c r="J46" s="49">
        <f t="shared" si="9"/>
        <v>54.21094824</v>
      </c>
      <c r="K46" s="49">
        <f t="shared" si="9"/>
        <v>55.295167204799995</v>
      </c>
      <c r="L46" s="49">
        <f t="shared" si="9"/>
        <v>56.401070548895994</v>
      </c>
      <c r="M46" s="49">
        <f t="shared" si="9"/>
        <v>57.529091959873917</v>
      </c>
      <c r="N46" s="49">
        <f t="shared" si="9"/>
        <v>58.679673799071402</v>
      </c>
      <c r="O46" s="49">
        <f t="shared" si="9"/>
        <v>59.853267275052836</v>
      </c>
      <c r="P46" s="49">
        <f t="shared" si="9"/>
        <v>61.050332620553888</v>
      </c>
      <c r="Q46" s="49">
        <f t="shared" si="9"/>
        <v>62.271339272964973</v>
      </c>
      <c r="R46" s="49">
        <f t="shared" si="9"/>
        <v>63.516766058424274</v>
      </c>
      <c r="S46" s="49">
        <f t="shared" si="9"/>
        <v>64.787101379592755</v>
      </c>
      <c r="T46" s="49">
        <f t="shared" si="9"/>
        <v>66.082843407184612</v>
      </c>
      <c r="U46" s="49">
        <f t="shared" si="9"/>
        <v>67.404500275328303</v>
      </c>
      <c r="V46" s="49">
        <f t="shared" si="9"/>
        <v>68.752590280834866</v>
      </c>
      <c r="W46" s="49">
        <f t="shared" si="9"/>
        <v>70.127642086451559</v>
      </c>
      <c r="X46" s="49">
        <f t="shared" si="9"/>
        <v>71.530194928180592</v>
      </c>
      <c r="Y46" s="49">
        <f t="shared" si="9"/>
        <v>72.960798826744224</v>
      </c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</row>
    <row r="47" spans="3:41" x14ac:dyDescent="0.3">
      <c r="D47" s="34" t="s">
        <v>109</v>
      </c>
      <c r="E47" s="48"/>
      <c r="F47" s="49">
        <f t="shared" ref="F47" si="10">E47+F46-F69</f>
        <v>45.238680000000002</v>
      </c>
      <c r="G47" s="49">
        <f t="shared" ref="G47" si="11">F47+G46-G69</f>
        <v>88.040271600000011</v>
      </c>
      <c r="H47" s="49">
        <f t="shared" ref="H47" si="12">G47+H46-H69</f>
        <v>128.29693273199999</v>
      </c>
      <c r="I47" s="49">
        <f t="shared" ref="I47" si="13">H47+I46-I69</f>
        <v>165.89570966879998</v>
      </c>
      <c r="J47" s="49">
        <f t="shared" ref="J47" si="14">I47+J46-J69</f>
        <v>200.71828659899998</v>
      </c>
      <c r="K47" s="49">
        <f t="shared" ref="K47" si="15">J47+K46-K69</f>
        <v>231.20398766999995</v>
      </c>
      <c r="L47" s="49">
        <f t="shared" ref="L47" si="16">K47+L46-L69</f>
        <v>257.26607536461592</v>
      </c>
      <c r="M47" s="49">
        <f t="shared" ref="M47" si="17">L47+M46-M69</f>
        <v>278.81607741532025</v>
      </c>
      <c r="N47" s="49">
        <f t="shared" ref="N47" si="18">M47+N46-N69</f>
        <v>295.76375210923464</v>
      </c>
      <c r="O47" s="49">
        <f t="shared" ref="O47" si="19">N47+O46-O69</f>
        <v>308.0170528992233</v>
      </c>
      <c r="P47" s="49">
        <f t="shared" ref="P47" si="20">O47+P46-P69</f>
        <v>315.48209230720778</v>
      </c>
      <c r="Q47" s="49">
        <f t="shared" ref="Q47" si="21">P47+Q46-Q69</f>
        <v>322.58697310554794</v>
      </c>
      <c r="R47" s="49">
        <f t="shared" ref="R47" si="22">Q47+R46-R69</f>
        <v>329.44269272205088</v>
      </c>
      <c r="S47" s="49">
        <f t="shared" ref="S47" si="23">R47+S46-S69</f>
        <v>336.1683785630799</v>
      </c>
      <c r="T47" s="49">
        <f t="shared" ref="T47" si="24">S47+T46-T69</f>
        <v>342.89174613434153</v>
      </c>
      <c r="U47" s="49">
        <f t="shared" ref="U47" si="25">T47+U46-U69</f>
        <v>349.74958105702837</v>
      </c>
      <c r="V47" s="49">
        <f t="shared" ref="V47" si="26">U47+V46-V69</f>
        <v>356.74457267816894</v>
      </c>
      <c r="W47" s="49">
        <f t="shared" ref="W47" si="27">V47+W46-W69</f>
        <v>363.87946413173228</v>
      </c>
      <c r="X47" s="49">
        <f t="shared" ref="X47" si="28">W47+X46-X69</f>
        <v>371.15705341436694</v>
      </c>
      <c r="Y47" s="49">
        <f t="shared" ref="Y47" si="29">X47+Y46-Y69</f>
        <v>378.58019448265429</v>
      </c>
      <c r="Z47" s="49">
        <f t="shared" ref="Z47" si="30">Y47+Z46-Z69</f>
        <v>311.73178356902827</v>
      </c>
      <c r="AA47" s="49">
        <f t="shared" ref="AA47" si="31">Z47+AA46-AA69</f>
        <v>250.98840591745767</v>
      </c>
      <c r="AB47" s="49">
        <f t="shared" ref="AB47" si="32">AA47+AB46-AB69</f>
        <v>196.47216219318355</v>
      </c>
      <c r="AC47" s="49">
        <f t="shared" ref="AC47" si="33">AB47+AC46-AC69</f>
        <v>148.30759507475187</v>
      </c>
      <c r="AD47" s="49">
        <f t="shared" ref="AD47" si="34">AC47+AD46-AD69</f>
        <v>106.62173809427946</v>
      </c>
      <c r="AE47" s="49">
        <f t="shared" ref="AE47" si="35">AD47+AE46-AE69</f>
        <v>71.544165454525512</v>
      </c>
      <c r="AF47" s="49">
        <f t="shared" ref="AF47" si="36">AE47+AF46-AF69</f>
        <v>43.207042842304389</v>
      </c>
      <c r="AG47" s="49">
        <f t="shared" ref="AG47" si="37">AF47+AG46-AG69</f>
        <v>21.74517925816675</v>
      </c>
      <c r="AH47" s="49">
        <f t="shared" ref="AH47" si="38">AG47+AH46-AH69</f>
        <v>7.2960798826742703</v>
      </c>
      <c r="AI47" s="49">
        <f t="shared" ref="AI47" si="39">AH47+AI46-AI69</f>
        <v>-1.5187850976872141E-13</v>
      </c>
      <c r="AJ47" s="49">
        <f t="shared" ref="AJ47" si="40">AI47+AJ46-AJ69</f>
        <v>-1.5187850976872141E-13</v>
      </c>
      <c r="AK47" s="49">
        <f t="shared" ref="AK47" si="41">AJ47+AK46-AK69</f>
        <v>-1.5187850976872141E-13</v>
      </c>
      <c r="AL47" s="49">
        <f t="shared" ref="AL47" si="42">AK47+AL46-AL69</f>
        <v>-1.5187850976872141E-13</v>
      </c>
      <c r="AM47" s="49">
        <f t="shared" ref="AM47" si="43">AL47+AM46-AM69</f>
        <v>-1.5187850976872141E-13</v>
      </c>
      <c r="AN47" s="49">
        <f t="shared" ref="AN47" si="44">AM47+AN46-AN69</f>
        <v>-1.5187850976872141E-13</v>
      </c>
      <c r="AO47" s="49">
        <f t="shared" ref="AO47" si="45">AN47+AO46-AO69</f>
        <v>-1.5187850976872141E-13</v>
      </c>
    </row>
    <row r="48" spans="3:41" x14ac:dyDescent="0.3">
      <c r="C48" s="40" t="s">
        <v>131</v>
      </c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4:37" x14ac:dyDescent="0.3">
      <c r="D49" s="34" t="s">
        <v>13</v>
      </c>
      <c r="E49" s="48">
        <f>NPV($E$15,F49:AO49)*(1+$E$15)</f>
        <v>34.037877599530184</v>
      </c>
      <c r="F49" s="49"/>
      <c r="G49" s="49">
        <f>IF(G$18-F$18&lt;=$E$16,F$46/$E$16,0)</f>
        <v>4.5238680000000002</v>
      </c>
      <c r="H49" s="49">
        <f>IF(H$18-F$18&lt;=$E$16,F$46/$E$16,0)</f>
        <v>4.5238680000000002</v>
      </c>
      <c r="I49" s="49">
        <f>IF(I$18-F$18&lt;=$E$16,F$46/$E$16,0)</f>
        <v>4.5238680000000002</v>
      </c>
      <c r="J49" s="49">
        <f>IF(J$18-F$18&lt;=$E$16,F$46/$E$16,0)</f>
        <v>4.5238680000000002</v>
      </c>
      <c r="K49" s="49">
        <f>IF(K$18-F$18&lt;=$E$16,F$46/$E$16,0)</f>
        <v>4.5238680000000002</v>
      </c>
      <c r="L49" s="49">
        <f>IF(L$18-F$18&lt;=$E$16,F$46/$E$16,0)</f>
        <v>4.5238680000000002</v>
      </c>
      <c r="M49" s="49">
        <f>IF(M$18-F$18&lt;=$E$16,F$46/$E$16,0)</f>
        <v>4.5238680000000002</v>
      </c>
      <c r="N49" s="49">
        <f>IF(N$18-F$18&lt;=$E$16,F$46/$E$16,0)</f>
        <v>4.5238680000000002</v>
      </c>
      <c r="O49" s="49">
        <f>IF(O$18-F$18&lt;=$E$16,F$46/$E$16,0)</f>
        <v>4.5238680000000002</v>
      </c>
      <c r="P49" s="49">
        <f>IF(P$18-F$18&lt;=$E$16,F$46/$E$16,0)</f>
        <v>4.5238680000000002</v>
      </c>
      <c r="Q49" s="49">
        <f>IF(Q$18-F$18&lt;=$E$16,F$46/$E$16,0)</f>
        <v>0</v>
      </c>
      <c r="R49" s="49">
        <f>IF(R$18-F$18&lt;=$E$16,F$46/$E$16,0)</f>
        <v>0</v>
      </c>
      <c r="S49" s="49">
        <f>IF(S$18-F$18&lt;=$E$16,F$46/$E$16,0)</f>
        <v>0</v>
      </c>
      <c r="T49" s="49">
        <f>IF(T$18-F$18&lt;=$E$16,F$46/$E$16,0)</f>
        <v>0</v>
      </c>
      <c r="U49" s="49">
        <f>IF(U$18-F$18&lt;=$E$16,F$46/$E$16,0)</f>
        <v>0</v>
      </c>
      <c r="V49" s="49">
        <f>IF(V$18-F$18&lt;=$E$16,F$46/$E$16,0)</f>
        <v>0</v>
      </c>
      <c r="W49" s="49"/>
      <c r="X49" s="49"/>
      <c r="Y49" s="49"/>
    </row>
    <row r="50" spans="4:37" x14ac:dyDescent="0.3">
      <c r="D50" s="34" t="s">
        <v>14</v>
      </c>
      <c r="E50" s="48">
        <f t="shared" ref="E50:E69" si="46">NPV($E$15,F50:AO50)*(1+$E$15)</f>
        <v>35.607984167670473</v>
      </c>
      <c r="F50" s="49"/>
      <c r="G50" s="49"/>
      <c r="H50" s="49">
        <f>IF(H$18-G$18&lt;=$E$16,G$46/$E$16,0)</f>
        <v>4.7325459600000013</v>
      </c>
      <c r="I50" s="49">
        <f>IF(I$18-G$18&lt;=$E$16,G$46/$E$16,0)</f>
        <v>4.7325459600000013</v>
      </c>
      <c r="J50" s="49">
        <f>IF(J$18-G$18&lt;=$E$16,G$46/$E$16,0)</f>
        <v>4.7325459600000013</v>
      </c>
      <c r="K50" s="49">
        <f>IF(K$18-G$18&lt;=$E$16,G$46/$E$16,0)</f>
        <v>4.7325459600000013</v>
      </c>
      <c r="L50" s="49">
        <f>IF(L$18-G$18&lt;=$E$16,G$46/$E$16,0)</f>
        <v>4.7325459600000013</v>
      </c>
      <c r="M50" s="49">
        <f>IF(M$18-G$18&lt;=$E$16,G$46/$E$16,0)</f>
        <v>4.7325459600000013</v>
      </c>
      <c r="N50" s="49">
        <f>IF(N$18-G$18&lt;=$E$16,G$46/$E$16,0)</f>
        <v>4.7325459600000013</v>
      </c>
      <c r="O50" s="49">
        <f>IF(O$18-G$18&lt;=$E$16,G$46/$E$16,0)</f>
        <v>4.7325459600000013</v>
      </c>
      <c r="P50" s="49">
        <f>IF(P$18-G$18&lt;=$E$16,G$46/$E$16,0)</f>
        <v>4.7325459600000013</v>
      </c>
      <c r="Q50" s="49">
        <f>IF(Q$18-G$18&lt;=$E$16,G$46/$E$16,0)</f>
        <v>4.7325459600000013</v>
      </c>
      <c r="R50" s="49">
        <f>IF(R$18-G$18&lt;=$E$16,G$46/$E$16,0)</f>
        <v>0</v>
      </c>
      <c r="S50" s="49">
        <f>IF(S$18-G$18&lt;=$E$16,G$46/$E$16,0)</f>
        <v>0</v>
      </c>
      <c r="T50" s="49">
        <f>IF(T$18-G$18&lt;=$E$16,G$46/$E$16,0)</f>
        <v>0</v>
      </c>
      <c r="U50" s="49">
        <f>IF(U$18-G$18&lt;=$E$16,G$46/$E$16,0)</f>
        <v>0</v>
      </c>
      <c r="V50" s="49">
        <f>IF(V$18-G$18&lt;=$E$16,G$46/$E$16,0)</f>
        <v>0</v>
      </c>
      <c r="W50" s="49">
        <f>IF(W$18-G$18&lt;=$E$16,G$46/$E$16,0)</f>
        <v>0</v>
      </c>
      <c r="X50" s="49"/>
      <c r="Y50" s="49"/>
    </row>
    <row r="51" spans="4:37" x14ac:dyDescent="0.3">
      <c r="D51" s="34" t="s">
        <v>15</v>
      </c>
      <c r="E51" s="48">
        <f t="shared" si="46"/>
        <v>37.253960317981033</v>
      </c>
      <c r="F51" s="49"/>
      <c r="G51" s="49"/>
      <c r="H51" s="49"/>
      <c r="I51" s="49">
        <f>IF(I$18-H$18&lt;=$E$16,H$46/$E$16,0)</f>
        <v>4.9513075091999994</v>
      </c>
      <c r="J51" s="49">
        <f>IF(J$18-H$18&lt;=$E$16,H$46/$E$16,0)</f>
        <v>4.9513075091999994</v>
      </c>
      <c r="K51" s="49">
        <f>IF(K$18-H$18&lt;=$E$16,H$46/$E$16,0)</f>
        <v>4.9513075091999994</v>
      </c>
      <c r="L51" s="49">
        <f>IF(L$18-H$18&lt;=$E$16,H$46/$E$16,0)</f>
        <v>4.9513075091999994</v>
      </c>
      <c r="M51" s="49">
        <f>IF(M$18-H$18&lt;=$E$16,H$46/$E$16,0)</f>
        <v>4.9513075091999994</v>
      </c>
      <c r="N51" s="49">
        <f>IF(N$18-H$18&lt;=$E$16,H$46/$E$16,0)</f>
        <v>4.9513075091999994</v>
      </c>
      <c r="O51" s="49">
        <f>IF(O$18-H$18&lt;=$E$16,H$46/$E$16,0)</f>
        <v>4.9513075091999994</v>
      </c>
      <c r="P51" s="49">
        <f>IF(P$18-H$18&lt;=$E$16,H$46/$E$16,0)</f>
        <v>4.9513075091999994</v>
      </c>
      <c r="Q51" s="49">
        <f>IF(Q$18-H$18&lt;=$E$16,H$46/$E$16,0)</f>
        <v>4.9513075091999994</v>
      </c>
      <c r="R51" s="49">
        <f>IF(R$18-H$18&lt;=$E$16,H$46/$E$16,0)</f>
        <v>4.9513075091999994</v>
      </c>
      <c r="S51" s="49">
        <f>IF(S$18-H$18&lt;=$E$16,H$46/$E$16,0)</f>
        <v>0</v>
      </c>
      <c r="T51" s="49">
        <f>IF(T$18-H$18&lt;=$E$16,H$46/$E$16,0)</f>
        <v>0</v>
      </c>
      <c r="U51" s="49">
        <f>IF(U$18-H$18&lt;=$E$16,H$46/$E$16,0)</f>
        <v>0</v>
      </c>
      <c r="V51" s="49">
        <f>IF(V$18-H$18&lt;=$E$16,H$46/$E$16,0)</f>
        <v>0</v>
      </c>
      <c r="W51" s="49">
        <f>IF(W$18-H$18&lt;=$E$16,H$46/$E$16,0)</f>
        <v>0</v>
      </c>
      <c r="X51" s="49">
        <f>IF(X$18-H$18&lt;=$E$16,H$46/$E$16,0)</f>
        <v>0</v>
      </c>
      <c r="Y51" s="49"/>
    </row>
    <row r="52" spans="4:37" x14ac:dyDescent="0.3">
      <c r="D52" s="34" t="s">
        <v>16</v>
      </c>
      <c r="E52" s="48">
        <f t="shared" si="46"/>
        <v>38.979546962990156</v>
      </c>
      <c r="F52" s="49"/>
      <c r="G52" s="49"/>
      <c r="H52" s="49"/>
      <c r="I52" s="49"/>
      <c r="J52" s="49">
        <f>IF(J$18-I$18&lt;=$E$16,I$46/$E$16,0)</f>
        <v>5.1806498406000001</v>
      </c>
      <c r="K52" s="49">
        <f>IF(K$18-I$18&lt;=$E$16,I$46/$E$16,0)</f>
        <v>5.1806498406000001</v>
      </c>
      <c r="L52" s="49">
        <f>IF(L$18-I$18&lt;=$E$16,I$46/$E$16,0)</f>
        <v>5.1806498406000001</v>
      </c>
      <c r="M52" s="49">
        <f>IF(M$18-I$18&lt;=$E$16,I$46/$E$16,0)</f>
        <v>5.1806498406000001</v>
      </c>
      <c r="N52" s="49">
        <f>IF(N$18-I$18&lt;=$E$16,I$46/$E$16,0)</f>
        <v>5.1806498406000001</v>
      </c>
      <c r="O52" s="49">
        <f>IF(O$18-I$18&lt;=$E$16,I$46/$E$16,0)</f>
        <v>5.1806498406000001</v>
      </c>
      <c r="P52" s="49">
        <f>IF(P$18-I$18&lt;=$E$16,I$46/$E$16,0)</f>
        <v>5.1806498406000001</v>
      </c>
      <c r="Q52" s="49">
        <f>IF(Q$18-I$18&lt;=$E$16,I$46/$E$16,0)</f>
        <v>5.1806498406000001</v>
      </c>
      <c r="R52" s="49">
        <f>IF(R$18-I$18&lt;=$E$16,I$46/$E$16,0)</f>
        <v>5.1806498406000001</v>
      </c>
      <c r="S52" s="49">
        <f>IF(S$18-I$18&lt;=$E$16,I$46/$E$16,0)</f>
        <v>5.1806498406000001</v>
      </c>
      <c r="T52" s="49">
        <f>IF(T$18-I$18&lt;=$E$16,I$46/$E$16,0)</f>
        <v>0</v>
      </c>
      <c r="U52" s="49">
        <f>IF(U$18-I$18&lt;=$E$16,I$46/$E$16,0)</f>
        <v>0</v>
      </c>
      <c r="V52" s="49">
        <f>IF(V$18-I$18&lt;=$E$16,I$46/$E$16,0)</f>
        <v>0</v>
      </c>
      <c r="W52" s="49">
        <f>IF(W$18-I$18&lt;=$E$16,I$46/$E$16,0)</f>
        <v>0</v>
      </c>
      <c r="X52" s="49">
        <f>IF(X$18-I$18&lt;=$E$16,I$46/$E$16,0)</f>
        <v>0</v>
      </c>
      <c r="Y52" s="49">
        <f>IF(Y$18-I$18&lt;=$E$16,I$46/$E$16,0)</f>
        <v>0</v>
      </c>
    </row>
    <row r="53" spans="4:37" x14ac:dyDescent="0.3">
      <c r="D53" s="51" t="s">
        <v>17</v>
      </c>
      <c r="E53" s="52">
        <f t="shared" si="46"/>
        <v>40.78867068507715</v>
      </c>
      <c r="F53" s="53"/>
      <c r="G53" s="53"/>
      <c r="H53" s="53"/>
      <c r="I53" s="53"/>
      <c r="J53" s="53"/>
      <c r="K53" s="49">
        <f>IF(K$18-J$18&lt;=$E$16,J$46/$E$16,0)</f>
        <v>5.4210948239999999</v>
      </c>
      <c r="L53" s="49">
        <f>IF(L$18-J$18&lt;=$E$16,J$46/$E$16,0)</f>
        <v>5.4210948239999999</v>
      </c>
      <c r="M53" s="49">
        <f>IF(M$18-J$18&lt;=$E$16,J$46/$E$16,0)</f>
        <v>5.4210948239999999</v>
      </c>
      <c r="N53" s="49">
        <f>IF(N$18-J$18&lt;=$E$16,J$46/$E$16,0)</f>
        <v>5.4210948239999999</v>
      </c>
      <c r="O53" s="49">
        <f>IF(O$18-J$18&lt;=$E$16,J$46/$E$16,0)</f>
        <v>5.4210948239999999</v>
      </c>
      <c r="P53" s="49">
        <f>IF(P$18-J$18&lt;=$E$16,J$46/$E$16,0)</f>
        <v>5.4210948239999999</v>
      </c>
      <c r="Q53" s="49">
        <f>IF(Q$18-J$18&lt;=$E$16,J$46/$E$16,0)</f>
        <v>5.4210948239999999</v>
      </c>
      <c r="R53" s="49">
        <f>IF(R$18-J$18&lt;=$E$16,J$46/$E$16,0)</f>
        <v>5.4210948239999999</v>
      </c>
      <c r="S53" s="49">
        <f>IF(S$18-J$18&lt;=$E$16,J$46/$E$16,0)</f>
        <v>5.4210948239999999</v>
      </c>
      <c r="T53" s="49">
        <f>IF(T$18-J$18&lt;=$E$16,J$46/$E$16,0)</f>
        <v>5.4210948239999999</v>
      </c>
      <c r="U53" s="49">
        <f>IF(U$18-J$18&lt;=$E$16,J$46/$E$16,0)</f>
        <v>0</v>
      </c>
      <c r="V53" s="49">
        <f>IF(V$18-J$18&lt;=$E$16,J$46/$E$16,0)</f>
        <v>0</v>
      </c>
      <c r="W53" s="49">
        <f>IF(W$18-J$18&lt;=$E$16,J$46/$E$16,0)</f>
        <v>0</v>
      </c>
      <c r="X53" s="49">
        <f>IF(X$18-J$18&lt;=$E$16,J$46/$E$16,0)</f>
        <v>0</v>
      </c>
      <c r="Y53" s="49">
        <f>IF(Y$18-J$18&lt;=$E$16,J$46/$E$16,0)</f>
        <v>0</v>
      </c>
      <c r="Z53" s="49">
        <f>IF(Z$18-J$18&lt;=$E$16,J$46/$E$16,0)</f>
        <v>0</v>
      </c>
    </row>
    <row r="54" spans="4:37" x14ac:dyDescent="0.3">
      <c r="D54" s="51" t="s">
        <v>21</v>
      </c>
      <c r="E54" s="52">
        <f t="shared" si="46"/>
        <v>41.604444098778693</v>
      </c>
      <c r="F54" s="53"/>
      <c r="G54" s="53"/>
      <c r="H54" s="53"/>
      <c r="I54" s="53"/>
      <c r="J54" s="53"/>
      <c r="K54" s="42"/>
      <c r="L54" s="49">
        <f>IF(L$18-K$18&lt;=$E$16,K$46/$E$16,0)</f>
        <v>5.5295167204799993</v>
      </c>
      <c r="M54" s="49">
        <f>IF(M$18-K$18&lt;=$E$16,K$46/$E$16,0)</f>
        <v>5.5295167204799993</v>
      </c>
      <c r="N54" s="49">
        <f>IF(N$18-K$18&lt;=$E$16,K$46/$E$16,0)</f>
        <v>5.5295167204799993</v>
      </c>
      <c r="O54" s="49">
        <f>IF(O$18-K$18&lt;=$E$16,K$46/$E$16,0)</f>
        <v>5.5295167204799993</v>
      </c>
      <c r="P54" s="49">
        <f>IF(P$18-K$18&lt;=$E$16,K$46/$E$16,0)</f>
        <v>5.5295167204799993</v>
      </c>
      <c r="Q54" s="49">
        <f>IF(Q$18-K$18&lt;=$E$16,K$46/$E$16,0)</f>
        <v>5.5295167204799993</v>
      </c>
      <c r="R54" s="49">
        <f>IF(R$18-K$18&lt;=$E$16,K$46/$E$16,0)</f>
        <v>5.5295167204799993</v>
      </c>
      <c r="S54" s="49">
        <f>IF(S$18-K$18&lt;=$E$16,K$46/$E$16,0)</f>
        <v>5.5295167204799993</v>
      </c>
      <c r="T54" s="49">
        <f>IF(T$18-K$18&lt;=$E$16,K$46/$E$16,0)</f>
        <v>5.5295167204799993</v>
      </c>
      <c r="U54" s="49">
        <f>IF(U$18-K$18&lt;=$E$16,K$46/$E$16,0)</f>
        <v>5.5295167204799993</v>
      </c>
      <c r="V54" s="49">
        <f>IF(V$18-K$18&lt;=$E$16,K$46/$E$16,0)</f>
        <v>0</v>
      </c>
      <c r="W54" s="49">
        <f>IF(W$18-K$18&lt;=$E$16,K$46/$E$16,0)</f>
        <v>0</v>
      </c>
      <c r="X54" s="49">
        <f>IF(X$18-K$18&lt;=$E$16,K$46/$E$16,0)</f>
        <v>0</v>
      </c>
      <c r="Y54" s="49">
        <f>IF(Y$18-K$18&lt;=$E$16,K$46/$E$16,0)</f>
        <v>0</v>
      </c>
      <c r="Z54" s="49">
        <f>IF(Z$18-K$18&lt;=$E$16,K$46/$E$16,0)</f>
        <v>0</v>
      </c>
      <c r="AA54" s="49">
        <f>IF(AA$18-K$18&lt;=$E$16,K$46/$E$16,0)</f>
        <v>0</v>
      </c>
    </row>
    <row r="55" spans="4:37" x14ac:dyDescent="0.3">
      <c r="D55" s="51" t="s">
        <v>22</v>
      </c>
      <c r="E55" s="52">
        <f t="shared" si="46"/>
        <v>42.436532980754265</v>
      </c>
      <c r="F55" s="53"/>
      <c r="G55" s="53"/>
      <c r="H55" s="53"/>
      <c r="I55" s="53"/>
      <c r="J55" s="53"/>
      <c r="K55" s="42"/>
      <c r="L55" s="42"/>
      <c r="M55" s="49">
        <f>IF(M$18-L$18&lt;=$E$16,L$46/$E$16,0)</f>
        <v>5.6401070548895991</v>
      </c>
      <c r="N55" s="49">
        <f>IF(N$18-L$18&lt;=$E$16,L$46/$E$16,0)</f>
        <v>5.6401070548895991</v>
      </c>
      <c r="O55" s="49">
        <f>IF(O$18-L$18&lt;=$E$16,L$46/$E$16,0)</f>
        <v>5.6401070548895991</v>
      </c>
      <c r="P55" s="49">
        <f>IF(P$18-L$18&lt;=$E$16,L$46/$E$16,0)</f>
        <v>5.6401070548895991</v>
      </c>
      <c r="Q55" s="49">
        <f>IF(Q$18-L$18&lt;=$E$16,L$46/$E$16,0)</f>
        <v>5.6401070548895991</v>
      </c>
      <c r="R55" s="49">
        <f>IF(R$18-L$18&lt;=$E$16,L$46/$E$16,0)</f>
        <v>5.6401070548895991</v>
      </c>
      <c r="S55" s="49">
        <f>IF(S$18-L$18&lt;=$E$16,L$46/$E$16,0)</f>
        <v>5.6401070548895991</v>
      </c>
      <c r="T55" s="49">
        <f>IF(T$18-L$18&lt;=$E$16,L$46/$E$16,0)</f>
        <v>5.6401070548895991</v>
      </c>
      <c r="U55" s="49">
        <f>IF(U$18-L$18&lt;=$E$16,L$46/$E$16,0)</f>
        <v>5.6401070548895991</v>
      </c>
      <c r="V55" s="49">
        <f>IF(V$18-L$18&lt;=$E$16,L$46/$E$16,0)</f>
        <v>5.6401070548895991</v>
      </c>
      <c r="W55" s="49">
        <f>IF(W$18-L$18&lt;=$E$16,L$46/$E$16,0)</f>
        <v>0</v>
      </c>
      <c r="X55" s="49">
        <f>IF(X$18-L$18&lt;=$E$16,L$46/$E$16,0)</f>
        <v>0</v>
      </c>
      <c r="Y55" s="49">
        <f>IF(Y$18-L$18&lt;=$E$16,L$46/$E$16,0)</f>
        <v>0</v>
      </c>
      <c r="Z55" s="49">
        <f>IF(Z$18-L$18&lt;=$E$16,L$46/$E$16,0)</f>
        <v>0</v>
      </c>
      <c r="AA55" s="49">
        <f>IF(AA$18-L$18&lt;=$E$16,L$46/$E$16,0)</f>
        <v>0</v>
      </c>
      <c r="AB55" s="49">
        <f>IF(AB$18-L$18&lt;=$E$16,L$46/$E$16,0)</f>
        <v>0</v>
      </c>
    </row>
    <row r="56" spans="4:37" x14ac:dyDescent="0.3">
      <c r="D56" s="51" t="s">
        <v>23</v>
      </c>
      <c r="E56" s="52">
        <f t="shared" si="46"/>
        <v>43.285263640369351</v>
      </c>
      <c r="F56" s="53"/>
      <c r="G56" s="53"/>
      <c r="H56" s="53"/>
      <c r="I56" s="53"/>
      <c r="J56" s="53"/>
      <c r="K56" s="42"/>
      <c r="L56" s="42"/>
      <c r="M56" s="42"/>
      <c r="N56" s="49">
        <f>IF(N$18-M$18&lt;=$E$16,M$46/$E$16,0)</f>
        <v>5.7529091959873915</v>
      </c>
      <c r="O56" s="49">
        <f>IF(O$18-M$18&lt;=$E$16,M$46/$E$16,0)</f>
        <v>5.7529091959873915</v>
      </c>
      <c r="P56" s="49">
        <f>IF(P$18-M$18&lt;=$E$16,M$46/$E$16,0)</f>
        <v>5.7529091959873915</v>
      </c>
      <c r="Q56" s="49">
        <f>IF(Q$18-M$18&lt;=$E$16,M$46/$E$16,0)</f>
        <v>5.7529091959873915</v>
      </c>
      <c r="R56" s="49">
        <f>IF(R$18-M$18&lt;=$E$16,M$46/$E$16,0)</f>
        <v>5.7529091959873915</v>
      </c>
      <c r="S56" s="49">
        <f>IF(S$18-M$18&lt;=$E$16,M$46/$E$16,0)</f>
        <v>5.7529091959873915</v>
      </c>
      <c r="T56" s="49">
        <f>IF(T$18-M$18&lt;=$E$16,M$46/$E$16,0)</f>
        <v>5.7529091959873915</v>
      </c>
      <c r="U56" s="49">
        <f>IF(U$18-M$18&lt;=$E$16,M$46/$E$16,0)</f>
        <v>5.7529091959873915</v>
      </c>
      <c r="V56" s="49">
        <f>IF(V$18-M$18&lt;=$E$16,M$46/$E$16,0)</f>
        <v>5.7529091959873915</v>
      </c>
      <c r="W56" s="49">
        <f>IF(W$18-M$18&lt;=$E$16,M$46/$E$16,0)</f>
        <v>5.7529091959873915</v>
      </c>
      <c r="X56" s="49">
        <f>IF(X$18-M$18&lt;=$E$16,M$46/$E$16,0)</f>
        <v>0</v>
      </c>
      <c r="Y56" s="49">
        <f>IF(Y$18-M$18&lt;=$E$16,M$46/$E$16,0)</f>
        <v>0</v>
      </c>
      <c r="Z56" s="49">
        <f>IF(Z$18-M$18&lt;=$E$16,M$46/$E$16,0)</f>
        <v>0</v>
      </c>
      <c r="AA56" s="49">
        <f>IF(AA$18-M$18&lt;=$E$16,M$46/$E$16,0)</f>
        <v>0</v>
      </c>
      <c r="AB56" s="49">
        <f>IF(AB$18-M$18&lt;=$E$16,M$46/$E$16,0)</f>
        <v>0</v>
      </c>
      <c r="AC56" s="49">
        <f>IF(AC$18-M$18&lt;=$E$16,M$46/$E$16,0)</f>
        <v>0</v>
      </c>
    </row>
    <row r="57" spans="4:37" x14ac:dyDescent="0.3">
      <c r="D57" s="51" t="s">
        <v>24</v>
      </c>
      <c r="E57" s="52">
        <f t="shared" si="46"/>
        <v>44.150968913176747</v>
      </c>
      <c r="F57" s="53"/>
      <c r="G57" s="53"/>
      <c r="H57" s="53"/>
      <c r="I57" s="53"/>
      <c r="J57" s="53"/>
      <c r="K57" s="42"/>
      <c r="L57" s="42"/>
      <c r="M57" s="42"/>
      <c r="N57" s="53"/>
      <c r="O57" s="49">
        <f>IF(O$18-N$18&lt;=$E$16,N$46/$E$16,0)</f>
        <v>5.8679673799071406</v>
      </c>
      <c r="P57" s="49">
        <f>IF(P$18-N$18&lt;=$E$16,N$46/$E$16,0)</f>
        <v>5.8679673799071406</v>
      </c>
      <c r="Q57" s="49">
        <f>IF(Q$18-N$18&lt;=$E$16,N$46/$E$16,0)</f>
        <v>5.8679673799071406</v>
      </c>
      <c r="R57" s="49">
        <f>IF(R$18-N$18&lt;=$E$16,N$46/$E$16,0)</f>
        <v>5.8679673799071406</v>
      </c>
      <c r="S57" s="49">
        <f>IF(S$18-N$18&lt;=$E$16,N$46/$E$16,0)</f>
        <v>5.8679673799071406</v>
      </c>
      <c r="T57" s="49">
        <f>IF(T$18-N$18&lt;=$E$16,N$46/$E$16,0)</f>
        <v>5.8679673799071406</v>
      </c>
      <c r="U57" s="49">
        <f>IF(U$18-N$18&lt;=$E$16,N$46/$E$16,0)</f>
        <v>5.8679673799071406</v>
      </c>
      <c r="V57" s="49">
        <f>IF(V$18-N$18&lt;=$E$16,N$46/$E$16,0)</f>
        <v>5.8679673799071406</v>
      </c>
      <c r="W57" s="49">
        <f>IF(W$18-N$18&lt;=$E$16,N$46/$E$16,0)</f>
        <v>5.8679673799071406</v>
      </c>
      <c r="X57" s="49">
        <f>IF(X$18-N$18&lt;=$E$16,N$46/$E$16,0)</f>
        <v>5.8679673799071406</v>
      </c>
      <c r="Y57" s="49">
        <f>IF(Y$18-N$18&lt;=$E$16,N$46/$E$16,0)</f>
        <v>0</v>
      </c>
      <c r="Z57" s="49">
        <f>IF(Z$18-N$18&lt;=$E$16,N$46/$E$16,0)</f>
        <v>0</v>
      </c>
      <c r="AA57" s="49">
        <f>IF(AA$18-N$18&lt;=$E$16,N$46/$E$16,0)</f>
        <v>0</v>
      </c>
      <c r="AB57" s="49">
        <f>IF(AB$18-N$18&lt;=$E$16,N$46/$E$16,0)</f>
        <v>0</v>
      </c>
      <c r="AC57" s="49">
        <f>IF(AC$18-N$18&lt;=$E$16,N$46/$E$16,0)</f>
        <v>0</v>
      </c>
      <c r="AD57" s="49">
        <f>IF(AD$18-N$18&lt;=$E$16,N$46/$E$16,0)</f>
        <v>0</v>
      </c>
    </row>
    <row r="58" spans="4:37" x14ac:dyDescent="0.3">
      <c r="D58" s="51" t="s">
        <v>25</v>
      </c>
      <c r="E58" s="52">
        <f t="shared" si="46"/>
        <v>45.033988291440281</v>
      </c>
      <c r="F58" s="53"/>
      <c r="G58" s="53"/>
      <c r="H58" s="53"/>
      <c r="I58" s="53"/>
      <c r="J58" s="53"/>
      <c r="K58" s="42"/>
      <c r="L58" s="42"/>
      <c r="M58" s="42"/>
      <c r="N58" s="53"/>
      <c r="O58" s="53"/>
      <c r="P58" s="49">
        <f>IF(P$18-O$18&lt;=$E$16,O$46/$E$16,0)</f>
        <v>5.9853267275052833</v>
      </c>
      <c r="Q58" s="49">
        <f>IF(Q$18-O$18&lt;=$E$16,O$46/$E$16,0)</f>
        <v>5.9853267275052833</v>
      </c>
      <c r="R58" s="49">
        <f>IF(R$18-O$18&lt;=$E$16,O$46/$E$16,0)</f>
        <v>5.9853267275052833</v>
      </c>
      <c r="S58" s="49">
        <f>IF(S$18-O$18&lt;=$E$16,O$46/$E$16,0)</f>
        <v>5.9853267275052833</v>
      </c>
      <c r="T58" s="49">
        <f>IF(T$18-O$18&lt;=$E$16,O$46/$E$16,0)</f>
        <v>5.9853267275052833</v>
      </c>
      <c r="U58" s="49">
        <f>IF(U$18-O$18&lt;=$E$16,O$46/$E$16,0)</f>
        <v>5.9853267275052833</v>
      </c>
      <c r="V58" s="49">
        <f>IF(V$18-O$18&lt;=$E$16,O$46/$E$16,0)</f>
        <v>5.9853267275052833</v>
      </c>
      <c r="W58" s="49">
        <f>IF(W$18-O$18&lt;=$E$16,O$46/$E$16,0)</f>
        <v>5.9853267275052833</v>
      </c>
      <c r="X58" s="49">
        <f>IF(X$18-O$18&lt;=$E$16,O$46/$E$16,0)</f>
        <v>5.9853267275052833</v>
      </c>
      <c r="Y58" s="49">
        <f>IF(Y$18-O$18&lt;=$E$16,O$46/$E$16,0)</f>
        <v>5.9853267275052833</v>
      </c>
      <c r="Z58" s="49">
        <f>IF(Z$18-O$18&lt;=$E$16,O$46/$E$16,0)</f>
        <v>0</v>
      </c>
      <c r="AA58" s="49">
        <f>IF(AA$18-O$18&lt;=$E$16,O$46/$E$16,0)</f>
        <v>0</v>
      </c>
      <c r="AB58" s="49">
        <f>IF(AB$18-O$18&lt;=$E$16,O$46/$E$16,0)</f>
        <v>0</v>
      </c>
      <c r="AC58" s="49">
        <f>IF(AC$18-O$18&lt;=$E$16,O$46/$E$16,0)</f>
        <v>0</v>
      </c>
      <c r="AD58" s="49">
        <f>IF(AD$18-O$18&lt;=$E$16,O$46/$E$16,0)</f>
        <v>0</v>
      </c>
      <c r="AE58" s="49">
        <f>IF(AE$18-O$18&lt;=$E$16,O$46/$E$16,0)</f>
        <v>0</v>
      </c>
    </row>
    <row r="59" spans="4:37" x14ac:dyDescent="0.3">
      <c r="D59" s="51" t="s">
        <v>26</v>
      </c>
      <c r="E59" s="52">
        <f t="shared" si="46"/>
        <v>45.934668057269086</v>
      </c>
      <c r="F59" s="53"/>
      <c r="G59" s="53"/>
      <c r="H59" s="53"/>
      <c r="I59" s="53"/>
      <c r="J59" s="53"/>
      <c r="K59" s="42"/>
      <c r="L59" s="42"/>
      <c r="M59" s="42"/>
      <c r="N59" s="53"/>
      <c r="O59" s="53"/>
      <c r="P59" s="53"/>
      <c r="Q59" s="49">
        <f>IF(Q$18-P$18&lt;=$E$16,P$46/$E$16,0)</f>
        <v>6.1050332620553887</v>
      </c>
      <c r="R59" s="49">
        <f>IF(R$18-P$18&lt;=$E$16,P$46/$E$16,0)</f>
        <v>6.1050332620553887</v>
      </c>
      <c r="S59" s="49">
        <f>IF(S$18-P$18&lt;=$E$16,P$46/$E$16,0)</f>
        <v>6.1050332620553887</v>
      </c>
      <c r="T59" s="49">
        <f>IF(T$18-P$18&lt;=$E$16,P$46/$E$16,0)</f>
        <v>6.1050332620553887</v>
      </c>
      <c r="U59" s="49">
        <f>IF(U$18-P$18&lt;=$E$16,P$46/$E$16,0)</f>
        <v>6.1050332620553887</v>
      </c>
      <c r="V59" s="49">
        <f>IF(V$18-P$18&lt;=$E$16,P$46/$E$16,0)</f>
        <v>6.1050332620553887</v>
      </c>
      <c r="W59" s="49">
        <f>IF(W$18-P$18&lt;=$E$16,P$46/$E$16,0)</f>
        <v>6.1050332620553887</v>
      </c>
      <c r="X59" s="49">
        <f>IF(X$18-P$18&lt;=$E$16,P$46/$E$16,0)</f>
        <v>6.1050332620553887</v>
      </c>
      <c r="Y59" s="49">
        <f>IF(Y$18-P$18&lt;=$E$16,P$46/$E$16,0)</f>
        <v>6.1050332620553887</v>
      </c>
      <c r="Z59" s="49">
        <f>IF(Z$18-P$18&lt;=$E$16,P$46/$E$16,0)</f>
        <v>6.1050332620553887</v>
      </c>
      <c r="AA59" s="49">
        <f>IF(AA$18-P$18&lt;=$E$16,P$46/$E$16,0)</f>
        <v>0</v>
      </c>
      <c r="AB59" s="49">
        <f>IF(AB$18-P$18&lt;=$E$16,P$46/$E$16,0)</f>
        <v>0</v>
      </c>
      <c r="AC59" s="49">
        <f>IF(AC$18-P$18&lt;=$E$16,P$46/$E$16,0)</f>
        <v>0</v>
      </c>
      <c r="AD59" s="49">
        <f>IF(AD$18-P$18&lt;=$E$16,P$46/$E$16,0)</f>
        <v>0</v>
      </c>
      <c r="AE59" s="49">
        <f>IF(AE$18-P$18&lt;=$E$16,P$46/$E$16,0)</f>
        <v>0</v>
      </c>
      <c r="AF59" s="49">
        <f>IF(AF$18-P$18&lt;=$E$16,P$46/$E$16,0)</f>
        <v>0</v>
      </c>
    </row>
    <row r="60" spans="4:37" x14ac:dyDescent="0.3">
      <c r="D60" s="51" t="s">
        <v>27</v>
      </c>
      <c r="E60" s="52">
        <f t="shared" si="46"/>
        <v>46.853361418414472</v>
      </c>
      <c r="F60" s="53"/>
      <c r="G60" s="53"/>
      <c r="H60" s="53"/>
      <c r="I60" s="53"/>
      <c r="J60" s="53"/>
      <c r="K60" s="42"/>
      <c r="L60" s="42"/>
      <c r="M60" s="42"/>
      <c r="N60" s="53"/>
      <c r="O60" s="53"/>
      <c r="P60" s="53"/>
      <c r="Q60" s="53"/>
      <c r="R60" s="49">
        <f>IF(R$18-Q$18&lt;=$E$16,Q$46/$E$16,0)</f>
        <v>6.2271339272964976</v>
      </c>
      <c r="S60" s="49">
        <f>IF(S$18-Q$18&lt;=$E$16,Q$46/$E$16,0)</f>
        <v>6.2271339272964976</v>
      </c>
      <c r="T60" s="49">
        <f>IF(T$18-Q$18&lt;=$E$16,Q$46/$E$16,0)</f>
        <v>6.2271339272964976</v>
      </c>
      <c r="U60" s="49">
        <f>IF(U$18-Q$18&lt;=$E$16,Q$46/$E$16,0)</f>
        <v>6.2271339272964976</v>
      </c>
      <c r="V60" s="49">
        <f>IF(V$18-Q$18&lt;=$E$16,Q$46/$E$16,0)</f>
        <v>6.2271339272964976</v>
      </c>
      <c r="W60" s="49">
        <f>IF(W$18-Q$18&lt;=$E$16,Q$46/$E$16,0)</f>
        <v>6.2271339272964976</v>
      </c>
      <c r="X60" s="49">
        <f>IF(X$18-Q$18&lt;=$E$16,Q$46/$E$16,0)</f>
        <v>6.2271339272964976</v>
      </c>
      <c r="Y60" s="49">
        <f>IF(Y$18-Q$18&lt;=$E$16,Q$46/$E$16,0)</f>
        <v>6.2271339272964976</v>
      </c>
      <c r="Z60" s="49">
        <f>IF(Z$18-Q$18&lt;=$E$16,Q$46/$E$16,0)</f>
        <v>6.2271339272964976</v>
      </c>
      <c r="AA60" s="49">
        <f>IF(AA$18-Q$18&lt;=$E$16,Q$46/$E$16,0)</f>
        <v>6.2271339272964976</v>
      </c>
      <c r="AB60" s="49">
        <f>IF(AB$18-Q$18&lt;=$E$16,Q$46/$E$16,0)</f>
        <v>0</v>
      </c>
      <c r="AC60" s="49">
        <f>IF(AC$18-Q$18&lt;=$E$16,Q$46/$E$16,0)</f>
        <v>0</v>
      </c>
      <c r="AD60" s="49">
        <f>IF(AD$18-Q$18&lt;=$E$16,Q$46/$E$16,0)</f>
        <v>0</v>
      </c>
      <c r="AE60" s="49">
        <f>IF(AE$18-Q$18&lt;=$E$16,Q$46/$E$16,0)</f>
        <v>0</v>
      </c>
      <c r="AF60" s="49">
        <f>IF(AF$18-Q$18&lt;=$E$16,Q$46/$E$16,0)</f>
        <v>0</v>
      </c>
      <c r="AG60" s="49">
        <f>IF(AG$18-Q$18&lt;=$E$16,Q$46/$E$16,0)</f>
        <v>0</v>
      </c>
    </row>
    <row r="61" spans="4:37" x14ac:dyDescent="0.3">
      <c r="D61" s="51" t="s">
        <v>28</v>
      </c>
      <c r="E61" s="52">
        <f t="shared" si="46"/>
        <v>47.790428646782772</v>
      </c>
      <c r="F61" s="53"/>
      <c r="G61" s="53"/>
      <c r="H61" s="53"/>
      <c r="I61" s="53"/>
      <c r="J61" s="53"/>
      <c r="K61" s="42"/>
      <c r="L61" s="42"/>
      <c r="M61" s="42"/>
      <c r="N61" s="53"/>
      <c r="O61" s="53"/>
      <c r="P61" s="53"/>
      <c r="Q61" s="53"/>
      <c r="R61" s="53"/>
      <c r="S61" s="49">
        <f>IF(S$18-R$18&lt;=$E$16,R$46/$E$16,0)</f>
        <v>6.3516766058424272</v>
      </c>
      <c r="T61" s="49">
        <f>IF(T$18-R$18&lt;=$E$16,R$46/$E$16,0)</f>
        <v>6.3516766058424272</v>
      </c>
      <c r="U61" s="49">
        <f>IF(U$18-R$18&lt;=$E$16,R$46/$E$16,0)</f>
        <v>6.3516766058424272</v>
      </c>
      <c r="V61" s="49">
        <f>IF(V$18-R$18&lt;=$E$16,R$46/$E$16,0)</f>
        <v>6.3516766058424272</v>
      </c>
      <c r="W61" s="49">
        <f>IF(W$18-R$18&lt;=$E$16,R$46/$E$16,0)</f>
        <v>6.3516766058424272</v>
      </c>
      <c r="X61" s="49">
        <f>IF(X$18-R$18&lt;=$E$16,R$46/$E$16,0)</f>
        <v>6.3516766058424272</v>
      </c>
      <c r="Y61" s="49">
        <f>IF(Y$18-R$18&lt;=$E$16,R$46/$E$16,0)</f>
        <v>6.3516766058424272</v>
      </c>
      <c r="Z61" s="49">
        <f>IF(Z$18-R$18&lt;=$E$16,R$46/$E$16,0)</f>
        <v>6.3516766058424272</v>
      </c>
      <c r="AA61" s="49">
        <f>IF(AA$18-R$18&lt;=$E$16,R$46/$E$16,0)</f>
        <v>6.3516766058424272</v>
      </c>
      <c r="AB61" s="49">
        <f>IF(AB$18-R$18&lt;=$E$16,R$46/$E$16,0)</f>
        <v>6.3516766058424272</v>
      </c>
      <c r="AC61" s="49">
        <f>IF(AC$18-R$18&lt;=$E$16,R$46/$E$16,0)</f>
        <v>0</v>
      </c>
      <c r="AD61" s="49">
        <f>IF(AD$18-R$18&lt;=$E$16,R$46/$E$16,0)</f>
        <v>0</v>
      </c>
      <c r="AE61" s="49">
        <f>IF(AE$18-R$18&lt;=$E$16,R$46/$E$16,0)</f>
        <v>0</v>
      </c>
      <c r="AF61" s="49">
        <f>IF(AF$18-R$18&lt;=$E$16,R$46/$E$16,0)</f>
        <v>0</v>
      </c>
      <c r="AG61" s="49">
        <f>IF(AG$18-R$18&lt;=$E$16,R$46/$E$16,0)</f>
        <v>0</v>
      </c>
      <c r="AH61" s="49">
        <f>IF(AH$18-R$18&lt;=$E$16,R$46/$E$16,0)</f>
        <v>0</v>
      </c>
    </row>
    <row r="62" spans="4:37" x14ac:dyDescent="0.3">
      <c r="D62" s="51" t="s">
        <v>29</v>
      </c>
      <c r="E62" s="52">
        <f t="shared" si="46"/>
        <v>48.746237219718417</v>
      </c>
      <c r="F62" s="53"/>
      <c r="G62" s="53"/>
      <c r="H62" s="53"/>
      <c r="I62" s="53"/>
      <c r="J62" s="53"/>
      <c r="K62" s="42"/>
      <c r="L62" s="42"/>
      <c r="M62" s="42"/>
      <c r="N62" s="53"/>
      <c r="O62" s="53"/>
      <c r="P62" s="53"/>
      <c r="Q62" s="53"/>
      <c r="R62" s="53"/>
      <c r="S62" s="53"/>
      <c r="T62" s="49">
        <f>IF(T$18-S$18&lt;=$E$16,S$46/$E$16,0)</f>
        <v>6.4787101379592755</v>
      </c>
      <c r="U62" s="49">
        <f>IF(U$18-S$18&lt;=$E$16,S$46/$E$16,0)</f>
        <v>6.4787101379592755</v>
      </c>
      <c r="V62" s="49">
        <f>IF(V$18-S$18&lt;=$E$16,S$46/$E$16,0)</f>
        <v>6.4787101379592755</v>
      </c>
      <c r="W62" s="49">
        <f>IF(W$18-S$18&lt;=$E$16,S$46/$E$16,0)</f>
        <v>6.4787101379592755</v>
      </c>
      <c r="X62" s="49">
        <f>IF(X$18-S$18&lt;=$E$16,S$46/$E$16,0)</f>
        <v>6.4787101379592755</v>
      </c>
      <c r="Y62" s="49">
        <f>IF(Y$18-S$18&lt;=$E$16,S$46/$E$16,0)</f>
        <v>6.4787101379592755</v>
      </c>
      <c r="Z62" s="49">
        <f>IF(Z$18-S$18&lt;=$E$16,S$46/$E$16,0)</f>
        <v>6.4787101379592755</v>
      </c>
      <c r="AA62" s="49">
        <f>IF(AA$18-S$18&lt;=$E$16,S$46/$E$16,0)</f>
        <v>6.4787101379592755</v>
      </c>
      <c r="AB62" s="49">
        <f>IF(AB$18-S$18&lt;=$E$16,S$46/$E$16,0)</f>
        <v>6.4787101379592755</v>
      </c>
      <c r="AC62" s="49">
        <f>IF(AC$18-S$18&lt;=$E$16,S$46/$E$16,0)</f>
        <v>6.4787101379592755</v>
      </c>
      <c r="AD62" s="49">
        <f>IF(AD$18-S$18&lt;=$E$16,S$46/$E$16,0)</f>
        <v>0</v>
      </c>
      <c r="AE62" s="49">
        <f>IF(AE$18-S$18&lt;=$E$16,S$46/$E$16,0)</f>
        <v>0</v>
      </c>
      <c r="AF62" s="49">
        <f>IF(AF$18-S$18&lt;=$E$16,S$46/$E$16,0)</f>
        <v>0</v>
      </c>
      <c r="AG62" s="49">
        <f>IF(AG$18-S$18&lt;=$E$16,S$46/$E$16,0)</f>
        <v>0</v>
      </c>
      <c r="AH62" s="49">
        <f>IF(AH$18-S$18&lt;=$E$16,S$46/$E$16,0)</f>
        <v>0</v>
      </c>
      <c r="AI62" s="49">
        <f>IF(AI$18-S$18&lt;=$E$16,S$46/$E$16,0)</f>
        <v>0</v>
      </c>
    </row>
    <row r="63" spans="4:37" x14ac:dyDescent="0.3">
      <c r="D63" s="51" t="s">
        <v>30</v>
      </c>
      <c r="E63" s="52">
        <f t="shared" si="46"/>
        <v>49.721161964112781</v>
      </c>
      <c r="F63" s="53"/>
      <c r="G63" s="53"/>
      <c r="H63" s="53"/>
      <c r="I63" s="53"/>
      <c r="J63" s="53"/>
      <c r="K63" s="42"/>
      <c r="L63" s="42"/>
      <c r="M63" s="42"/>
      <c r="N63" s="53"/>
      <c r="O63" s="53"/>
      <c r="P63" s="53"/>
      <c r="Q63" s="53"/>
      <c r="R63" s="53"/>
      <c r="S63" s="53"/>
      <c r="T63" s="53"/>
      <c r="U63" s="49">
        <f>IF(U$18-T$18&lt;=$E$16,T$46/$E$16,0)</f>
        <v>6.6082843407184608</v>
      </c>
      <c r="V63" s="49">
        <f>IF(V$18-T$18&lt;=$E$16,T$46/$E$16,0)</f>
        <v>6.6082843407184608</v>
      </c>
      <c r="W63" s="49">
        <f>IF(W$18-T$18&lt;=$E$16,T$46/$E$16,0)</f>
        <v>6.6082843407184608</v>
      </c>
      <c r="X63" s="49">
        <f>IF(X$18-T$18&lt;=$E$16,T$46/$E$16,0)</f>
        <v>6.6082843407184608</v>
      </c>
      <c r="Y63" s="49">
        <f>IF(Y$18-T$18&lt;=$E$16,T$46/$E$16,0)</f>
        <v>6.6082843407184608</v>
      </c>
      <c r="Z63" s="49">
        <f>IF(Z$18-T$18&lt;=$E$16,T$46/$E$16,0)</f>
        <v>6.6082843407184608</v>
      </c>
      <c r="AA63" s="49">
        <f>IF(AA$18-T$18&lt;=$E$16,T$46/$E$16,0)</f>
        <v>6.6082843407184608</v>
      </c>
      <c r="AB63" s="49">
        <f>IF(AB$18-T$18&lt;=$E$16,T$46/$E$16,0)</f>
        <v>6.6082843407184608</v>
      </c>
      <c r="AC63" s="49">
        <f>IF(AC$18-T$18&lt;=$E$16,T$46/$E$16,0)</f>
        <v>6.6082843407184608</v>
      </c>
      <c r="AD63" s="49">
        <f>IF(AD$18-T$18&lt;=$E$16,T$46/$E$16,0)</f>
        <v>6.6082843407184608</v>
      </c>
      <c r="AE63" s="49">
        <f>IF(AE$18-T$18&lt;=$E$16,T$46/$E$16,0)</f>
        <v>0</v>
      </c>
      <c r="AF63" s="49">
        <f>IF(AF$18-T$18&lt;=$E$16,T$46/$E$16,0)</f>
        <v>0</v>
      </c>
      <c r="AG63" s="49">
        <f>IF(AG$18-T$18&lt;=$E$16,T$46/$E$16,0)</f>
        <v>0</v>
      </c>
      <c r="AH63" s="49">
        <f>IF(AH$18-T$18&lt;=$E$16,T$46/$E$16,0)</f>
        <v>0</v>
      </c>
      <c r="AI63" s="49">
        <f>IF(AI$18-T$18&lt;=$E$16,T$46/$E$16,0)</f>
        <v>0</v>
      </c>
      <c r="AJ63" s="49">
        <f>IF(AJ$18-T$18&lt;=$E$16,T$46/$E$16,0)</f>
        <v>0</v>
      </c>
    </row>
    <row r="64" spans="4:37" x14ac:dyDescent="0.3">
      <c r="D64" s="51" t="s">
        <v>31</v>
      </c>
      <c r="E64" s="52">
        <f t="shared" si="46"/>
        <v>50.715585203395044</v>
      </c>
      <c r="F64" s="53"/>
      <c r="G64" s="53"/>
      <c r="H64" s="53"/>
      <c r="I64" s="53"/>
      <c r="J64" s="53"/>
      <c r="K64" s="42"/>
      <c r="L64" s="42"/>
      <c r="M64" s="42"/>
      <c r="N64" s="53"/>
      <c r="O64" s="53"/>
      <c r="P64" s="53"/>
      <c r="Q64" s="53"/>
      <c r="R64" s="53"/>
      <c r="S64" s="53"/>
      <c r="T64" s="53"/>
      <c r="U64" s="53"/>
      <c r="V64" s="49">
        <f>IF(V$18-U$18&lt;=$E$16,U$46/$E$16,0)</f>
        <v>6.7404500275328303</v>
      </c>
      <c r="W64" s="49">
        <f>IF(W$18-U$18&lt;=$E$16,U$46/$E$16,0)</f>
        <v>6.7404500275328303</v>
      </c>
      <c r="X64" s="49">
        <f>IF(X$18-U$18&lt;=$E$16,U$46/$E$16,0)</f>
        <v>6.7404500275328303</v>
      </c>
      <c r="Y64" s="49">
        <f>IF(Y$18-U$18&lt;=$E$16,U$46/$E$16,0)</f>
        <v>6.7404500275328303</v>
      </c>
      <c r="Z64" s="49">
        <f>IF(Z$18-U$18&lt;=$E$16,U$46/$E$16,0)</f>
        <v>6.7404500275328303</v>
      </c>
      <c r="AA64" s="49">
        <f>IF(AA$18-U$18&lt;=$E$16,U$46/$E$16,0)</f>
        <v>6.7404500275328303</v>
      </c>
      <c r="AB64" s="49">
        <f>IF(AB$18-U$18&lt;=$E$16,U$46/$E$16,0)</f>
        <v>6.7404500275328303</v>
      </c>
      <c r="AC64" s="49">
        <f>IF(AC$18-U$18&lt;=$E$16,U$46/$E$16,0)</f>
        <v>6.7404500275328303</v>
      </c>
      <c r="AD64" s="49">
        <f>IF(AD$18-U$18&lt;=$E$16,U$46/$E$16,0)</f>
        <v>6.7404500275328303</v>
      </c>
      <c r="AE64" s="49">
        <f>IF(AE$18-U$18&lt;=$E$16,U$46/$E$16,0)</f>
        <v>6.7404500275328303</v>
      </c>
      <c r="AF64" s="49">
        <f>IF(AF$18-U$18&lt;=$E$16,U$46/$E$16,0)</f>
        <v>0</v>
      </c>
      <c r="AG64" s="49">
        <f>IF(AG$18-U$18&lt;=$E$16,U$46/$E$16,0)</f>
        <v>0</v>
      </c>
      <c r="AH64" s="49">
        <f>IF(AH$18-U$18&lt;=$E$16,U$46/$E$16,0)</f>
        <v>0</v>
      </c>
      <c r="AI64" s="49">
        <f>IF(AI$18-U$18&lt;=$E$16,U$46/$E$16,0)</f>
        <v>0</v>
      </c>
      <c r="AJ64" s="49">
        <f>IF(AJ$18-U$18&lt;=$E$16,U$46/$E$16,0)</f>
        <v>0</v>
      </c>
      <c r="AK64" s="49">
        <f>IF(AK$18-U$18&lt;=$E$16,U$46/$E$16,0)</f>
        <v>0</v>
      </c>
    </row>
    <row r="65" spans="2:41" x14ac:dyDescent="0.3">
      <c r="D65" s="51" t="s">
        <v>32</v>
      </c>
      <c r="E65" s="52">
        <f t="shared" si="46"/>
        <v>51.72989690746293</v>
      </c>
      <c r="F65" s="53"/>
      <c r="G65" s="53"/>
      <c r="H65" s="53"/>
      <c r="I65" s="53"/>
      <c r="J65" s="53"/>
      <c r="K65" s="42"/>
      <c r="L65" s="42"/>
      <c r="M65" s="42"/>
      <c r="N65" s="53"/>
      <c r="O65" s="53"/>
      <c r="P65" s="53"/>
      <c r="Q65" s="53"/>
      <c r="R65" s="53"/>
      <c r="S65" s="53"/>
      <c r="T65" s="53"/>
      <c r="U65" s="53"/>
      <c r="V65" s="53"/>
      <c r="W65" s="49">
        <f>IF(W$18-V$18&lt;=$E$16,V$46/$E$16,0)</f>
        <v>6.8752590280834864</v>
      </c>
      <c r="X65" s="49">
        <f>IF(X$18-V$18&lt;=$E$16,V$46/$E$16,0)</f>
        <v>6.8752590280834864</v>
      </c>
      <c r="Y65" s="49">
        <f>IF(Y$18-V$18&lt;=$E$16,V$46/$E$16,0)</f>
        <v>6.8752590280834864</v>
      </c>
      <c r="Z65" s="49">
        <f>IF(Z$18-V$18&lt;=$E$16,V$46/$E$16,0)</f>
        <v>6.8752590280834864</v>
      </c>
      <c r="AA65" s="49">
        <f>IF(AA$18-V$18&lt;=$E$16,V$46/$E$16,0)</f>
        <v>6.8752590280834864</v>
      </c>
      <c r="AB65" s="49">
        <f>IF(AB$18-V$18&lt;=$E$16,V$46/$E$16,0)</f>
        <v>6.8752590280834864</v>
      </c>
      <c r="AC65" s="49">
        <f>IF(AC$18-V$18&lt;=$E$16,V$46/$E$16,0)</f>
        <v>6.8752590280834864</v>
      </c>
      <c r="AD65" s="49">
        <f>IF(AD$18-V$18&lt;=$E$16,V$46/$E$16,0)</f>
        <v>6.8752590280834864</v>
      </c>
      <c r="AE65" s="49">
        <f>IF(AE$18-V$18&lt;=$E$16,V$46/$E$16,0)</f>
        <v>6.8752590280834864</v>
      </c>
      <c r="AF65" s="49">
        <f>IF(AF$18-V$18&lt;=$E$16,V$46/$E$16,0)</f>
        <v>6.8752590280834864</v>
      </c>
      <c r="AG65" s="49">
        <f>IF(AG$18-V$18&lt;=$E$16,V$46/$E$16,0)</f>
        <v>0</v>
      </c>
      <c r="AH65" s="49">
        <f>IF(AH$18-V$18&lt;=$E$16,V$46/$E$16,0)</f>
        <v>0</v>
      </c>
      <c r="AI65" s="49">
        <f>IF(AI$18-V$18&lt;=$E$16,V$46/$E$16,0)</f>
        <v>0</v>
      </c>
      <c r="AJ65" s="49">
        <f>IF(AJ$18-V$18&lt;=$E$16,V$46/$E$16,0)</f>
        <v>0</v>
      </c>
      <c r="AK65" s="49">
        <f>IF(AK$18-V$18&lt;=$E$16,V$46/$E$16,0)</f>
        <v>0</v>
      </c>
      <c r="AL65" s="49">
        <f>IF(AL$18-V$18&lt;=$E$16,V$46/$E$16,0)</f>
        <v>0</v>
      </c>
    </row>
    <row r="66" spans="2:41" x14ac:dyDescent="0.3">
      <c r="D66" s="51" t="s">
        <v>33</v>
      </c>
      <c r="E66" s="52">
        <f t="shared" si="46"/>
        <v>52.764494845612205</v>
      </c>
      <c r="F66" s="53"/>
      <c r="G66" s="53"/>
      <c r="H66" s="53"/>
      <c r="I66" s="53"/>
      <c r="J66" s="53"/>
      <c r="K66" s="42"/>
      <c r="L66" s="42"/>
      <c r="M66" s="42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49">
        <f>IF(X$18-W$18&lt;=$E$16,W$46/$E$16,0)</f>
        <v>7.012764208645156</v>
      </c>
      <c r="Y66" s="49">
        <f>IF(Y$18-W$18&lt;=$E$16,W$46/$E$16,0)</f>
        <v>7.012764208645156</v>
      </c>
      <c r="Z66" s="49">
        <f>IF(Z$18-W$18&lt;=$E$16,W$46/$E$16,0)</f>
        <v>7.012764208645156</v>
      </c>
      <c r="AA66" s="49">
        <f>IF(AA$18-W$18&lt;=$E$16,W$46/$E$16,0)</f>
        <v>7.012764208645156</v>
      </c>
      <c r="AB66" s="49">
        <f>IF(AB$18-W$18&lt;=$E$16,W$46/$E$16,0)</f>
        <v>7.012764208645156</v>
      </c>
      <c r="AC66" s="49">
        <f>IF(AC$18-W$18&lt;=$E$16,W$46/$E$16,0)</f>
        <v>7.012764208645156</v>
      </c>
      <c r="AD66" s="49">
        <f>IF(AD$18-W$18&lt;=$E$16,W$46/$E$16,0)</f>
        <v>7.012764208645156</v>
      </c>
      <c r="AE66" s="49">
        <f>IF(AE$18-W$18&lt;=$E$16,W$46/$E$16,0)</f>
        <v>7.012764208645156</v>
      </c>
      <c r="AF66" s="49">
        <f>IF(AF$18-W$18&lt;=$E$16,W$46/$E$16,0)</f>
        <v>7.012764208645156</v>
      </c>
      <c r="AG66" s="49">
        <f>IF(AG$18-W$18&lt;=$E$16,W$46/$E$16,0)</f>
        <v>7.012764208645156</v>
      </c>
      <c r="AH66" s="49">
        <f>IF(AH$18-W$18&lt;=$E$16,W$46/$E$16,0)</f>
        <v>0</v>
      </c>
      <c r="AI66" s="49">
        <f>IF(AI$18-W$18&lt;=$E$16,W$46/$E$16,0)</f>
        <v>0</v>
      </c>
      <c r="AJ66" s="49">
        <f>IF(AJ$18-W$18&lt;=$E$16,W$46/$E$16,0)</f>
        <v>0</v>
      </c>
      <c r="AK66" s="49">
        <f>IF(AK$18-W$18&lt;=$E$16,W$46/$E$16,0)</f>
        <v>0</v>
      </c>
      <c r="AL66" s="49">
        <f>IF(AL$18-W$18&lt;=$E$16,W$46/$E$16,0)</f>
        <v>0</v>
      </c>
      <c r="AM66" s="49">
        <f>IF(AM$18-W$18&lt;=$E$16,W$46/$E$16,0)</f>
        <v>0</v>
      </c>
    </row>
    <row r="67" spans="2:41" x14ac:dyDescent="0.3">
      <c r="D67" s="51" t="s">
        <v>34</v>
      </c>
      <c r="E67" s="52">
        <f t="shared" si="46"/>
        <v>53.81978474252444</v>
      </c>
      <c r="F67" s="53"/>
      <c r="G67" s="53"/>
      <c r="H67" s="53"/>
      <c r="I67" s="53"/>
      <c r="J67" s="53"/>
      <c r="K67" s="42"/>
      <c r="L67" s="42"/>
      <c r="M67" s="42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49">
        <f>IF(Y$18-X$18&lt;=$E$16,X$46/$E$16,0)</f>
        <v>7.1530194928180588</v>
      </c>
      <c r="Z67" s="49">
        <f>IF(Z$18-X$18&lt;=$E$16,X$46/$E$16,0)</f>
        <v>7.1530194928180588</v>
      </c>
      <c r="AA67" s="49">
        <f>IF(AA$18-X$18&lt;=$E$16,X$46/$E$16,0)</f>
        <v>7.1530194928180588</v>
      </c>
      <c r="AB67" s="49">
        <f>IF(AB$18-X$18&lt;=$E$16,X$46/$E$16,0)</f>
        <v>7.1530194928180588</v>
      </c>
      <c r="AC67" s="49">
        <f>IF(AC$18-X$18&lt;=$E$16,X$46/$E$16,0)</f>
        <v>7.1530194928180588</v>
      </c>
      <c r="AD67" s="49">
        <f>IF(AD$18-X$18&lt;=$E$16,X$46/$E$16,0)</f>
        <v>7.1530194928180588</v>
      </c>
      <c r="AE67" s="49">
        <f>IF(AE$18-X$18&lt;=$E$16,X$46/$E$16,0)</f>
        <v>7.1530194928180588</v>
      </c>
      <c r="AF67" s="49">
        <f>IF(AF$18-X$18&lt;=$E$16,X$46/$E$16,0)</f>
        <v>7.1530194928180588</v>
      </c>
      <c r="AG67" s="49">
        <f>IF(AG$18-X$18&lt;=$E$16,X$46/$E$16,0)</f>
        <v>7.1530194928180588</v>
      </c>
      <c r="AH67" s="49">
        <f>IF(AH$18-X$18&lt;=$E$16,X$46/$E$16,0)</f>
        <v>7.1530194928180588</v>
      </c>
      <c r="AI67" s="49">
        <f>IF(AI$18-X$18&lt;=$E$16,X$46/$E$16,0)</f>
        <v>0</v>
      </c>
      <c r="AJ67" s="49">
        <f>IF(AJ$18-X$18&lt;=$E$16,X$46/$E$16,0)</f>
        <v>0</v>
      </c>
      <c r="AK67" s="49">
        <f>IF(AK$18-X$18&lt;=$E$16,X$46/$E$16,0)</f>
        <v>0</v>
      </c>
      <c r="AL67" s="49">
        <f>IF(AL$18-X$18&lt;=$E$16,X$46/$E$16,0)</f>
        <v>0</v>
      </c>
      <c r="AM67" s="49">
        <f>IF(AM$18-X$18&lt;=$E$16,X$46/$E$16,0)</f>
        <v>0</v>
      </c>
      <c r="AN67" s="49">
        <f>IF(AN$18-X$18&lt;=$E$16,X$46/$E$16,0)</f>
        <v>0</v>
      </c>
    </row>
    <row r="68" spans="2:41" x14ac:dyDescent="0.3">
      <c r="D68" s="45" t="s">
        <v>35</v>
      </c>
      <c r="E68" s="50">
        <f t="shared" si="46"/>
        <v>54.896180437374937</v>
      </c>
      <c r="F68" s="54"/>
      <c r="G68" s="54"/>
      <c r="H68" s="54"/>
      <c r="I68" s="54"/>
      <c r="J68" s="54"/>
      <c r="K68" s="55"/>
      <c r="L68" s="55"/>
      <c r="M68" s="55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>
        <f>IF(Z$18-Y$18&lt;=$E$16,Y$46/$E$16,0)</f>
        <v>7.2960798826744222</v>
      </c>
      <c r="AA68" s="54">
        <f>IF(AA$18-Y$18&lt;=$E$16,Y$46/$E$16,0)</f>
        <v>7.2960798826744222</v>
      </c>
      <c r="AB68" s="54">
        <f>IF(AB$18-Y$18&lt;=$E$16,Y$46/$E$16,0)</f>
        <v>7.2960798826744222</v>
      </c>
      <c r="AC68" s="54">
        <f>IF(AC$18-Y$18&lt;=$E$16,Y$46/$E$16,0)</f>
        <v>7.2960798826744222</v>
      </c>
      <c r="AD68" s="54">
        <f>IF(AD$18-Y$18&lt;=$E$16,Y$46/$E$16,0)</f>
        <v>7.2960798826744222</v>
      </c>
      <c r="AE68" s="54">
        <f>IF(AE$18-Y$18&lt;=$E$16,Y$46/$E$16,0)</f>
        <v>7.2960798826744222</v>
      </c>
      <c r="AF68" s="54">
        <f>IF(AF$18-Y$18&lt;=$E$16,Y$46/$E$16,0)</f>
        <v>7.2960798826744222</v>
      </c>
      <c r="AG68" s="54">
        <f>IF(AG$18-Y$18&lt;=$E$16,Y$46/$E$16,0)</f>
        <v>7.2960798826744222</v>
      </c>
      <c r="AH68" s="54">
        <f>IF(AH$18-Y$18&lt;=$E$16,Y$46/$E$16,0)</f>
        <v>7.2960798826744222</v>
      </c>
      <c r="AI68" s="54">
        <f>IF(AI$18-Y$18&lt;=$E$16,Y$46/$E$16,0)</f>
        <v>7.2960798826744222</v>
      </c>
      <c r="AJ68" s="54">
        <f>IF(AJ$18-Y$18&lt;=$E$16,Y$46/$E$16,0)</f>
        <v>0</v>
      </c>
      <c r="AK68" s="54">
        <f>IF(AK$18-Y$18&lt;=$E$16,Y$46/$E$16,0)</f>
        <v>0</v>
      </c>
      <c r="AL68" s="54">
        <f>IF(AL$18-Y$18&lt;=$E$16,Y$46/$E$16,0)</f>
        <v>0</v>
      </c>
      <c r="AM68" s="54">
        <f>IF(AM$18-Y$18&lt;=$E$16,Y$46/$E$16,0)</f>
        <v>0</v>
      </c>
      <c r="AN68" s="54">
        <f>IF(AN$18-Y$18&lt;=$E$16,Y$46/$E$16,0)</f>
        <v>0</v>
      </c>
      <c r="AO68" s="54">
        <f>IF(AO$18-Y$18&lt;=$E$16,Y$46/$E$16,0)</f>
        <v>0</v>
      </c>
    </row>
    <row r="69" spans="2:41" x14ac:dyDescent="0.3">
      <c r="D69" s="34" t="s">
        <v>6</v>
      </c>
      <c r="E69" s="48">
        <f t="shared" si="46"/>
        <v>457.24249584932892</v>
      </c>
      <c r="F69" s="49">
        <f t="shared" ref="F69:S69" si="47">SUM(F49:F68)</f>
        <v>0</v>
      </c>
      <c r="G69" s="49">
        <f t="shared" si="47"/>
        <v>4.5238680000000002</v>
      </c>
      <c r="H69" s="49">
        <f t="shared" si="47"/>
        <v>9.2564139600000015</v>
      </c>
      <c r="I69" s="49">
        <f t="shared" si="47"/>
        <v>14.207721469200001</v>
      </c>
      <c r="J69" s="49">
        <f t="shared" si="47"/>
        <v>19.3883713098</v>
      </c>
      <c r="K69" s="49">
        <f t="shared" si="47"/>
        <v>24.809466133800001</v>
      </c>
      <c r="L69" s="49">
        <f t="shared" si="47"/>
        <v>30.338982854280001</v>
      </c>
      <c r="M69" s="49">
        <f t="shared" si="47"/>
        <v>35.979089909169602</v>
      </c>
      <c r="N69" s="49">
        <f t="shared" si="47"/>
        <v>41.731999105156994</v>
      </c>
      <c r="O69" s="49">
        <f t="shared" si="47"/>
        <v>47.599966485064137</v>
      </c>
      <c r="P69" s="49">
        <f t="shared" si="47"/>
        <v>53.585293212569418</v>
      </c>
      <c r="Q69" s="49">
        <f t="shared" si="47"/>
        <v>55.166458474624804</v>
      </c>
      <c r="R69" s="49">
        <f t="shared" si="47"/>
        <v>56.6610464419213</v>
      </c>
      <c r="S69" s="49">
        <f t="shared" si="47"/>
        <v>58.061415538563729</v>
      </c>
      <c r="T69" s="49">
        <f>SUM(T49:T68)</f>
        <v>59.359475835923</v>
      </c>
      <c r="U69" s="49">
        <f t="shared" ref="U69:AO69" si="48">SUM(U49:U68)</f>
        <v>60.546665352641462</v>
      </c>
      <c r="V69" s="49">
        <f t="shared" si="48"/>
        <v>61.757598659694295</v>
      </c>
      <c r="W69" s="49">
        <f t="shared" si="48"/>
        <v>62.992750632888182</v>
      </c>
      <c r="X69" s="49">
        <f t="shared" si="48"/>
        <v>64.252605645545941</v>
      </c>
      <c r="Y69" s="49">
        <f t="shared" si="48"/>
        <v>65.537657758456859</v>
      </c>
      <c r="Z69" s="49">
        <f t="shared" si="48"/>
        <v>66.848410913626012</v>
      </c>
      <c r="AA69" s="49">
        <f t="shared" si="48"/>
        <v>60.743377651570611</v>
      </c>
      <c r="AB69" s="49">
        <f t="shared" si="48"/>
        <v>54.516243724274119</v>
      </c>
      <c r="AC69" s="49">
        <f t="shared" si="48"/>
        <v>48.164567118431691</v>
      </c>
      <c r="AD69" s="49">
        <f t="shared" si="48"/>
        <v>41.685856980472408</v>
      </c>
      <c r="AE69" s="49">
        <f t="shared" si="48"/>
        <v>35.077572639753953</v>
      </c>
      <c r="AF69" s="49">
        <f t="shared" si="48"/>
        <v>28.337122612221126</v>
      </c>
      <c r="AG69" s="49">
        <f t="shared" si="48"/>
        <v>21.461863584137639</v>
      </c>
      <c r="AH69" s="49">
        <f t="shared" si="48"/>
        <v>14.44909937549248</v>
      </c>
      <c r="AI69" s="49">
        <f t="shared" si="48"/>
        <v>7.2960798826744222</v>
      </c>
      <c r="AJ69" s="49">
        <f t="shared" si="48"/>
        <v>0</v>
      </c>
      <c r="AK69" s="49">
        <f t="shared" si="48"/>
        <v>0</v>
      </c>
      <c r="AL69" s="49">
        <f t="shared" si="48"/>
        <v>0</v>
      </c>
      <c r="AM69" s="49">
        <f t="shared" si="48"/>
        <v>0</v>
      </c>
      <c r="AN69" s="49">
        <f t="shared" si="48"/>
        <v>0</v>
      </c>
      <c r="AO69" s="49">
        <f t="shared" si="48"/>
        <v>0</v>
      </c>
    </row>
    <row r="70" spans="2:41" x14ac:dyDescent="0.3">
      <c r="B70" s="41" t="s">
        <v>84</v>
      </c>
      <c r="E70" s="48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</row>
    <row r="71" spans="2:41" x14ac:dyDescent="0.3">
      <c r="E71" s="61" t="s">
        <v>81</v>
      </c>
      <c r="F71" s="56">
        <v>2023</v>
      </c>
      <c r="G71" s="56">
        <v>2024</v>
      </c>
      <c r="H71" s="56">
        <v>2025</v>
      </c>
      <c r="I71" s="56">
        <v>2026</v>
      </c>
      <c r="J71" s="56">
        <v>2027</v>
      </c>
      <c r="K71" s="56">
        <v>2028</v>
      </c>
      <c r="L71" s="56">
        <v>2029</v>
      </c>
      <c r="M71" s="56">
        <v>2030</v>
      </c>
      <c r="N71" s="56">
        <v>2031</v>
      </c>
      <c r="O71" s="56">
        <v>2032</v>
      </c>
      <c r="P71" s="56">
        <v>2033</v>
      </c>
      <c r="Q71" s="56">
        <v>2034</v>
      </c>
      <c r="R71" s="56">
        <v>2035</v>
      </c>
      <c r="S71" s="56">
        <v>2036</v>
      </c>
      <c r="T71" s="56">
        <v>2037</v>
      </c>
      <c r="U71" s="56">
        <v>2038</v>
      </c>
      <c r="V71" s="56">
        <v>2039</v>
      </c>
      <c r="W71" s="56">
        <v>2040</v>
      </c>
      <c r="X71" s="56">
        <v>2041</v>
      </c>
      <c r="Y71" s="56">
        <v>2042</v>
      </c>
      <c r="Z71" s="56">
        <v>2043</v>
      </c>
      <c r="AA71" s="56">
        <v>2044</v>
      </c>
      <c r="AB71" s="56">
        <v>2045</v>
      </c>
      <c r="AC71" s="56">
        <v>2046</v>
      </c>
      <c r="AD71" s="56">
        <v>2047</v>
      </c>
      <c r="AE71" s="56">
        <v>2048</v>
      </c>
      <c r="AF71" s="56">
        <v>2049</v>
      </c>
      <c r="AG71" s="56">
        <v>2050</v>
      </c>
      <c r="AH71" s="56">
        <v>2051</v>
      </c>
      <c r="AI71" s="56">
        <v>2052</v>
      </c>
      <c r="AJ71" s="56">
        <v>2053</v>
      </c>
      <c r="AK71" s="56">
        <v>2054</v>
      </c>
      <c r="AL71" s="56">
        <v>2055</v>
      </c>
      <c r="AM71" s="56">
        <v>2056</v>
      </c>
      <c r="AN71" s="56">
        <v>2057</v>
      </c>
      <c r="AO71" s="56">
        <v>2058</v>
      </c>
    </row>
    <row r="72" spans="2:41" x14ac:dyDescent="0.3">
      <c r="D72" s="34" t="s">
        <v>77</v>
      </c>
      <c r="E72" s="48">
        <f>NPV($E$15,F72:AO72)*(1+$E$15)</f>
        <v>0</v>
      </c>
      <c r="F72" s="42">
        <f t="shared" ref="F72:AO72" si="49">F19</f>
        <v>0</v>
      </c>
      <c r="G72" s="42">
        <f t="shared" si="49"/>
        <v>0</v>
      </c>
      <c r="H72" s="42">
        <f t="shared" si="49"/>
        <v>0</v>
      </c>
      <c r="I72" s="42">
        <f t="shared" si="49"/>
        <v>0</v>
      </c>
      <c r="J72" s="42">
        <f t="shared" si="49"/>
        <v>0</v>
      </c>
      <c r="K72" s="42">
        <f t="shared" si="49"/>
        <v>0</v>
      </c>
      <c r="L72" s="42">
        <f t="shared" si="49"/>
        <v>0</v>
      </c>
      <c r="M72" s="42">
        <f t="shared" si="49"/>
        <v>0</v>
      </c>
      <c r="N72" s="42">
        <f t="shared" si="49"/>
        <v>0</v>
      </c>
      <c r="O72" s="42">
        <f t="shared" si="49"/>
        <v>0</v>
      </c>
      <c r="P72" s="42">
        <f t="shared" si="49"/>
        <v>0</v>
      </c>
      <c r="Q72" s="42">
        <f t="shared" si="49"/>
        <v>0</v>
      </c>
      <c r="R72" s="42">
        <f t="shared" si="49"/>
        <v>0</v>
      </c>
      <c r="S72" s="42">
        <f t="shared" si="49"/>
        <v>0</v>
      </c>
      <c r="T72" s="42">
        <f t="shared" si="49"/>
        <v>0</v>
      </c>
      <c r="U72" s="42">
        <f t="shared" si="49"/>
        <v>0</v>
      </c>
      <c r="V72" s="42">
        <f t="shared" si="49"/>
        <v>0</v>
      </c>
      <c r="W72" s="42">
        <f t="shared" si="49"/>
        <v>0</v>
      </c>
      <c r="X72" s="42">
        <f t="shared" si="49"/>
        <v>0</v>
      </c>
      <c r="Y72" s="42">
        <f t="shared" si="49"/>
        <v>0</v>
      </c>
      <c r="Z72" s="42">
        <f t="shared" si="49"/>
        <v>0</v>
      </c>
      <c r="AA72" s="42">
        <f t="shared" si="49"/>
        <v>0</v>
      </c>
      <c r="AB72" s="42">
        <f t="shared" si="49"/>
        <v>0</v>
      </c>
      <c r="AC72" s="42">
        <f t="shared" si="49"/>
        <v>0</v>
      </c>
      <c r="AD72" s="42">
        <f t="shared" si="49"/>
        <v>0</v>
      </c>
      <c r="AE72" s="42">
        <f t="shared" si="49"/>
        <v>0</v>
      </c>
      <c r="AF72" s="42">
        <f t="shared" si="49"/>
        <v>0</v>
      </c>
      <c r="AG72" s="42">
        <f t="shared" si="49"/>
        <v>0</v>
      </c>
      <c r="AH72" s="42">
        <f t="shared" si="49"/>
        <v>0</v>
      </c>
      <c r="AI72" s="42">
        <f t="shared" si="49"/>
        <v>0</v>
      </c>
      <c r="AJ72" s="42">
        <f t="shared" si="49"/>
        <v>0</v>
      </c>
      <c r="AK72" s="42">
        <f t="shared" si="49"/>
        <v>0</v>
      </c>
      <c r="AL72" s="42">
        <f t="shared" si="49"/>
        <v>0</v>
      </c>
      <c r="AM72" s="42">
        <f t="shared" si="49"/>
        <v>0</v>
      </c>
      <c r="AN72" s="42">
        <f t="shared" si="49"/>
        <v>0</v>
      </c>
      <c r="AO72" s="42">
        <f t="shared" si="49"/>
        <v>0</v>
      </c>
    </row>
    <row r="73" spans="2:41" x14ac:dyDescent="0.3">
      <c r="D73" s="119" t="s">
        <v>133</v>
      </c>
      <c r="E73" s="120">
        <f t="shared" ref="E73:E83" si="50">NPV($E$15,F73:AO73)*(1+$E$15)</f>
        <v>1356.5711928931169</v>
      </c>
      <c r="F73" s="139"/>
      <c r="G73" s="136">
        <f>G44</f>
        <v>12.547331999999999</v>
      </c>
      <c r="H73" s="136">
        <f t="shared" ref="H73:AO73" si="51">H44</f>
        <v>25.673450039999999</v>
      </c>
      <c r="I73" s="136">
        <f t="shared" si="51"/>
        <v>39.406321810799994</v>
      </c>
      <c r="J73" s="136">
        <f t="shared" si="51"/>
        <v>53.775294010199993</v>
      </c>
      <c r="K73" s="136">
        <f t="shared" si="51"/>
        <v>68.811160786199991</v>
      </c>
      <c r="L73" s="136">
        <f t="shared" si="51"/>
        <v>84.147744897719988</v>
      </c>
      <c r="M73" s="136">
        <f t="shared" si="51"/>
        <v>99.791060691470392</v>
      </c>
      <c r="N73" s="136">
        <f t="shared" si="51"/>
        <v>115.74724280109579</v>
      </c>
      <c r="O73" s="136">
        <f t="shared" si="51"/>
        <v>132.02254855291372</v>
      </c>
      <c r="P73" s="136">
        <f t="shared" si="51"/>
        <v>148.62336041976801</v>
      </c>
      <c r="Q73" s="136">
        <f t="shared" si="51"/>
        <v>153.00885652395937</v>
      </c>
      <c r="R73" s="136">
        <f t="shared" si="51"/>
        <v>157.15422315023454</v>
      </c>
      <c r="S73" s="136">
        <f t="shared" si="51"/>
        <v>161.03826573903524</v>
      </c>
      <c r="T73" s="136">
        <f t="shared" si="51"/>
        <v>164.63854618642796</v>
      </c>
      <c r="U73" s="136">
        <f t="shared" si="51"/>
        <v>167.93131711015653</v>
      </c>
      <c r="V73" s="136">
        <f t="shared" si="51"/>
        <v>171.28994345235964</v>
      </c>
      <c r="W73" s="136">
        <f t="shared" si="51"/>
        <v>174.71574232140685</v>
      </c>
      <c r="X73" s="136">
        <f t="shared" si="51"/>
        <v>178.21005716783498</v>
      </c>
      <c r="Y73" s="136">
        <f t="shared" si="51"/>
        <v>181.77425831119169</v>
      </c>
      <c r="Z73" s="136">
        <f t="shared" si="51"/>
        <v>185.4097434774155</v>
      </c>
      <c r="AA73" s="136">
        <f t="shared" si="51"/>
        <v>168.47691537322416</v>
      </c>
      <c r="AB73" s="136">
        <f t="shared" si="51"/>
        <v>151.20543070694896</v>
      </c>
      <c r="AC73" s="136">
        <f t="shared" si="51"/>
        <v>133.58851634734827</v>
      </c>
      <c r="AD73" s="136">
        <f t="shared" si="51"/>
        <v>115.61926370055558</v>
      </c>
      <c r="AE73" s="136">
        <f t="shared" si="51"/>
        <v>97.290626000827004</v>
      </c>
      <c r="AF73" s="136">
        <f t="shared" si="51"/>
        <v>78.595415547103869</v>
      </c>
      <c r="AG73" s="136">
        <f t="shared" si="51"/>
        <v>59.526300884306281</v>
      </c>
      <c r="AH73" s="136">
        <f t="shared" si="51"/>
        <v>40.075803928252725</v>
      </c>
      <c r="AI73" s="136">
        <f t="shared" si="51"/>
        <v>20.236297033078113</v>
      </c>
      <c r="AJ73" s="136">
        <f t="shared" si="51"/>
        <v>0</v>
      </c>
      <c r="AK73" s="136">
        <f t="shared" si="51"/>
        <v>0</v>
      </c>
      <c r="AL73" s="136">
        <f t="shared" si="51"/>
        <v>0</v>
      </c>
      <c r="AM73" s="136">
        <f t="shared" si="51"/>
        <v>0</v>
      </c>
      <c r="AN73" s="136">
        <f t="shared" si="51"/>
        <v>0</v>
      </c>
      <c r="AO73" s="136">
        <f t="shared" si="51"/>
        <v>0</v>
      </c>
    </row>
    <row r="74" spans="2:41" x14ac:dyDescent="0.3">
      <c r="D74" s="121" t="s">
        <v>134</v>
      </c>
      <c r="E74" s="122">
        <f t="shared" si="50"/>
        <v>489.10389947847068</v>
      </c>
      <c r="F74" s="123"/>
      <c r="G74" s="140">
        <f>G69</f>
        <v>4.5238680000000002</v>
      </c>
      <c r="H74" s="140">
        <f t="shared" ref="H74:AO74" si="52">H69</f>
        <v>9.2564139600000015</v>
      </c>
      <c r="I74" s="140">
        <f t="shared" si="52"/>
        <v>14.207721469200001</v>
      </c>
      <c r="J74" s="140">
        <f t="shared" si="52"/>
        <v>19.3883713098</v>
      </c>
      <c r="K74" s="140">
        <f t="shared" si="52"/>
        <v>24.809466133800001</v>
      </c>
      <c r="L74" s="140">
        <f t="shared" si="52"/>
        <v>30.338982854280001</v>
      </c>
      <c r="M74" s="140">
        <f t="shared" si="52"/>
        <v>35.979089909169602</v>
      </c>
      <c r="N74" s="140">
        <f t="shared" si="52"/>
        <v>41.731999105156994</v>
      </c>
      <c r="O74" s="140">
        <f t="shared" si="52"/>
        <v>47.599966485064137</v>
      </c>
      <c r="P74" s="140">
        <f t="shared" si="52"/>
        <v>53.585293212569418</v>
      </c>
      <c r="Q74" s="140">
        <f t="shared" si="52"/>
        <v>55.166458474624804</v>
      </c>
      <c r="R74" s="140">
        <f t="shared" si="52"/>
        <v>56.6610464419213</v>
      </c>
      <c r="S74" s="140">
        <f t="shared" si="52"/>
        <v>58.061415538563729</v>
      </c>
      <c r="T74" s="140">
        <f t="shared" si="52"/>
        <v>59.359475835923</v>
      </c>
      <c r="U74" s="140">
        <f t="shared" si="52"/>
        <v>60.546665352641462</v>
      </c>
      <c r="V74" s="140">
        <f t="shared" si="52"/>
        <v>61.757598659694295</v>
      </c>
      <c r="W74" s="140">
        <f t="shared" si="52"/>
        <v>62.992750632888182</v>
      </c>
      <c r="X74" s="140">
        <f t="shared" si="52"/>
        <v>64.252605645545941</v>
      </c>
      <c r="Y74" s="140">
        <f t="shared" si="52"/>
        <v>65.537657758456859</v>
      </c>
      <c r="Z74" s="140">
        <f t="shared" si="52"/>
        <v>66.848410913626012</v>
      </c>
      <c r="AA74" s="140">
        <f t="shared" si="52"/>
        <v>60.743377651570611</v>
      </c>
      <c r="AB74" s="140">
        <f t="shared" si="52"/>
        <v>54.516243724274119</v>
      </c>
      <c r="AC74" s="140">
        <f t="shared" si="52"/>
        <v>48.164567118431691</v>
      </c>
      <c r="AD74" s="140">
        <f t="shared" si="52"/>
        <v>41.685856980472408</v>
      </c>
      <c r="AE74" s="140">
        <f t="shared" si="52"/>
        <v>35.077572639753953</v>
      </c>
      <c r="AF74" s="140">
        <f t="shared" si="52"/>
        <v>28.337122612221126</v>
      </c>
      <c r="AG74" s="140">
        <f t="shared" si="52"/>
        <v>21.461863584137639</v>
      </c>
      <c r="AH74" s="140">
        <f t="shared" si="52"/>
        <v>14.44909937549248</v>
      </c>
      <c r="AI74" s="140">
        <f t="shared" si="52"/>
        <v>7.2960798826744222</v>
      </c>
      <c r="AJ74" s="140">
        <f t="shared" si="52"/>
        <v>0</v>
      </c>
      <c r="AK74" s="140">
        <f t="shared" si="52"/>
        <v>0</v>
      </c>
      <c r="AL74" s="140">
        <f t="shared" si="52"/>
        <v>0</v>
      </c>
      <c r="AM74" s="140">
        <f t="shared" si="52"/>
        <v>0</v>
      </c>
      <c r="AN74" s="140">
        <f t="shared" si="52"/>
        <v>0</v>
      </c>
      <c r="AO74" s="140">
        <f t="shared" si="52"/>
        <v>0</v>
      </c>
    </row>
    <row r="75" spans="2:41" x14ac:dyDescent="0.3">
      <c r="D75" s="34" t="s">
        <v>135</v>
      </c>
      <c r="E75" s="48">
        <f t="shared" si="50"/>
        <v>1845.6750923715872</v>
      </c>
      <c r="F75" s="53"/>
      <c r="G75" s="53">
        <f>SUM(G73:G74)</f>
        <v>17.071199999999997</v>
      </c>
      <c r="H75" s="53">
        <f t="shared" ref="H75:AO75" si="53">SUM(H73:H74)</f>
        <v>34.929864000000002</v>
      </c>
      <c r="I75" s="53">
        <f t="shared" si="53"/>
        <v>53.614043279999997</v>
      </c>
      <c r="J75" s="53">
        <f t="shared" si="53"/>
        <v>73.163665319999993</v>
      </c>
      <c r="K75" s="53">
        <f t="shared" si="53"/>
        <v>93.620626919999992</v>
      </c>
      <c r="L75" s="53">
        <f t="shared" si="53"/>
        <v>114.48672775199999</v>
      </c>
      <c r="M75" s="53">
        <f t="shared" si="53"/>
        <v>135.77015060063999</v>
      </c>
      <c r="N75" s="53">
        <f t="shared" si="53"/>
        <v>157.47924190625278</v>
      </c>
      <c r="O75" s="53">
        <f t="shared" si="53"/>
        <v>179.62251503797785</v>
      </c>
      <c r="P75" s="53">
        <f t="shared" si="53"/>
        <v>202.20865363233742</v>
      </c>
      <c r="Q75" s="53">
        <f t="shared" si="53"/>
        <v>208.17531499858416</v>
      </c>
      <c r="R75" s="53">
        <f t="shared" si="53"/>
        <v>213.81526959215586</v>
      </c>
      <c r="S75" s="53">
        <f t="shared" si="53"/>
        <v>219.09968127759896</v>
      </c>
      <c r="T75" s="53">
        <f t="shared" si="53"/>
        <v>223.99802202235097</v>
      </c>
      <c r="U75" s="53">
        <f t="shared" si="53"/>
        <v>228.477982462798</v>
      </c>
      <c r="V75" s="53">
        <f t="shared" si="53"/>
        <v>233.04754211205392</v>
      </c>
      <c r="W75" s="53">
        <f t="shared" si="53"/>
        <v>237.70849295429502</v>
      </c>
      <c r="X75" s="53">
        <f t="shared" si="53"/>
        <v>242.46266281338092</v>
      </c>
      <c r="Y75" s="53">
        <f t="shared" si="53"/>
        <v>247.31191606964853</v>
      </c>
      <c r="Z75" s="53">
        <f t="shared" si="53"/>
        <v>252.2581543910415</v>
      </c>
      <c r="AA75" s="53">
        <f t="shared" si="53"/>
        <v>229.22029302479478</v>
      </c>
      <c r="AB75" s="53">
        <f t="shared" si="53"/>
        <v>205.72167443122308</v>
      </c>
      <c r="AC75" s="53">
        <f t="shared" si="53"/>
        <v>181.75308346577998</v>
      </c>
      <c r="AD75" s="53">
        <f t="shared" si="53"/>
        <v>157.30512068102797</v>
      </c>
      <c r="AE75" s="53">
        <f t="shared" si="53"/>
        <v>132.36819864058094</v>
      </c>
      <c r="AF75" s="53">
        <f t="shared" si="53"/>
        <v>106.93253815932499</v>
      </c>
      <c r="AG75" s="53">
        <f t="shared" si="53"/>
        <v>80.988164468443927</v>
      </c>
      <c r="AH75" s="53">
        <f t="shared" si="53"/>
        <v>54.524903303745205</v>
      </c>
      <c r="AI75" s="53">
        <f t="shared" si="53"/>
        <v>27.532376915752536</v>
      </c>
      <c r="AJ75" s="53">
        <f t="shared" si="53"/>
        <v>0</v>
      </c>
      <c r="AK75" s="53">
        <f t="shared" si="53"/>
        <v>0</v>
      </c>
      <c r="AL75" s="53">
        <f t="shared" si="53"/>
        <v>0</v>
      </c>
      <c r="AM75" s="53">
        <f t="shared" si="53"/>
        <v>0</v>
      </c>
      <c r="AN75" s="53">
        <f t="shared" si="53"/>
        <v>0</v>
      </c>
      <c r="AO75" s="53">
        <f t="shared" si="53"/>
        <v>0</v>
      </c>
    </row>
    <row r="76" spans="2:41" x14ac:dyDescent="0.3">
      <c r="D76" s="119" t="s">
        <v>75</v>
      </c>
      <c r="E76" s="120">
        <f t="shared" si="50"/>
        <v>210.15885947943823</v>
      </c>
      <c r="F76" s="119"/>
      <c r="G76" s="139">
        <f t="shared" ref="G76:AO76" si="54">F$22*$H10</f>
        <v>3.2121169919999999</v>
      </c>
      <c r="H76" s="139">
        <f t="shared" si="54"/>
        <v>6.25119151104</v>
      </c>
      <c r="I76" s="139">
        <f t="shared" si="54"/>
        <v>9.1095663633408019</v>
      </c>
      <c r="J76" s="139">
        <f t="shared" si="54"/>
        <v>11.77922140803072</v>
      </c>
      <c r="K76" s="139">
        <f t="shared" si="54"/>
        <v>14.2517557760256</v>
      </c>
      <c r="L76" s="139">
        <f t="shared" si="54"/>
        <v>16.416355592448003</v>
      </c>
      <c r="M76" s="139">
        <f t="shared" si="54"/>
        <v>18.266862166266474</v>
      </c>
      <c r="N76" s="139">
        <f t="shared" si="54"/>
        <v>19.796993632628936</v>
      </c>
      <c r="O76" s="139">
        <f t="shared" si="54"/>
        <v>21.00034248938627</v>
      </c>
      <c r="P76" s="139">
        <f t="shared" si="54"/>
        <v>21.870373084346372</v>
      </c>
      <c r="Q76" s="139">
        <f t="shared" si="54"/>
        <v>22.4004190522733</v>
      </c>
      <c r="R76" s="139">
        <f t="shared" si="54"/>
        <v>22.904892399826384</v>
      </c>
      <c r="S76" s="139">
        <f t="shared" si="54"/>
        <v>23.39167436323816</v>
      </c>
      <c r="T76" s="139">
        <f t="shared" si="54"/>
        <v>23.869223437897787</v>
      </c>
      <c r="U76" s="139">
        <f t="shared" si="54"/>
        <v>24.346607906655748</v>
      </c>
      <c r="V76" s="139">
        <f t="shared" si="54"/>
        <v>24.83354006478886</v>
      </c>
      <c r="W76" s="139">
        <f t="shared" si="54"/>
        <v>25.330210866084638</v>
      </c>
      <c r="X76" s="139">
        <f t="shared" si="54"/>
        <v>25.836815083406332</v>
      </c>
      <c r="Y76" s="139">
        <f t="shared" si="54"/>
        <v>26.353551385074461</v>
      </c>
      <c r="Z76" s="139">
        <f t="shared" si="54"/>
        <v>26.880622412775946</v>
      </c>
      <c r="AA76" s="139">
        <f t="shared" si="54"/>
        <v>22.13413297975411</v>
      </c>
      <c r="AB76" s="139">
        <f t="shared" si="54"/>
        <v>17.82112394619957</v>
      </c>
      <c r="AC76" s="139">
        <f t="shared" si="54"/>
        <v>13.950264920101676</v>
      </c>
      <c r="AD76" s="139">
        <f t="shared" si="54"/>
        <v>10.53039890160956</v>
      </c>
      <c r="AE76" s="139">
        <f t="shared" si="54"/>
        <v>7.570545750875338</v>
      </c>
      <c r="AF76" s="139">
        <f t="shared" si="54"/>
        <v>5.0799057252541671</v>
      </c>
      <c r="AG76" s="139">
        <f t="shared" si="54"/>
        <v>3.0678630872483077</v>
      </c>
      <c r="AH76" s="139">
        <f t="shared" si="54"/>
        <v>1.5439897846100668</v>
      </c>
      <c r="AI76" s="139">
        <f t="shared" si="54"/>
        <v>0.51804920404679689</v>
      </c>
      <c r="AJ76" s="139">
        <f t="shared" si="54"/>
        <v>-2.8194335754960778E-15</v>
      </c>
      <c r="AK76" s="139">
        <f t="shared" si="54"/>
        <v>-2.8194335754960778E-15</v>
      </c>
      <c r="AL76" s="139">
        <f t="shared" si="54"/>
        <v>-2.8194335754960778E-15</v>
      </c>
      <c r="AM76" s="139">
        <f t="shared" si="54"/>
        <v>-2.8194335754960778E-15</v>
      </c>
      <c r="AN76" s="139">
        <f t="shared" si="54"/>
        <v>-2.8194335754960778E-15</v>
      </c>
      <c r="AO76" s="139">
        <f t="shared" si="54"/>
        <v>-2.8194335754960778E-15</v>
      </c>
    </row>
    <row r="77" spans="2:41" x14ac:dyDescent="0.3">
      <c r="D77" s="121" t="s">
        <v>123</v>
      </c>
      <c r="E77" s="122">
        <f t="shared" si="50"/>
        <v>265.98230652866386</v>
      </c>
      <c r="F77" s="123"/>
      <c r="G77" s="123">
        <f t="shared" ref="G77:AO77" si="55">F$22*$H11</f>
        <v>4.0653355679999992</v>
      </c>
      <c r="H77" s="123">
        <f t="shared" si="55"/>
        <v>7.911664256159999</v>
      </c>
      <c r="I77" s="123">
        <f t="shared" si="55"/>
        <v>11.5292949286032</v>
      </c>
      <c r="J77" s="123">
        <f t="shared" si="55"/>
        <v>14.908077094538879</v>
      </c>
      <c r="K77" s="123">
        <f t="shared" si="55"/>
        <v>18.037378404032399</v>
      </c>
      <c r="L77" s="123">
        <f t="shared" si="55"/>
        <v>20.776950046692001</v>
      </c>
      <c r="M77" s="123">
        <f t="shared" si="55"/>
        <v>23.118997429181004</v>
      </c>
      <c r="N77" s="123">
        <f t="shared" si="55"/>
        <v>25.055570066295996</v>
      </c>
      <c r="O77" s="123">
        <f t="shared" si="55"/>
        <v>26.578558463129493</v>
      </c>
      <c r="P77" s="123">
        <f t="shared" si="55"/>
        <v>27.679690934875875</v>
      </c>
      <c r="Q77" s="123">
        <f t="shared" si="55"/>
        <v>28.350530363033389</v>
      </c>
      <c r="R77" s="123">
        <f t="shared" si="55"/>
        <v>28.989004443530266</v>
      </c>
      <c r="S77" s="123">
        <f t="shared" si="55"/>
        <v>29.605087865973292</v>
      </c>
      <c r="T77" s="123">
        <f t="shared" si="55"/>
        <v>30.209485913589383</v>
      </c>
      <c r="U77" s="123">
        <f t="shared" si="55"/>
        <v>30.813675631861177</v>
      </c>
      <c r="V77" s="123">
        <f t="shared" si="55"/>
        <v>31.429949144498394</v>
      </c>
      <c r="W77" s="123">
        <f t="shared" si="55"/>
        <v>32.058548127388363</v>
      </c>
      <c r="X77" s="123">
        <f t="shared" si="55"/>
        <v>32.699719089936131</v>
      </c>
      <c r="Y77" s="123">
        <f t="shared" si="55"/>
        <v>33.353713471734856</v>
      </c>
      <c r="Z77" s="123">
        <f t="shared" si="55"/>
        <v>34.020787741169556</v>
      </c>
      <c r="AA77" s="123">
        <f t="shared" si="55"/>
        <v>28.013512052501291</v>
      </c>
      <c r="AB77" s="123">
        <f t="shared" si="55"/>
        <v>22.554859994408829</v>
      </c>
      <c r="AC77" s="123">
        <f t="shared" si="55"/>
        <v>17.655804039503682</v>
      </c>
      <c r="AD77" s="123">
        <f t="shared" si="55"/>
        <v>13.327536109849598</v>
      </c>
      <c r="AE77" s="123">
        <f t="shared" si="55"/>
        <v>9.5814719659515983</v>
      </c>
      <c r="AF77" s="123">
        <f t="shared" si="55"/>
        <v>6.4292556835248043</v>
      </c>
      <c r="AG77" s="123">
        <f t="shared" si="55"/>
        <v>3.8827642197986387</v>
      </c>
      <c r="AH77" s="123">
        <f t="shared" si="55"/>
        <v>1.9541120711471154</v>
      </c>
      <c r="AI77" s="123">
        <f t="shared" si="55"/>
        <v>0.65565602387172728</v>
      </c>
      <c r="AJ77" s="123">
        <f t="shared" si="55"/>
        <v>-3.568345618987223E-15</v>
      </c>
      <c r="AK77" s="123">
        <f t="shared" si="55"/>
        <v>-3.568345618987223E-15</v>
      </c>
      <c r="AL77" s="123">
        <f t="shared" si="55"/>
        <v>-3.568345618987223E-15</v>
      </c>
      <c r="AM77" s="123">
        <f t="shared" si="55"/>
        <v>-3.568345618987223E-15</v>
      </c>
      <c r="AN77" s="123">
        <f t="shared" si="55"/>
        <v>-3.568345618987223E-15</v>
      </c>
      <c r="AO77" s="123">
        <f t="shared" si="55"/>
        <v>-3.568345618987223E-15</v>
      </c>
    </row>
    <row r="78" spans="2:41" x14ac:dyDescent="0.3">
      <c r="D78" s="34" t="s">
        <v>76</v>
      </c>
      <c r="E78" s="48">
        <f t="shared" si="50"/>
        <v>445.12418599463138</v>
      </c>
      <c r="F78" s="42">
        <f>SUM(F76:F77)</f>
        <v>0</v>
      </c>
      <c r="G78" s="42">
        <f t="shared" ref="G78:AO78" si="56">SUM(G76:G77)</f>
        <v>7.2774525599999986</v>
      </c>
      <c r="H78" s="42">
        <f t="shared" si="56"/>
        <v>14.1628557672</v>
      </c>
      <c r="I78" s="42">
        <f t="shared" si="56"/>
        <v>20.638861291944004</v>
      </c>
      <c r="J78" s="42">
        <f t="shared" si="56"/>
        <v>26.687298502569597</v>
      </c>
      <c r="K78" s="42">
        <f t="shared" si="56"/>
        <v>32.289134180057999</v>
      </c>
      <c r="L78" s="42">
        <f t="shared" si="56"/>
        <v>37.193305639140007</v>
      </c>
      <c r="M78" s="42">
        <f t="shared" si="56"/>
        <v>41.385859595447478</v>
      </c>
      <c r="N78" s="42">
        <f t="shared" si="56"/>
        <v>44.852563698924932</v>
      </c>
      <c r="O78" s="42">
        <f t="shared" si="56"/>
        <v>47.578900952515767</v>
      </c>
      <c r="P78" s="42">
        <f t="shared" si="56"/>
        <v>49.550064019222248</v>
      </c>
      <c r="Q78" s="42">
        <f t="shared" si="56"/>
        <v>50.750949415306692</v>
      </c>
      <c r="R78" s="42">
        <f t="shared" si="56"/>
        <v>51.89389684335665</v>
      </c>
      <c r="S78" s="42">
        <f t="shared" si="56"/>
        <v>52.996762229211456</v>
      </c>
      <c r="T78" s="42">
        <f t="shared" si="56"/>
        <v>54.07870935148717</v>
      </c>
      <c r="U78" s="42">
        <f t="shared" si="56"/>
        <v>55.160283538516921</v>
      </c>
      <c r="V78" s="42">
        <f t="shared" si="56"/>
        <v>56.263489209287258</v>
      </c>
      <c r="W78" s="42">
        <f t="shared" si="56"/>
        <v>57.388758993473004</v>
      </c>
      <c r="X78" s="42">
        <f t="shared" si="56"/>
        <v>58.53653417334246</v>
      </c>
      <c r="Y78" s="42">
        <f t="shared" si="56"/>
        <v>59.707264856809317</v>
      </c>
      <c r="Z78" s="42">
        <f t="shared" si="56"/>
        <v>60.901410153945505</v>
      </c>
      <c r="AA78" s="42">
        <f t="shared" si="56"/>
        <v>50.147645032255397</v>
      </c>
      <c r="AB78" s="42">
        <f t="shared" si="56"/>
        <v>40.3759839406084</v>
      </c>
      <c r="AC78" s="42">
        <f t="shared" si="56"/>
        <v>31.606068959605359</v>
      </c>
      <c r="AD78" s="42">
        <f t="shared" si="56"/>
        <v>23.857935011459158</v>
      </c>
      <c r="AE78" s="42">
        <f t="shared" si="56"/>
        <v>17.152017716826936</v>
      </c>
      <c r="AF78" s="42">
        <f t="shared" si="56"/>
        <v>11.509161408778972</v>
      </c>
      <c r="AG78" s="42">
        <f t="shared" si="56"/>
        <v>6.9506273070469469</v>
      </c>
      <c r="AH78" s="42">
        <f t="shared" si="56"/>
        <v>3.4981018557571821</v>
      </c>
      <c r="AI78" s="42">
        <f t="shared" si="56"/>
        <v>1.1737052279185241</v>
      </c>
      <c r="AJ78" s="42">
        <f t="shared" si="56"/>
        <v>-6.3877791944833008E-15</v>
      </c>
      <c r="AK78" s="42">
        <f t="shared" si="56"/>
        <v>-6.3877791944833008E-15</v>
      </c>
      <c r="AL78" s="42">
        <f t="shared" si="56"/>
        <v>-6.3877791944833008E-15</v>
      </c>
      <c r="AM78" s="42">
        <f t="shared" si="56"/>
        <v>-6.3877791944833008E-15</v>
      </c>
      <c r="AN78" s="42">
        <f t="shared" si="56"/>
        <v>-6.3877791944833008E-15</v>
      </c>
      <c r="AO78" s="42">
        <f t="shared" si="56"/>
        <v>-6.3877791944833008E-15</v>
      </c>
    </row>
    <row r="79" spans="2:41" x14ac:dyDescent="0.3">
      <c r="D79" s="107" t="s">
        <v>126</v>
      </c>
      <c r="E79" s="108">
        <f t="shared" si="50"/>
        <v>89.651331479003133</v>
      </c>
      <c r="F79" s="109">
        <f t="shared" ref="F79:AO79" si="57">F77*($H$14-1)</f>
        <v>0</v>
      </c>
      <c r="G79" s="109">
        <f t="shared" si="57"/>
        <v>1.4657332319999996</v>
      </c>
      <c r="H79" s="109">
        <f t="shared" si="57"/>
        <v>2.8525047998399993</v>
      </c>
      <c r="I79" s="109">
        <f t="shared" si="57"/>
        <v>4.1568206205167995</v>
      </c>
      <c r="J79" s="109">
        <f t="shared" si="57"/>
        <v>5.3750209932691186</v>
      </c>
      <c r="K79" s="109">
        <f t="shared" si="57"/>
        <v>6.5032724858075985</v>
      </c>
      <c r="L79" s="109">
        <f t="shared" si="57"/>
        <v>7.4910092005079996</v>
      </c>
      <c r="M79" s="109">
        <f t="shared" si="57"/>
        <v>8.3354208418135585</v>
      </c>
      <c r="N79" s="109">
        <f t="shared" si="57"/>
        <v>9.0336409082563787</v>
      </c>
      <c r="O79" s="109">
        <f t="shared" si="57"/>
        <v>9.5827455683392042</v>
      </c>
      <c r="P79" s="109">
        <f t="shared" si="57"/>
        <v>9.9797525139348373</v>
      </c>
      <c r="Q79" s="109">
        <f t="shared" si="57"/>
        <v>10.221619790753534</v>
      </c>
      <c r="R79" s="109">
        <f t="shared" si="57"/>
        <v>10.451817928619755</v>
      </c>
      <c r="S79" s="109">
        <f t="shared" si="57"/>
        <v>10.673943244194451</v>
      </c>
      <c r="T79" s="109">
        <f t="shared" si="57"/>
        <v>10.89185546544379</v>
      </c>
      <c r="U79" s="109">
        <f t="shared" si="57"/>
        <v>11.109692574752668</v>
      </c>
      <c r="V79" s="109">
        <f t="shared" si="57"/>
        <v>11.331886426247719</v>
      </c>
      <c r="W79" s="109">
        <f t="shared" si="57"/>
        <v>11.558524154772673</v>
      </c>
      <c r="X79" s="109">
        <f t="shared" si="57"/>
        <v>11.789694637868127</v>
      </c>
      <c r="Y79" s="109">
        <f t="shared" si="57"/>
        <v>12.025488530625491</v>
      </c>
      <c r="Z79" s="109">
        <f t="shared" si="57"/>
        <v>12.265998301238001</v>
      </c>
      <c r="AA79" s="109">
        <f t="shared" si="57"/>
        <v>10.100109787636519</v>
      </c>
      <c r="AB79" s="109">
        <f t="shared" si="57"/>
        <v>8.1320243517256312</v>
      </c>
      <c r="AC79" s="109">
        <f t="shared" si="57"/>
        <v>6.3656980550591502</v>
      </c>
      <c r="AD79" s="109">
        <f t="shared" si="57"/>
        <v>4.8051660804219631</v>
      </c>
      <c r="AE79" s="109">
        <f t="shared" si="57"/>
        <v>3.4545443142546577</v>
      </c>
      <c r="AF79" s="109">
        <f t="shared" si="57"/>
        <v>2.3180309607266296</v>
      </c>
      <c r="AG79" s="109">
        <f t="shared" si="57"/>
        <v>1.3999081880906654</v>
      </c>
      <c r="AH79" s="109">
        <f t="shared" si="57"/>
        <v>0.70454380796460614</v>
      </c>
      <c r="AI79" s="109">
        <f t="shared" si="57"/>
        <v>0.23639298819864996</v>
      </c>
      <c r="AJ79" s="109">
        <f t="shared" si="57"/>
        <v>-1.2865463796348489E-15</v>
      </c>
      <c r="AK79" s="109">
        <f t="shared" si="57"/>
        <v>-1.2865463796348489E-15</v>
      </c>
      <c r="AL79" s="109">
        <f t="shared" si="57"/>
        <v>-1.2865463796348489E-15</v>
      </c>
      <c r="AM79" s="109">
        <f t="shared" si="57"/>
        <v>-1.2865463796348489E-15</v>
      </c>
      <c r="AN79" s="109">
        <f t="shared" si="57"/>
        <v>-1.2865463796348489E-15</v>
      </c>
      <c r="AO79" s="109">
        <f t="shared" si="57"/>
        <v>-1.2865463796348489E-15</v>
      </c>
    </row>
    <row r="80" spans="2:41" x14ac:dyDescent="0.3">
      <c r="D80" s="45" t="s">
        <v>127</v>
      </c>
      <c r="E80" s="50">
        <f>NPV($E$15,F80:AO80)*(1+$E$15)</f>
        <v>89.651331479003133</v>
      </c>
      <c r="F80" s="55">
        <f>F79</f>
        <v>0</v>
      </c>
      <c r="G80" s="55">
        <f t="shared" ref="G80:AO80" si="58">G79</f>
        <v>1.4657332319999996</v>
      </c>
      <c r="H80" s="55">
        <f t="shared" si="58"/>
        <v>2.8525047998399993</v>
      </c>
      <c r="I80" s="55">
        <f t="shared" si="58"/>
        <v>4.1568206205167995</v>
      </c>
      <c r="J80" s="55">
        <f t="shared" si="58"/>
        <v>5.3750209932691186</v>
      </c>
      <c r="K80" s="55">
        <f t="shared" si="58"/>
        <v>6.5032724858075985</v>
      </c>
      <c r="L80" s="55">
        <f t="shared" si="58"/>
        <v>7.4910092005079996</v>
      </c>
      <c r="M80" s="55">
        <f t="shared" si="58"/>
        <v>8.3354208418135585</v>
      </c>
      <c r="N80" s="55">
        <f t="shared" si="58"/>
        <v>9.0336409082563787</v>
      </c>
      <c r="O80" s="55">
        <f t="shared" si="58"/>
        <v>9.5827455683392042</v>
      </c>
      <c r="P80" s="55">
        <f t="shared" si="58"/>
        <v>9.9797525139348373</v>
      </c>
      <c r="Q80" s="55">
        <f t="shared" si="58"/>
        <v>10.221619790753534</v>
      </c>
      <c r="R80" s="55">
        <f t="shared" si="58"/>
        <v>10.451817928619755</v>
      </c>
      <c r="S80" s="55">
        <f t="shared" si="58"/>
        <v>10.673943244194451</v>
      </c>
      <c r="T80" s="55">
        <f t="shared" si="58"/>
        <v>10.89185546544379</v>
      </c>
      <c r="U80" s="55">
        <f t="shared" si="58"/>
        <v>11.109692574752668</v>
      </c>
      <c r="V80" s="55">
        <f t="shared" si="58"/>
        <v>11.331886426247719</v>
      </c>
      <c r="W80" s="55">
        <f t="shared" si="58"/>
        <v>11.558524154772673</v>
      </c>
      <c r="X80" s="55">
        <f t="shared" si="58"/>
        <v>11.789694637868127</v>
      </c>
      <c r="Y80" s="55">
        <f t="shared" si="58"/>
        <v>12.025488530625491</v>
      </c>
      <c r="Z80" s="55">
        <f t="shared" si="58"/>
        <v>12.265998301238001</v>
      </c>
      <c r="AA80" s="55">
        <f t="shared" si="58"/>
        <v>10.100109787636519</v>
      </c>
      <c r="AB80" s="55">
        <f t="shared" si="58"/>
        <v>8.1320243517256312</v>
      </c>
      <c r="AC80" s="55">
        <f t="shared" si="58"/>
        <v>6.3656980550591502</v>
      </c>
      <c r="AD80" s="55">
        <f t="shared" si="58"/>
        <v>4.8051660804219631</v>
      </c>
      <c r="AE80" s="55">
        <f t="shared" si="58"/>
        <v>3.4545443142546577</v>
      </c>
      <c r="AF80" s="55">
        <f t="shared" si="58"/>
        <v>2.3180309607266296</v>
      </c>
      <c r="AG80" s="55">
        <f t="shared" si="58"/>
        <v>1.3999081880906654</v>
      </c>
      <c r="AH80" s="55">
        <f t="shared" si="58"/>
        <v>0.70454380796460614</v>
      </c>
      <c r="AI80" s="55">
        <f t="shared" si="58"/>
        <v>0.23639298819864996</v>
      </c>
      <c r="AJ80" s="55">
        <f t="shared" si="58"/>
        <v>-1.2865463796348489E-15</v>
      </c>
      <c r="AK80" s="55">
        <f t="shared" si="58"/>
        <v>-1.2865463796348489E-15</v>
      </c>
      <c r="AL80" s="55">
        <f t="shared" si="58"/>
        <v>-1.2865463796348489E-15</v>
      </c>
      <c r="AM80" s="55">
        <f t="shared" si="58"/>
        <v>-1.2865463796348489E-15</v>
      </c>
      <c r="AN80" s="55">
        <f t="shared" si="58"/>
        <v>-1.2865463796348489E-15</v>
      </c>
      <c r="AO80" s="55">
        <f t="shared" si="58"/>
        <v>-1.2865463796348489E-15</v>
      </c>
    </row>
    <row r="81" spans="3:41" x14ac:dyDescent="0.3">
      <c r="D81" s="118" t="s">
        <v>49</v>
      </c>
      <c r="E81" s="116">
        <f t="shared" si="50"/>
        <v>2260.2188980371402</v>
      </c>
      <c r="F81" s="117">
        <f t="shared" ref="F81:AO81" si="59">SUM(F75,F78,F72,F80)</f>
        <v>0</v>
      </c>
      <c r="G81" s="117">
        <f t="shared" si="59"/>
        <v>25.814385791999996</v>
      </c>
      <c r="H81" s="117">
        <f t="shared" si="59"/>
        <v>51.94522456704</v>
      </c>
      <c r="I81" s="117">
        <f t="shared" si="59"/>
        <v>78.409725192460797</v>
      </c>
      <c r="J81" s="117">
        <f t="shared" si="59"/>
        <v>105.2259848158387</v>
      </c>
      <c r="K81" s="117">
        <f t="shared" si="59"/>
        <v>132.41303358586558</v>
      </c>
      <c r="L81" s="117">
        <f t="shared" si="59"/>
        <v>159.17104259164799</v>
      </c>
      <c r="M81" s="117">
        <f t="shared" si="59"/>
        <v>185.49143103790101</v>
      </c>
      <c r="N81" s="117">
        <f t="shared" si="59"/>
        <v>211.36544651343411</v>
      </c>
      <c r="O81" s="117">
        <f t="shared" si="59"/>
        <v>236.78416155883281</v>
      </c>
      <c r="P81" s="117">
        <f t="shared" si="59"/>
        <v>261.7384701654945</v>
      </c>
      <c r="Q81" s="117">
        <f t="shared" si="59"/>
        <v>269.14788420464441</v>
      </c>
      <c r="R81" s="117">
        <f t="shared" si="59"/>
        <v>276.16098436413222</v>
      </c>
      <c r="S81" s="117">
        <f t="shared" si="59"/>
        <v>282.77038675100488</v>
      </c>
      <c r="T81" s="117">
        <f t="shared" si="59"/>
        <v>288.9685868392819</v>
      </c>
      <c r="U81" s="117">
        <f t="shared" si="59"/>
        <v>294.74795857606762</v>
      </c>
      <c r="V81" s="117">
        <f t="shared" si="59"/>
        <v>300.64291774758885</v>
      </c>
      <c r="W81" s="117">
        <f t="shared" si="59"/>
        <v>306.6557761025407</v>
      </c>
      <c r="X81" s="117">
        <f t="shared" si="59"/>
        <v>312.78889162459154</v>
      </c>
      <c r="Y81" s="117">
        <f t="shared" si="59"/>
        <v>319.04466945708333</v>
      </c>
      <c r="Z81" s="117">
        <f t="shared" si="59"/>
        <v>325.42556284622503</v>
      </c>
      <c r="AA81" s="117">
        <f t="shared" si="59"/>
        <v>289.46804784468674</v>
      </c>
      <c r="AB81" s="117">
        <f t="shared" si="59"/>
        <v>254.22968272355709</v>
      </c>
      <c r="AC81" s="117">
        <f t="shared" si="59"/>
        <v>219.72485048044447</v>
      </c>
      <c r="AD81" s="117">
        <f t="shared" si="59"/>
        <v>185.96822177290909</v>
      </c>
      <c r="AE81" s="117">
        <f t="shared" si="59"/>
        <v>152.97476067166255</v>
      </c>
      <c r="AF81" s="117">
        <f t="shared" si="59"/>
        <v>120.75973052883059</v>
      </c>
      <c r="AG81" s="117">
        <f t="shared" si="59"/>
        <v>89.338699963581533</v>
      </c>
      <c r="AH81" s="117">
        <f t="shared" si="59"/>
        <v>58.727548967466994</v>
      </c>
      <c r="AI81" s="117">
        <f t="shared" si="59"/>
        <v>28.94247513186971</v>
      </c>
      <c r="AJ81" s="117">
        <f t="shared" si="59"/>
        <v>-7.67432557411815E-15</v>
      </c>
      <c r="AK81" s="117">
        <f t="shared" si="59"/>
        <v>-7.67432557411815E-15</v>
      </c>
      <c r="AL81" s="117">
        <f t="shared" si="59"/>
        <v>-7.67432557411815E-15</v>
      </c>
      <c r="AM81" s="117">
        <f t="shared" si="59"/>
        <v>-7.67432557411815E-15</v>
      </c>
      <c r="AN81" s="117">
        <f t="shared" si="59"/>
        <v>-7.67432557411815E-15</v>
      </c>
      <c r="AO81" s="117">
        <f t="shared" si="59"/>
        <v>-7.67432557411815E-15</v>
      </c>
    </row>
    <row r="82" spans="3:41" x14ac:dyDescent="0.3">
      <c r="E82" s="48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</row>
    <row r="83" spans="3:41" x14ac:dyDescent="0.3">
      <c r="D83" s="34" t="s">
        <v>108</v>
      </c>
      <c r="E83" s="48">
        <f t="shared" si="50"/>
        <v>-192.81022058573134</v>
      </c>
      <c r="F83" s="49">
        <f t="shared" ref="F83:AO83" si="60">-F8+F81</f>
        <v>-170.71199999999999</v>
      </c>
      <c r="G83" s="49">
        <f t="shared" si="60"/>
        <v>-152.77225420800002</v>
      </c>
      <c r="H83" s="49">
        <f t="shared" si="60"/>
        <v>-134.89656823295996</v>
      </c>
      <c r="I83" s="49">
        <f t="shared" si="60"/>
        <v>-117.0864952075392</v>
      </c>
      <c r="J83" s="49">
        <f t="shared" si="60"/>
        <v>-99.343631184161296</v>
      </c>
      <c r="K83" s="49">
        <f t="shared" si="60"/>
        <v>-76.247974734134402</v>
      </c>
      <c r="L83" s="49">
        <f t="shared" si="60"/>
        <v>-53.66318589475199</v>
      </c>
      <c r="M83" s="49">
        <f t="shared" si="60"/>
        <v>-31.599482018226979</v>
      </c>
      <c r="N83" s="49">
        <f t="shared" si="60"/>
        <v>-10.067284803816449</v>
      </c>
      <c r="O83" s="49">
        <f t="shared" si="60"/>
        <v>10.922775615237214</v>
      </c>
      <c r="P83" s="49">
        <f t="shared" si="60"/>
        <v>31.359856503027004</v>
      </c>
      <c r="Q83" s="49">
        <f t="shared" si="60"/>
        <v>34.161698268927552</v>
      </c>
      <c r="R83" s="49">
        <f t="shared" si="60"/>
        <v>36.475074709701005</v>
      </c>
      <c r="S83" s="49">
        <f t="shared" si="60"/>
        <v>38.290758903485056</v>
      </c>
      <c r="T83" s="49">
        <f t="shared" si="60"/>
        <v>39.599366434811657</v>
      </c>
      <c r="U83" s="49">
        <f t="shared" si="60"/>
        <v>40.391353763507993</v>
      </c>
      <c r="V83" s="49">
        <f t="shared" si="60"/>
        <v>41.199180838778034</v>
      </c>
      <c r="W83" s="49">
        <f t="shared" si="60"/>
        <v>42.023164455553683</v>
      </c>
      <c r="X83" s="49">
        <f t="shared" si="60"/>
        <v>42.863627744664768</v>
      </c>
      <c r="Y83" s="49">
        <f t="shared" si="60"/>
        <v>43.720900299557968</v>
      </c>
      <c r="Z83" s="49">
        <f t="shared" si="60"/>
        <v>325.42556284622503</v>
      </c>
      <c r="AA83" s="49">
        <f t="shared" si="60"/>
        <v>289.46804784468674</v>
      </c>
      <c r="AB83" s="49">
        <f t="shared" si="60"/>
        <v>254.22968272355709</v>
      </c>
      <c r="AC83" s="49">
        <f t="shared" si="60"/>
        <v>219.72485048044447</v>
      </c>
      <c r="AD83" s="49">
        <f t="shared" si="60"/>
        <v>185.96822177290909</v>
      </c>
      <c r="AE83" s="49">
        <f t="shared" si="60"/>
        <v>152.97476067166255</v>
      </c>
      <c r="AF83" s="49">
        <f t="shared" si="60"/>
        <v>120.75973052883059</v>
      </c>
      <c r="AG83" s="49">
        <f t="shared" si="60"/>
        <v>89.338699963581533</v>
      </c>
      <c r="AH83" s="49">
        <f t="shared" si="60"/>
        <v>58.727548967466994</v>
      </c>
      <c r="AI83" s="49">
        <f t="shared" si="60"/>
        <v>28.94247513186971</v>
      </c>
      <c r="AJ83" s="49">
        <f t="shared" si="60"/>
        <v>-7.67432557411815E-15</v>
      </c>
      <c r="AK83" s="49">
        <f t="shared" si="60"/>
        <v>-7.67432557411815E-15</v>
      </c>
      <c r="AL83" s="49">
        <f t="shared" si="60"/>
        <v>-7.67432557411815E-15</v>
      </c>
      <c r="AM83" s="49">
        <f t="shared" si="60"/>
        <v>-7.67432557411815E-15</v>
      </c>
      <c r="AN83" s="49">
        <f t="shared" si="60"/>
        <v>-7.67432557411815E-15</v>
      </c>
      <c r="AO83" s="49">
        <f t="shared" si="60"/>
        <v>-7.67432557411815E-15</v>
      </c>
    </row>
    <row r="84" spans="3:41" x14ac:dyDescent="0.3">
      <c r="C84" s="34"/>
      <c r="D84" s="34" t="s">
        <v>50</v>
      </c>
      <c r="F84" s="49">
        <f>F22</f>
        <v>125.47331999999999</v>
      </c>
      <c r="G84" s="49">
        <f t="shared" ref="G84:AO84" si="61">G22</f>
        <v>244.18716839999999</v>
      </c>
      <c r="H84" s="49">
        <f t="shared" si="61"/>
        <v>355.84243606800004</v>
      </c>
      <c r="I84" s="49">
        <f t="shared" si="61"/>
        <v>460.12583625119998</v>
      </c>
      <c r="J84" s="49">
        <f t="shared" si="61"/>
        <v>556.70921000099997</v>
      </c>
      <c r="K84" s="49">
        <f t="shared" si="61"/>
        <v>641.26389033000009</v>
      </c>
      <c r="L84" s="49">
        <f t="shared" si="61"/>
        <v>713.54930336978407</v>
      </c>
      <c r="M84" s="49">
        <f t="shared" si="61"/>
        <v>773.32006377456776</v>
      </c>
      <c r="N84" s="49">
        <f t="shared" si="61"/>
        <v>820.32587849165111</v>
      </c>
      <c r="O84" s="49">
        <f t="shared" si="61"/>
        <v>854.31144860728011</v>
      </c>
      <c r="P84" s="49">
        <f t="shared" si="61"/>
        <v>875.01636922942566</v>
      </c>
      <c r="Q84" s="49">
        <f t="shared" si="61"/>
        <v>894.72235936821812</v>
      </c>
      <c r="R84" s="49">
        <f t="shared" si="61"/>
        <v>913.73727981399054</v>
      </c>
      <c r="S84" s="49">
        <f t="shared" si="61"/>
        <v>932.39154054288224</v>
      </c>
      <c r="T84" s="49">
        <f t="shared" si="61"/>
        <v>951.03937135374008</v>
      </c>
      <c r="U84" s="49">
        <f t="shared" si="61"/>
        <v>970.06015878081473</v>
      </c>
      <c r="V84" s="49">
        <f t="shared" si="61"/>
        <v>989.46136195643112</v>
      </c>
      <c r="W84" s="49">
        <f t="shared" si="61"/>
        <v>1009.2505891955598</v>
      </c>
      <c r="X84" s="49">
        <f t="shared" si="61"/>
        <v>1029.435600979471</v>
      </c>
      <c r="Y84" s="49">
        <f t="shared" si="61"/>
        <v>1050.0243129990604</v>
      </c>
      <c r="Z84" s="49">
        <f t="shared" si="61"/>
        <v>864.61456952164485</v>
      </c>
      <c r="AA84" s="49">
        <f t="shared" si="61"/>
        <v>696.13765414842067</v>
      </c>
      <c r="AB84" s="49">
        <f t="shared" si="61"/>
        <v>544.93222344147171</v>
      </c>
      <c r="AC84" s="49">
        <f t="shared" si="61"/>
        <v>411.34370709412343</v>
      </c>
      <c r="AD84" s="49">
        <f t="shared" si="61"/>
        <v>295.72444339356787</v>
      </c>
      <c r="AE84" s="49">
        <f t="shared" si="61"/>
        <v>198.43381739274088</v>
      </c>
      <c r="AF84" s="49">
        <f t="shared" si="61"/>
        <v>119.83840184563701</v>
      </c>
      <c r="AG84" s="49">
        <f t="shared" si="61"/>
        <v>60.312100961330728</v>
      </c>
      <c r="AH84" s="49">
        <f t="shared" si="61"/>
        <v>20.236297033078003</v>
      </c>
      <c r="AI84" s="49">
        <f t="shared" si="61"/>
        <v>-1.1013412404281553E-13</v>
      </c>
      <c r="AJ84" s="49">
        <f t="shared" si="61"/>
        <v>-1.1013412404281553E-13</v>
      </c>
      <c r="AK84" s="49">
        <f t="shared" si="61"/>
        <v>-1.1013412404281553E-13</v>
      </c>
      <c r="AL84" s="49">
        <f t="shared" si="61"/>
        <v>-1.1013412404281553E-13</v>
      </c>
      <c r="AM84" s="49">
        <f t="shared" si="61"/>
        <v>-1.1013412404281553E-13</v>
      </c>
      <c r="AN84" s="49">
        <f t="shared" si="61"/>
        <v>-1.1013412404281553E-13</v>
      </c>
      <c r="AO84" s="49">
        <f t="shared" si="61"/>
        <v>-1.1013412404281553E-13</v>
      </c>
    </row>
    <row r="85" spans="3:41" x14ac:dyDescent="0.3"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</row>
    <row r="86" spans="3:41" x14ac:dyDescent="0.3"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</row>
    <row r="87" spans="3:41" x14ac:dyDescent="0.3"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</row>
    <row r="88" spans="3:41" x14ac:dyDescent="0.3"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3:41" x14ac:dyDescent="0.3"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</row>
    <row r="90" spans="3:41" x14ac:dyDescent="0.3"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</row>
    <row r="91" spans="3:41" x14ac:dyDescent="0.3"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</row>
    <row r="92" spans="3:41" x14ac:dyDescent="0.3"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FBB3F9821F048A0690CB543483BDE" ma:contentTypeVersion="3" ma:contentTypeDescription="Create a new document." ma:contentTypeScope="" ma:versionID="ca6ba8ea26ecbd4ec2ac93fcc21b4cca">
  <xsd:schema xmlns:xsd="http://www.w3.org/2001/XMLSchema" xmlns:xs="http://www.w3.org/2001/XMLSchema" xmlns:p="http://schemas.microsoft.com/office/2006/metadata/properties" xmlns:ns2="33d7a8b7-37af-44b4-9d22-7fb7cf2cfaec" targetNamespace="http://schemas.microsoft.com/office/2006/metadata/properties" ma:root="true" ma:fieldsID="efe1ec496ebae23d914c08ce9e5f579f" ns2:_="">
    <xsd:import namespace="33d7a8b7-37af-44b4-9d22-7fb7cf2cfaec"/>
    <xsd:element name="properties">
      <xsd:complexType>
        <xsd:sequence>
          <xsd:element name="documentManagement">
            <xsd:complexType>
              <xsd:all>
                <xsd:element ref="ns2:Issue" minOccurs="0"/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7a8b7-37af-44b4-9d22-7fb7cf2cfaec" elementFormDefault="qualified">
    <xsd:import namespace="http://schemas.microsoft.com/office/2006/documentManagement/types"/>
    <xsd:import namespace="http://schemas.microsoft.com/office/infopath/2007/PartnerControls"/>
    <xsd:element name="Issue" ma:index="8" nillable="true" ma:displayName="Issue" ma:internalName="Issue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ue xmlns="33d7a8b7-37af-44b4-9d22-7fb7cf2cfaec" xsi:nil="true"/>
    <Attachment xmlns="33d7a8b7-37af-44b4-9d22-7fb7cf2cfaec" xsi:nil="true"/>
    <Intervenor xmlns="33d7a8b7-37af-44b4-9d22-7fb7cf2cfaec" xsi:nil="true"/>
  </documentManagement>
</p:properties>
</file>

<file path=customXml/itemProps1.xml><?xml version="1.0" encoding="utf-8"?>
<ds:datastoreItem xmlns:ds="http://schemas.openxmlformats.org/officeDocument/2006/customXml" ds:itemID="{171CEBD1-D3B0-42B1-918D-8ECCF592CD7F}"/>
</file>

<file path=customXml/itemProps2.xml><?xml version="1.0" encoding="utf-8"?>
<ds:datastoreItem xmlns:ds="http://schemas.openxmlformats.org/officeDocument/2006/customXml" ds:itemID="{698673D9-2E4D-4FE0-BB37-1A4E91F73842}"/>
</file>

<file path=customXml/itemProps3.xml><?xml version="1.0" encoding="utf-8"?>
<ds:datastoreItem xmlns:ds="http://schemas.openxmlformats.org/officeDocument/2006/customXml" ds:itemID="{BE8CC29F-9801-4CC2-BDBA-FF26D4F48BF2}"/>
</file>

<file path=customXml/itemProps4.xml><?xml version="1.0" encoding="utf-8"?>
<ds:datastoreItem xmlns:ds="http://schemas.openxmlformats.org/officeDocument/2006/customXml" ds:itemID="{C6A31B87-0E8B-4E7D-BC9B-A66543BDD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Xp1</vt:lpstr>
      <vt:lpstr>Xp20</vt:lpstr>
      <vt:lpstr>Am1-10yr</vt:lpstr>
      <vt:lpstr>Am20-10yr</vt:lpstr>
      <vt:lpstr>Am20-5yr</vt:lpstr>
      <vt:lpstr>Am20-16yr</vt:lpstr>
      <vt:lpstr>Am20-10yr-4%</vt:lpstr>
      <vt:lpstr>Am20-10yr-2X$</vt:lpstr>
      <vt:lpstr>Am20-10yr-1.2X$10</vt:lpstr>
      <vt:lpstr>Am20-10yr-1.2X$5</vt:lpstr>
      <vt:lpstr>Am20-10yr-1.2X$16</vt:lpstr>
      <vt:lpstr>C-1yr</vt:lpstr>
      <vt:lpstr>C-20yr</vt:lpstr>
      <vt:lpstr>C-20yrTerm</vt:lpstr>
      <vt:lpstr>C-20yrCofC</vt:lpstr>
      <vt:lpstr>C-20yr2X1.2X</vt:lpstr>
      <vt:lpstr>Portfolio$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Weaver</dc:creator>
  <cp:lastModifiedBy>Ted Weaver</cp:lastModifiedBy>
  <cp:lastPrinted>2022-02-16T22:28:51Z</cp:lastPrinted>
  <dcterms:created xsi:type="dcterms:W3CDTF">2021-11-29T19:27:32Z</dcterms:created>
  <dcterms:modified xsi:type="dcterms:W3CDTF">2022-03-14T16:27:44Z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0x010100879FBB3F9821F048A0690CB543483BDE</vt:lpwstr>
  </property>
</Properties>
</file>