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drawings/drawing10.xml" ContentType="application/vnd.openxmlformats-officedocument.drawing+xml"/>
  <Override PartName="/xl/comments2.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G:\Applications Department\Department Applications\Rates\2022 Electricity Rates\IRM\IRM Applications\Annual IR\Orangeville\Application Filed\"/>
    </mc:Choice>
  </mc:AlternateContent>
  <xr:revisionPtr revIDLastSave="0" documentId="8_{033DBD71-67B6-468B-9580-3DB9456955CF}" xr6:coauthVersionLast="46" xr6:coauthVersionMax="46" xr10:uidLastSave="{00000000-0000-0000-0000-000000000000}"/>
  <bookViews>
    <workbookView xWindow="-103" yWindow="-103" windowWidth="22149" windowHeight="11949" tabRatio="874" firstSheet="2" activeTab="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4.  2011-2014 LRAM" sheetId="46" r:id="rId9"/>
    <sheet name="5.  2015-2020 LRAM" sheetId="79" r:id="rId10"/>
    <sheet name="6.  Carrying Charges" sheetId="47" r:id="rId11"/>
    <sheet name="7.  Persistence Report" sheetId="68" r:id="rId12"/>
    <sheet name="8.  Streetlighting" sheetId="85" r:id="rId13"/>
  </sheets>
  <externalReferences>
    <externalReference r:id="rId14"/>
    <externalReference r:id="rId15"/>
  </externalReferences>
  <definedNames>
    <definedName name="_xlnm._FilterDatabase" localSheetId="11"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8">'4.  2011-2014 LRAM'!$A$1:$AM$533</definedName>
    <definedName name="_xlnm.Print_Area" localSheetId="9">'5.  2015-2020 LRAM'!$A:$AN</definedName>
    <definedName name="_xlnm.Print_Area" localSheetId="10">'6.  Carrying Charges'!$A$1:$X$164</definedName>
    <definedName name="_xlnm.Print_Area" localSheetId="11">'7.  Persistence Report'!$A$1:$BT$54</definedName>
    <definedName name="_xlnm.Print_Area" localSheetId="0">Contents!$A$1:$D$26</definedName>
    <definedName name="_xlnm.Print_Area" localSheetId="2">'LRAMVA Checklist Schematic'!$A$1:$H$30</definedName>
    <definedName name="_xlnm.Print_Titles" localSheetId="8">'4.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83" i="47" l="1"/>
  <c r="H182" i="47"/>
  <c r="H181" i="47"/>
  <c r="H180" i="47"/>
  <c r="H176" i="47"/>
  <c r="H175" i="47"/>
  <c r="H174" i="47"/>
  <c r="H173" i="47"/>
  <c r="H172" i="47"/>
  <c r="H171" i="47"/>
  <c r="C62" i="47"/>
  <c r="C61" i="47"/>
  <c r="C60" i="47"/>
  <c r="C59" i="47"/>
  <c r="C58" i="47"/>
  <c r="C57" i="47"/>
  <c r="AD925" i="79"/>
  <c r="AC925" i="79"/>
  <c r="AB925" i="79"/>
  <c r="AA925" i="79"/>
  <c r="Z925" i="79"/>
  <c r="Y925" i="79"/>
  <c r="N925" i="79"/>
  <c r="AD922" i="79"/>
  <c r="AC922" i="79"/>
  <c r="AB922" i="79"/>
  <c r="AA922" i="79"/>
  <c r="Z922" i="79"/>
  <c r="Y922" i="79"/>
  <c r="N922" i="79"/>
  <c r="AD919" i="79"/>
  <c r="AC919" i="79"/>
  <c r="AB919" i="79"/>
  <c r="AA919" i="79"/>
  <c r="Z919" i="79"/>
  <c r="Y919" i="79"/>
  <c r="N919" i="79"/>
  <c r="AD916" i="79"/>
  <c r="AC916" i="79"/>
  <c r="AB916" i="79"/>
  <c r="AA916" i="79"/>
  <c r="Z916" i="79"/>
  <c r="Y916" i="79"/>
  <c r="N916" i="79"/>
  <c r="AD913" i="79"/>
  <c r="AC913" i="79"/>
  <c r="AB913" i="79"/>
  <c r="AA913" i="79"/>
  <c r="Z913" i="79"/>
  <c r="Y913" i="79"/>
  <c r="N913" i="79"/>
  <c r="AD910" i="79"/>
  <c r="AC910" i="79"/>
  <c r="AB910" i="79"/>
  <c r="AA910" i="79"/>
  <c r="Z910" i="79"/>
  <c r="Y910" i="79"/>
  <c r="N910" i="79"/>
  <c r="AD907" i="79"/>
  <c r="AC907" i="79"/>
  <c r="AB907" i="79"/>
  <c r="AA907" i="79"/>
  <c r="Z907" i="79"/>
  <c r="Y907" i="79"/>
  <c r="N907" i="79"/>
  <c r="AD904" i="79"/>
  <c r="AC904" i="79"/>
  <c r="AB904" i="79"/>
  <c r="AA904" i="79"/>
  <c r="Z904" i="79"/>
  <c r="Y904" i="79"/>
  <c r="AD901" i="79"/>
  <c r="AC901" i="79"/>
  <c r="AB901" i="79"/>
  <c r="AA901" i="79"/>
  <c r="Z901" i="79"/>
  <c r="Y901" i="79"/>
  <c r="N901" i="79"/>
  <c r="AD898" i="79"/>
  <c r="AC898" i="79"/>
  <c r="AB898" i="79"/>
  <c r="AA898" i="79"/>
  <c r="Z898" i="79"/>
  <c r="Y898" i="79"/>
  <c r="N898" i="79"/>
  <c r="AD895" i="79"/>
  <c r="AC895" i="79"/>
  <c r="AB895" i="79"/>
  <c r="AA895" i="79"/>
  <c r="Z895" i="79"/>
  <c r="Y895" i="79"/>
  <c r="N895" i="79"/>
  <c r="AD892" i="79"/>
  <c r="AC892" i="79"/>
  <c r="AB892" i="79"/>
  <c r="AA892" i="79"/>
  <c r="Z892" i="79"/>
  <c r="Y892" i="79"/>
  <c r="N892" i="79"/>
  <c r="AD889" i="79"/>
  <c r="AC889" i="79"/>
  <c r="AB889" i="79"/>
  <c r="AA889" i="79"/>
  <c r="Z889" i="79"/>
  <c r="Y889" i="79"/>
  <c r="N889" i="79"/>
  <c r="AD886" i="79"/>
  <c r="AC886" i="79"/>
  <c r="AB886" i="79"/>
  <c r="AA886" i="79"/>
  <c r="Z886" i="79"/>
  <c r="Y886" i="79"/>
  <c r="N886" i="79"/>
  <c r="AD882" i="79"/>
  <c r="AC882" i="79"/>
  <c r="AB882" i="79"/>
  <c r="AA882" i="79"/>
  <c r="Z882" i="79"/>
  <c r="Y882" i="79"/>
  <c r="N882" i="79"/>
  <c r="AD879" i="79"/>
  <c r="AC879" i="79"/>
  <c r="AB879" i="79"/>
  <c r="AA879" i="79"/>
  <c r="Z879" i="79"/>
  <c r="Y879" i="79"/>
  <c r="N879" i="79"/>
  <c r="AD876" i="79"/>
  <c r="AC876" i="79"/>
  <c r="AB876" i="79"/>
  <c r="AA876" i="79"/>
  <c r="Z876" i="79"/>
  <c r="Y876" i="79"/>
  <c r="N876" i="79"/>
  <c r="AD872" i="79"/>
  <c r="AC872" i="79"/>
  <c r="AB872" i="79"/>
  <c r="AA872" i="79"/>
  <c r="Z872" i="79"/>
  <c r="Y872" i="79"/>
  <c r="N872" i="79"/>
  <c r="AD869" i="79"/>
  <c r="AC869" i="79"/>
  <c r="AB869" i="79"/>
  <c r="AA869" i="79"/>
  <c r="Z869" i="79"/>
  <c r="Y869" i="79"/>
  <c r="N869" i="79"/>
  <c r="AD866" i="79"/>
  <c r="AC866" i="79"/>
  <c r="AB866" i="79"/>
  <c r="AA866" i="79"/>
  <c r="Z866" i="79"/>
  <c r="Y866" i="79"/>
  <c r="N866" i="79"/>
  <c r="AD863" i="79"/>
  <c r="AC863" i="79"/>
  <c r="AB863" i="79"/>
  <c r="AA863" i="79"/>
  <c r="Z863" i="79"/>
  <c r="Y863" i="79"/>
  <c r="N863" i="79"/>
  <c r="AD860" i="79"/>
  <c r="AC860" i="79"/>
  <c r="AB860" i="79"/>
  <c r="AA860" i="79"/>
  <c r="Z860" i="79"/>
  <c r="Y860" i="79"/>
  <c r="N860" i="79"/>
  <c r="AD857" i="79"/>
  <c r="AC857" i="79"/>
  <c r="AB857" i="79"/>
  <c r="AA857" i="79"/>
  <c r="Z857" i="79"/>
  <c r="Y857" i="79"/>
  <c r="N857" i="79"/>
  <c r="Q856" i="79"/>
  <c r="R856" i="79" s="1"/>
  <c r="S856" i="79" s="1"/>
  <c r="T856" i="79" s="1"/>
  <c r="U856" i="79" s="1"/>
  <c r="V856" i="79" s="1"/>
  <c r="W856" i="79" s="1"/>
  <c r="X856" i="79" s="1"/>
  <c r="P856" i="79"/>
  <c r="I856" i="79"/>
  <c r="J856" i="79" s="1"/>
  <c r="K856" i="79" s="1"/>
  <c r="L856" i="79" s="1"/>
  <c r="M856" i="79" s="1"/>
  <c r="H856" i="79"/>
  <c r="G856" i="79"/>
  <c r="F856" i="79"/>
  <c r="E856" i="79"/>
  <c r="AD854" i="79"/>
  <c r="AC854" i="79"/>
  <c r="AB854" i="79"/>
  <c r="AA854" i="79"/>
  <c r="Z854" i="79"/>
  <c r="Y854" i="79"/>
  <c r="N854" i="79"/>
  <c r="R853" i="79"/>
  <c r="S853" i="79" s="1"/>
  <c r="T853" i="79" s="1"/>
  <c r="U853" i="79" s="1"/>
  <c r="V853" i="79" s="1"/>
  <c r="W853" i="79" s="1"/>
  <c r="X853" i="79" s="1"/>
  <c r="Q853" i="79"/>
  <c r="P853" i="79"/>
  <c r="H853" i="79"/>
  <c r="I853" i="79" s="1"/>
  <c r="J853" i="79" s="1"/>
  <c r="K853" i="79" s="1"/>
  <c r="L853" i="79" s="1"/>
  <c r="M853" i="79" s="1"/>
  <c r="G853" i="79"/>
  <c r="F853" i="79"/>
  <c r="E853" i="79"/>
  <c r="AD851" i="79"/>
  <c r="AC851" i="79"/>
  <c r="AB851" i="79"/>
  <c r="AA851" i="79"/>
  <c r="Z851" i="79"/>
  <c r="Y851" i="79"/>
  <c r="N851" i="79"/>
  <c r="AD847" i="79"/>
  <c r="AC847" i="79"/>
  <c r="AB847" i="79"/>
  <c r="AA847" i="79"/>
  <c r="Z847" i="79"/>
  <c r="Y847" i="79"/>
  <c r="AD844" i="79"/>
  <c r="AC844" i="79"/>
  <c r="AB844" i="79"/>
  <c r="AA844" i="79"/>
  <c r="Z844" i="79"/>
  <c r="Y844" i="79"/>
  <c r="AD841" i="79"/>
  <c r="AC841" i="79"/>
  <c r="AB841" i="79"/>
  <c r="AA841" i="79"/>
  <c r="Z841" i="79"/>
  <c r="Y841" i="79"/>
  <c r="AD838" i="79"/>
  <c r="AC838" i="79"/>
  <c r="AB838" i="79"/>
  <c r="AA838" i="79"/>
  <c r="Z838" i="79"/>
  <c r="Y838" i="79"/>
  <c r="AD833" i="79"/>
  <c r="AC833" i="79"/>
  <c r="AB833" i="79"/>
  <c r="AA833" i="79"/>
  <c r="Z833" i="79"/>
  <c r="Y833" i="79"/>
  <c r="N833" i="79"/>
  <c r="AD830" i="79"/>
  <c r="AC830" i="79"/>
  <c r="AB830" i="79"/>
  <c r="AA830" i="79"/>
  <c r="Z830" i="79"/>
  <c r="Y830" i="79"/>
  <c r="N830" i="79"/>
  <c r="AD827" i="79"/>
  <c r="AC827" i="79"/>
  <c r="AB827" i="79"/>
  <c r="AA827" i="79"/>
  <c r="Z827" i="79"/>
  <c r="Y827" i="79"/>
  <c r="N827" i="79"/>
  <c r="AD824" i="79"/>
  <c r="AC824" i="79"/>
  <c r="AB824" i="79"/>
  <c r="AA824" i="79"/>
  <c r="Z824" i="79"/>
  <c r="Y824" i="79"/>
  <c r="N824" i="79"/>
  <c r="AD820" i="79"/>
  <c r="AC820" i="79"/>
  <c r="AB820" i="79"/>
  <c r="AA820" i="79"/>
  <c r="Z820" i="79"/>
  <c r="Y820" i="79"/>
  <c r="N820" i="79"/>
  <c r="AD817" i="79"/>
  <c r="AC817" i="79"/>
  <c r="AB817" i="79"/>
  <c r="AA817" i="79"/>
  <c r="Z817" i="79"/>
  <c r="Y817" i="79"/>
  <c r="N817" i="79"/>
  <c r="AD813" i="79"/>
  <c r="AC813" i="79"/>
  <c r="AB813" i="79"/>
  <c r="AA813" i="79"/>
  <c r="Z813" i="79"/>
  <c r="Y813" i="79"/>
  <c r="N813" i="79"/>
  <c r="AD809" i="79"/>
  <c r="AC809" i="79"/>
  <c r="AB809" i="79"/>
  <c r="AA809" i="79"/>
  <c r="Z809" i="79"/>
  <c r="Y809" i="79"/>
  <c r="N809" i="79"/>
  <c r="AD806" i="79"/>
  <c r="AC806" i="79"/>
  <c r="AB806" i="79"/>
  <c r="AA806" i="79"/>
  <c r="Z806" i="79"/>
  <c r="Y806" i="79"/>
  <c r="N806" i="79"/>
  <c r="AD803" i="79"/>
  <c r="AC803" i="79"/>
  <c r="AB803" i="79"/>
  <c r="AA803" i="79"/>
  <c r="Z803" i="79"/>
  <c r="Y803" i="79"/>
  <c r="N803" i="79"/>
  <c r="AD799" i="79"/>
  <c r="AC799" i="79"/>
  <c r="AB799" i="79"/>
  <c r="AA799" i="79"/>
  <c r="Z799" i="79"/>
  <c r="Y799" i="79"/>
  <c r="N799" i="79"/>
  <c r="AD796" i="79"/>
  <c r="AC796" i="79"/>
  <c r="AB796" i="79"/>
  <c r="AA796" i="79"/>
  <c r="Z796" i="79"/>
  <c r="Y796" i="79"/>
  <c r="N796" i="79"/>
  <c r="AD793" i="79"/>
  <c r="AC793" i="79"/>
  <c r="AB793" i="79"/>
  <c r="AA793" i="79"/>
  <c r="Z793" i="79"/>
  <c r="Y793" i="79"/>
  <c r="N793" i="79"/>
  <c r="AD790" i="79"/>
  <c r="AC790" i="79"/>
  <c r="AB790" i="79"/>
  <c r="AA790" i="79"/>
  <c r="Z790" i="79"/>
  <c r="Y790" i="79"/>
  <c r="N790" i="79"/>
  <c r="AD787" i="79"/>
  <c r="AC787" i="79"/>
  <c r="AB787" i="79"/>
  <c r="AA787" i="79"/>
  <c r="Z787" i="79"/>
  <c r="Y787" i="79"/>
  <c r="N787" i="79"/>
  <c r="AD783" i="79"/>
  <c r="AC783" i="79"/>
  <c r="AB783" i="79"/>
  <c r="AA783" i="79"/>
  <c r="Z783" i="79"/>
  <c r="Y783" i="79"/>
  <c r="AD780" i="79"/>
  <c r="AC780" i="79"/>
  <c r="AB780" i="79"/>
  <c r="AA780" i="79"/>
  <c r="Z780" i="79"/>
  <c r="Y780" i="79"/>
  <c r="AD777" i="79"/>
  <c r="AC777" i="79"/>
  <c r="AB777" i="79"/>
  <c r="AA777" i="79"/>
  <c r="Z777" i="79"/>
  <c r="Y777" i="79"/>
  <c r="AD774" i="79"/>
  <c r="AC774" i="79"/>
  <c r="AB774" i="79"/>
  <c r="AA774" i="79"/>
  <c r="Z774" i="79"/>
  <c r="Y774" i="79"/>
  <c r="AD771" i="79"/>
  <c r="AC771" i="79"/>
  <c r="AB771" i="79"/>
  <c r="AA771" i="79"/>
  <c r="Z771" i="79"/>
  <c r="Y771" i="79"/>
  <c r="AD742" i="79"/>
  <c r="AC742" i="79"/>
  <c r="AB742" i="79"/>
  <c r="AA742" i="79"/>
  <c r="Z742" i="79"/>
  <c r="Y742" i="79"/>
  <c r="N742" i="79"/>
  <c r="AD739" i="79"/>
  <c r="AC739" i="79"/>
  <c r="AB739" i="79"/>
  <c r="AA739" i="79"/>
  <c r="Z739" i="79"/>
  <c r="Y739" i="79"/>
  <c r="N739" i="79"/>
  <c r="AD736" i="79"/>
  <c r="AC736" i="79"/>
  <c r="AB736" i="79"/>
  <c r="AA736" i="79"/>
  <c r="Z736" i="79"/>
  <c r="Y736" i="79"/>
  <c r="N736" i="79"/>
  <c r="AD733" i="79"/>
  <c r="AC733" i="79"/>
  <c r="AB733" i="79"/>
  <c r="AA733" i="79"/>
  <c r="Z733" i="79"/>
  <c r="Y733" i="79"/>
  <c r="N733" i="79"/>
  <c r="AD730" i="79"/>
  <c r="AC730" i="79"/>
  <c r="AB730" i="79"/>
  <c r="AA730" i="79"/>
  <c r="Z730" i="79"/>
  <c r="Y730" i="79"/>
  <c r="N730" i="79"/>
  <c r="AD727" i="79"/>
  <c r="AC727" i="79"/>
  <c r="AB727" i="79"/>
  <c r="AA727" i="79"/>
  <c r="Z727" i="79"/>
  <c r="Y727" i="79"/>
  <c r="N727" i="79"/>
  <c r="AD724" i="79"/>
  <c r="AC724" i="79"/>
  <c r="AB724" i="79"/>
  <c r="AA724" i="79"/>
  <c r="Z724" i="79"/>
  <c r="Y724" i="79"/>
  <c r="N724" i="79"/>
  <c r="AD721" i="79"/>
  <c r="AC721" i="79"/>
  <c r="AB721" i="79"/>
  <c r="AA721" i="79"/>
  <c r="Z721" i="79"/>
  <c r="Y721" i="79"/>
  <c r="AD718" i="79"/>
  <c r="AC718" i="79"/>
  <c r="AB718" i="79"/>
  <c r="AA718" i="79"/>
  <c r="Z718" i="79"/>
  <c r="Y718" i="79"/>
  <c r="N718" i="79"/>
  <c r="AD715" i="79"/>
  <c r="AC715" i="79"/>
  <c r="AB715" i="79"/>
  <c r="AA715" i="79"/>
  <c r="Z715" i="79"/>
  <c r="Y715" i="79"/>
  <c r="N715" i="79"/>
  <c r="AD712" i="79"/>
  <c r="AC712" i="79"/>
  <c r="AB712" i="79"/>
  <c r="AA712" i="79"/>
  <c r="Z712" i="79"/>
  <c r="Y712" i="79"/>
  <c r="N712" i="79"/>
  <c r="AD709" i="79"/>
  <c r="AC709" i="79"/>
  <c r="AB709" i="79"/>
  <c r="AA709" i="79"/>
  <c r="Z709" i="79"/>
  <c r="Y709" i="79"/>
  <c r="N709" i="79"/>
  <c r="AD706" i="79"/>
  <c r="AC706" i="79"/>
  <c r="AB706" i="79"/>
  <c r="AA706" i="79"/>
  <c r="Z706" i="79"/>
  <c r="Y706" i="79"/>
  <c r="N706" i="79"/>
  <c r="AD703" i="79"/>
  <c r="AC703" i="79"/>
  <c r="AB703" i="79"/>
  <c r="AA703" i="79"/>
  <c r="Z703" i="79"/>
  <c r="Y703" i="79"/>
  <c r="N703" i="79"/>
  <c r="AD699" i="79"/>
  <c r="AC699" i="79"/>
  <c r="AB699" i="79"/>
  <c r="AA699" i="79"/>
  <c r="Z699" i="79"/>
  <c r="Y699" i="79"/>
  <c r="N699" i="79"/>
  <c r="AD696" i="79"/>
  <c r="AC696" i="79"/>
  <c r="AB696" i="79"/>
  <c r="AA696" i="79"/>
  <c r="Z696" i="79"/>
  <c r="Y696" i="79"/>
  <c r="N696" i="79"/>
  <c r="AD693" i="79"/>
  <c r="AC693" i="79"/>
  <c r="AB693" i="79"/>
  <c r="AA693" i="79"/>
  <c r="Z693" i="79"/>
  <c r="Y693" i="79"/>
  <c r="N693" i="79"/>
  <c r="AD689" i="79"/>
  <c r="AC689" i="79"/>
  <c r="AB689" i="79"/>
  <c r="AA689" i="79"/>
  <c r="Z689" i="79"/>
  <c r="Y689" i="79"/>
  <c r="N689" i="79"/>
  <c r="AD686" i="79"/>
  <c r="AC686" i="79"/>
  <c r="AB686" i="79"/>
  <c r="AA686" i="79"/>
  <c r="Z686" i="79"/>
  <c r="Y686" i="79"/>
  <c r="N686" i="79"/>
  <c r="AD683" i="79"/>
  <c r="AC683" i="79"/>
  <c r="AB683" i="79"/>
  <c r="AA683" i="79"/>
  <c r="Z683" i="79"/>
  <c r="Y683" i="79"/>
  <c r="N683" i="79"/>
  <c r="AD680" i="79"/>
  <c r="AC680" i="79"/>
  <c r="AB680" i="79"/>
  <c r="AA680" i="79"/>
  <c r="Z680" i="79"/>
  <c r="Y680" i="79"/>
  <c r="N680" i="79"/>
  <c r="AD677" i="79"/>
  <c r="AC677" i="79"/>
  <c r="AB677" i="79"/>
  <c r="AA677" i="79"/>
  <c r="Z677" i="79"/>
  <c r="Y677" i="79"/>
  <c r="N677" i="79"/>
  <c r="AD674" i="79"/>
  <c r="AC674" i="79"/>
  <c r="AB674" i="79"/>
  <c r="AA674" i="79"/>
  <c r="Z674" i="79"/>
  <c r="Y674" i="79"/>
  <c r="N674" i="79"/>
  <c r="AD671" i="79"/>
  <c r="AC671" i="79"/>
  <c r="AB671" i="79"/>
  <c r="AA671" i="79"/>
  <c r="Z671" i="79"/>
  <c r="Y671" i="79"/>
  <c r="N671" i="79"/>
  <c r="AD668" i="79"/>
  <c r="AC668" i="79"/>
  <c r="AB668" i="79"/>
  <c r="AA668" i="79"/>
  <c r="Z668" i="79"/>
  <c r="Y668" i="79"/>
  <c r="N668" i="79"/>
  <c r="AD664" i="79"/>
  <c r="AC664" i="79"/>
  <c r="AB664" i="79"/>
  <c r="AA664" i="79"/>
  <c r="Z664" i="79"/>
  <c r="Y664" i="79"/>
  <c r="AD661" i="79"/>
  <c r="AC661" i="79"/>
  <c r="AB661" i="79"/>
  <c r="AA661" i="79"/>
  <c r="Z661" i="79"/>
  <c r="Y661" i="79"/>
  <c r="AD658" i="79"/>
  <c r="AC658" i="79"/>
  <c r="AB658" i="79"/>
  <c r="AA658" i="79"/>
  <c r="Z658" i="79"/>
  <c r="Y658" i="79"/>
  <c r="AD655" i="79"/>
  <c r="AC655" i="79"/>
  <c r="AB655" i="79"/>
  <c r="AA655" i="79"/>
  <c r="Z655" i="79"/>
  <c r="Y655" i="79"/>
  <c r="AD650" i="79"/>
  <c r="AC650" i="79"/>
  <c r="AB650" i="79"/>
  <c r="AA650" i="79"/>
  <c r="Z650" i="79"/>
  <c r="Y650" i="79"/>
  <c r="N650" i="79"/>
  <c r="AD647" i="79"/>
  <c r="AC647" i="79"/>
  <c r="AB647" i="79"/>
  <c r="AA647" i="79"/>
  <c r="Z647" i="79"/>
  <c r="Y647" i="79"/>
  <c r="N647" i="79"/>
  <c r="AD644" i="79"/>
  <c r="AC644" i="79"/>
  <c r="AB644" i="79"/>
  <c r="AA644" i="79"/>
  <c r="Z644" i="79"/>
  <c r="Y644" i="79"/>
  <c r="N644" i="79"/>
  <c r="AD641" i="79"/>
  <c r="AC641" i="79"/>
  <c r="AB641" i="79"/>
  <c r="AA641" i="79"/>
  <c r="Z641" i="79"/>
  <c r="Y641" i="79"/>
  <c r="N641" i="79"/>
  <c r="AD637" i="79"/>
  <c r="AC637" i="79"/>
  <c r="AB637" i="79"/>
  <c r="AA637" i="79"/>
  <c r="Z637" i="79"/>
  <c r="Y637" i="79"/>
  <c r="N637" i="79"/>
  <c r="AD634" i="79"/>
  <c r="AC634" i="79"/>
  <c r="AB634" i="79"/>
  <c r="AA634" i="79"/>
  <c r="Z634" i="79"/>
  <c r="Y634" i="79"/>
  <c r="N634" i="79"/>
  <c r="AD630" i="79"/>
  <c r="AC630" i="79"/>
  <c r="AB630" i="79"/>
  <c r="AA630" i="79"/>
  <c r="Z630" i="79"/>
  <c r="Y630" i="79"/>
  <c r="N630" i="79"/>
  <c r="AD626" i="79"/>
  <c r="AC626" i="79"/>
  <c r="AB626" i="79"/>
  <c r="AA626" i="79"/>
  <c r="Z626" i="79"/>
  <c r="Y626" i="79"/>
  <c r="N626" i="79"/>
  <c r="AD623" i="79"/>
  <c r="AC623" i="79"/>
  <c r="AB623" i="79"/>
  <c r="AA623" i="79"/>
  <c r="Z623" i="79"/>
  <c r="Y623" i="79"/>
  <c r="N623" i="79"/>
  <c r="AD620" i="79"/>
  <c r="AC620" i="79"/>
  <c r="AB620" i="79"/>
  <c r="AA620" i="79"/>
  <c r="Z620" i="79"/>
  <c r="Y620" i="79"/>
  <c r="N620" i="79"/>
  <c r="AD616" i="79"/>
  <c r="AC616" i="79"/>
  <c r="AB616" i="79"/>
  <c r="AA616" i="79"/>
  <c r="Z616" i="79"/>
  <c r="Y616" i="79"/>
  <c r="N616" i="79"/>
  <c r="AD613" i="79"/>
  <c r="AC613" i="79"/>
  <c r="AB613" i="79"/>
  <c r="AA613" i="79"/>
  <c r="Z613" i="79"/>
  <c r="Y613" i="79"/>
  <c r="N613" i="79"/>
  <c r="AD610" i="79"/>
  <c r="AC610" i="79"/>
  <c r="AB610" i="79"/>
  <c r="AA610" i="79"/>
  <c r="Z610" i="79"/>
  <c r="Y610" i="79"/>
  <c r="N610" i="79"/>
  <c r="AD607" i="79"/>
  <c r="AC607" i="79"/>
  <c r="AB607" i="79"/>
  <c r="AA607" i="79"/>
  <c r="Z607" i="79"/>
  <c r="Y607" i="79"/>
  <c r="N607" i="79"/>
  <c r="AD604" i="79"/>
  <c r="AC604" i="79"/>
  <c r="AB604" i="79"/>
  <c r="AA604" i="79"/>
  <c r="Z604" i="79"/>
  <c r="Y604" i="79"/>
  <c r="N604" i="79"/>
  <c r="AD600" i="79"/>
  <c r="AC600" i="79"/>
  <c r="AB600" i="79"/>
  <c r="AA600" i="79"/>
  <c r="Z600" i="79"/>
  <c r="Y600" i="79"/>
  <c r="AD597" i="79"/>
  <c r="AC597" i="79"/>
  <c r="AB597" i="79"/>
  <c r="AA597" i="79"/>
  <c r="Z597" i="79"/>
  <c r="Y597" i="79"/>
  <c r="AD594" i="79"/>
  <c r="AC594" i="79"/>
  <c r="AB594" i="79"/>
  <c r="AA594" i="79"/>
  <c r="Z594" i="79"/>
  <c r="Y594" i="79"/>
  <c r="AD591" i="79"/>
  <c r="AC591" i="79"/>
  <c r="AB591" i="79"/>
  <c r="AA591" i="79"/>
  <c r="Z591" i="79"/>
  <c r="Y591" i="79"/>
  <c r="AD588" i="79"/>
  <c r="AC588" i="79"/>
  <c r="AB588" i="79"/>
  <c r="AA588" i="79"/>
  <c r="Z588" i="79"/>
  <c r="Y588" i="79"/>
  <c r="AD559" i="79"/>
  <c r="AC559" i="79"/>
  <c r="AB559" i="79"/>
  <c r="AA559" i="79"/>
  <c r="Z559" i="79"/>
  <c r="Y559" i="79"/>
  <c r="N559" i="79"/>
  <c r="AD556" i="79"/>
  <c r="AC556" i="79"/>
  <c r="AB556" i="79"/>
  <c r="AA556" i="79"/>
  <c r="Z556" i="79"/>
  <c r="Y556" i="79"/>
  <c r="N556" i="79"/>
  <c r="AD553" i="79"/>
  <c r="AC553" i="79"/>
  <c r="AB553" i="79"/>
  <c r="AA553" i="79"/>
  <c r="Z553" i="79"/>
  <c r="Y553" i="79"/>
  <c r="N553" i="79"/>
  <c r="AD550" i="79"/>
  <c r="AC550" i="79"/>
  <c r="AB550" i="79"/>
  <c r="AA550" i="79"/>
  <c r="Z550" i="79"/>
  <c r="Y550" i="79"/>
  <c r="N550" i="79"/>
  <c r="AD547" i="79"/>
  <c r="AC547" i="79"/>
  <c r="AB547" i="79"/>
  <c r="AA547" i="79"/>
  <c r="Z547" i="79"/>
  <c r="Y547" i="79"/>
  <c r="N547" i="79"/>
  <c r="AD544" i="79"/>
  <c r="AC544" i="79"/>
  <c r="AB544" i="79"/>
  <c r="AA544" i="79"/>
  <c r="Z544" i="79"/>
  <c r="Y544" i="79"/>
  <c r="N544" i="79"/>
  <c r="AD541" i="79"/>
  <c r="AC541" i="79"/>
  <c r="AB541" i="79"/>
  <c r="AA541" i="79"/>
  <c r="Z541" i="79"/>
  <c r="Y541" i="79"/>
  <c r="N541" i="79"/>
  <c r="AD538" i="79"/>
  <c r="AC538" i="79"/>
  <c r="AB538" i="79"/>
  <c r="AA538" i="79"/>
  <c r="Z538" i="79"/>
  <c r="Y538" i="79"/>
  <c r="AD535" i="79"/>
  <c r="AC535" i="79"/>
  <c r="AB535" i="79"/>
  <c r="AA535" i="79"/>
  <c r="Z535" i="79"/>
  <c r="Y535" i="79"/>
  <c r="N535" i="79"/>
  <c r="AD532" i="79"/>
  <c r="AC532" i="79"/>
  <c r="AB532" i="79"/>
  <c r="AA532" i="79"/>
  <c r="Z532" i="79"/>
  <c r="Y532" i="79"/>
  <c r="N532" i="79"/>
  <c r="AD529" i="79"/>
  <c r="AC529" i="79"/>
  <c r="AB529" i="79"/>
  <c r="AA529" i="79"/>
  <c r="Z529" i="79"/>
  <c r="Y529" i="79"/>
  <c r="N529" i="79"/>
  <c r="AD526" i="79"/>
  <c r="AC526" i="79"/>
  <c r="AB526" i="79"/>
  <c r="AA526" i="79"/>
  <c r="Z526" i="79"/>
  <c r="Y526" i="79"/>
  <c r="N526" i="79"/>
  <c r="AD523" i="79"/>
  <c r="AC523" i="79"/>
  <c r="AB523" i="79"/>
  <c r="AA523" i="79"/>
  <c r="Z523" i="79"/>
  <c r="Y523" i="79"/>
  <c r="N523" i="79"/>
  <c r="AD520" i="79"/>
  <c r="AC520" i="79"/>
  <c r="AB520" i="79"/>
  <c r="AA520" i="79"/>
  <c r="Z520" i="79"/>
  <c r="Y520" i="79"/>
  <c r="N520" i="79"/>
  <c r="AD516" i="79"/>
  <c r="AC516" i="79"/>
  <c r="AB516" i="79"/>
  <c r="AA516" i="79"/>
  <c r="Z516" i="79"/>
  <c r="Y516" i="79"/>
  <c r="N516" i="79"/>
  <c r="AD513" i="79"/>
  <c r="AC513" i="79"/>
  <c r="AB513" i="79"/>
  <c r="AA513" i="79"/>
  <c r="Z513" i="79"/>
  <c r="Y513" i="79"/>
  <c r="N513" i="79"/>
  <c r="AD510" i="79"/>
  <c r="AC510" i="79"/>
  <c r="AB510" i="79"/>
  <c r="AA510" i="79"/>
  <c r="Z510" i="79"/>
  <c r="Y510" i="79"/>
  <c r="N510" i="79"/>
  <c r="AD506" i="79"/>
  <c r="AC506" i="79"/>
  <c r="AB506" i="79"/>
  <c r="AA506" i="79"/>
  <c r="Z506" i="79"/>
  <c r="Y506" i="79"/>
  <c r="N506" i="79"/>
  <c r="AD503" i="79"/>
  <c r="AC503" i="79"/>
  <c r="AB503" i="79"/>
  <c r="AA503" i="79"/>
  <c r="Z503" i="79"/>
  <c r="Y503" i="79"/>
  <c r="N503" i="79"/>
  <c r="AD500" i="79"/>
  <c r="AC500" i="79"/>
  <c r="AB500" i="79"/>
  <c r="AA500" i="79"/>
  <c r="Z500" i="79"/>
  <c r="Y500" i="79"/>
  <c r="N500" i="79"/>
  <c r="AD497" i="79"/>
  <c r="AC497" i="79"/>
  <c r="AB497" i="79"/>
  <c r="AA497" i="79"/>
  <c r="Z497" i="79"/>
  <c r="Y497" i="79"/>
  <c r="N497" i="79"/>
  <c r="AD494" i="79"/>
  <c r="AC494" i="79"/>
  <c r="AB494" i="79"/>
  <c r="AA494" i="79"/>
  <c r="Z494" i="79"/>
  <c r="Y494" i="79"/>
  <c r="N494" i="79"/>
  <c r="AD491" i="79"/>
  <c r="AC491" i="79"/>
  <c r="AB491" i="79"/>
  <c r="AA491" i="79"/>
  <c r="Z491" i="79"/>
  <c r="Y491" i="79"/>
  <c r="N491" i="79"/>
  <c r="AD488" i="79"/>
  <c r="AC488" i="79"/>
  <c r="AB488" i="79"/>
  <c r="Y488" i="79"/>
  <c r="N488" i="79"/>
  <c r="AD485" i="79"/>
  <c r="AC485" i="79"/>
  <c r="AB485" i="79"/>
  <c r="AA485" i="79"/>
  <c r="Z485" i="79"/>
  <c r="Y485" i="79"/>
  <c r="N485" i="79"/>
  <c r="AD481" i="79"/>
  <c r="AC481" i="79"/>
  <c r="AB481" i="79"/>
  <c r="AA481" i="79"/>
  <c r="Z481" i="79"/>
  <c r="Y481" i="79"/>
  <c r="AD478" i="79"/>
  <c r="AC478" i="79"/>
  <c r="AB478" i="79"/>
  <c r="AA478" i="79"/>
  <c r="Z478" i="79"/>
  <c r="Y478" i="79"/>
  <c r="AD475" i="79"/>
  <c r="AC475" i="79"/>
  <c r="AB475" i="79"/>
  <c r="AA475" i="79"/>
  <c r="Z475" i="79"/>
  <c r="Y475" i="79"/>
  <c r="AD472" i="79"/>
  <c r="AC472" i="79"/>
  <c r="AB472" i="79"/>
  <c r="AA472" i="79"/>
  <c r="Z472" i="79"/>
  <c r="Y472" i="79"/>
  <c r="AD467" i="79"/>
  <c r="AC467" i="79"/>
  <c r="AB467" i="79"/>
  <c r="AA467" i="79"/>
  <c r="Z467" i="79"/>
  <c r="Y467" i="79"/>
  <c r="N467" i="79"/>
  <c r="AD464" i="79"/>
  <c r="AC464" i="79"/>
  <c r="AB464" i="79"/>
  <c r="AA464" i="79"/>
  <c r="Z464" i="79"/>
  <c r="Y464" i="79"/>
  <c r="N464" i="79"/>
  <c r="AD461" i="79"/>
  <c r="AC461" i="79"/>
  <c r="AB461" i="79"/>
  <c r="AA461" i="79"/>
  <c r="Z461" i="79"/>
  <c r="Y461" i="79"/>
  <c r="N461" i="79"/>
  <c r="AD458" i="79"/>
  <c r="AC458" i="79"/>
  <c r="AB458" i="79"/>
  <c r="AA458" i="79"/>
  <c r="Z458" i="79"/>
  <c r="Y458" i="79"/>
  <c r="N458" i="79"/>
  <c r="AD454" i="79"/>
  <c r="AC454" i="79"/>
  <c r="AB454" i="79"/>
  <c r="AA454" i="79"/>
  <c r="Z454" i="79"/>
  <c r="Y454" i="79"/>
  <c r="N454" i="79"/>
  <c r="AD451" i="79"/>
  <c r="AC451" i="79"/>
  <c r="AB451" i="79"/>
  <c r="AA451" i="79"/>
  <c r="Z451" i="79"/>
  <c r="Y451" i="79"/>
  <c r="N451" i="79"/>
  <c r="AD447" i="79"/>
  <c r="AC447" i="79"/>
  <c r="AB447" i="79"/>
  <c r="AA447" i="79"/>
  <c r="Z447" i="79"/>
  <c r="Y447" i="79"/>
  <c r="N447" i="79"/>
  <c r="AD443" i="79"/>
  <c r="AC443" i="79"/>
  <c r="AB443" i="79"/>
  <c r="AA443" i="79"/>
  <c r="Z443" i="79"/>
  <c r="Y443" i="79"/>
  <c r="N443" i="79"/>
  <c r="AD440" i="79"/>
  <c r="AC440" i="79"/>
  <c r="AB440" i="79"/>
  <c r="AA440" i="79"/>
  <c r="Z440" i="79"/>
  <c r="Y440" i="79"/>
  <c r="N440" i="79"/>
  <c r="AD437" i="79"/>
  <c r="AC437" i="79"/>
  <c r="AB437" i="79"/>
  <c r="AA437" i="79"/>
  <c r="Z437" i="79"/>
  <c r="Y437" i="79"/>
  <c r="N437" i="79"/>
  <c r="AD433" i="79"/>
  <c r="AC433" i="79"/>
  <c r="AB433" i="79"/>
  <c r="AA433" i="79"/>
  <c r="Z433" i="79"/>
  <c r="Y433" i="79"/>
  <c r="N433" i="79"/>
  <c r="AD430" i="79"/>
  <c r="AC430" i="79"/>
  <c r="AB430" i="79"/>
  <c r="AA430" i="79"/>
  <c r="Z430" i="79"/>
  <c r="Y430" i="79"/>
  <c r="N430" i="79"/>
  <c r="AD427" i="79"/>
  <c r="AC427" i="79"/>
  <c r="AB427" i="79"/>
  <c r="AA427" i="79"/>
  <c r="Z427" i="79"/>
  <c r="Y427" i="79"/>
  <c r="N427" i="79"/>
  <c r="AD424" i="79"/>
  <c r="AC424" i="79"/>
  <c r="AB424" i="79"/>
  <c r="AA424" i="79"/>
  <c r="Z424" i="79"/>
  <c r="Y424" i="79"/>
  <c r="N424" i="79"/>
  <c r="AD421" i="79"/>
  <c r="AC421" i="79"/>
  <c r="AB421" i="79"/>
  <c r="AA421" i="79"/>
  <c r="Z421" i="79"/>
  <c r="Y421" i="79"/>
  <c r="N421" i="79"/>
  <c r="AD417" i="79"/>
  <c r="AC417" i="79"/>
  <c r="AB417" i="79"/>
  <c r="AA417" i="79"/>
  <c r="Z417" i="79"/>
  <c r="Y417" i="79"/>
  <c r="AD414" i="79"/>
  <c r="AC414" i="79"/>
  <c r="AB414" i="79"/>
  <c r="AA414" i="79"/>
  <c r="Z414" i="79"/>
  <c r="Y414" i="79"/>
  <c r="AD411" i="79"/>
  <c r="AC411" i="79"/>
  <c r="AB411" i="79"/>
  <c r="AA411" i="79"/>
  <c r="Z411" i="79"/>
  <c r="Y411" i="79"/>
  <c r="AD408" i="79"/>
  <c r="AC408" i="79"/>
  <c r="AB408" i="79"/>
  <c r="AA408" i="79"/>
  <c r="Z408" i="79"/>
  <c r="Y408" i="79"/>
  <c r="AD405" i="79"/>
  <c r="AC405" i="79"/>
  <c r="AB405" i="79"/>
  <c r="AA405" i="79"/>
  <c r="Z405" i="79"/>
  <c r="Y405" i="79"/>
  <c r="AD376" i="79"/>
  <c r="AC376" i="79"/>
  <c r="AB376" i="79"/>
  <c r="AA376" i="79"/>
  <c r="Z376" i="79"/>
  <c r="Y376" i="79"/>
  <c r="N376" i="79"/>
  <c r="AD373" i="79"/>
  <c r="AC373" i="79"/>
  <c r="AB373" i="79"/>
  <c r="AA373" i="79"/>
  <c r="Z373" i="79"/>
  <c r="Y373" i="79"/>
  <c r="N373" i="79"/>
  <c r="AD370" i="79"/>
  <c r="AC370" i="79"/>
  <c r="AB370" i="79"/>
  <c r="AA370" i="79"/>
  <c r="Z370" i="79"/>
  <c r="Y370" i="79"/>
  <c r="N370" i="79"/>
  <c r="AD367" i="79"/>
  <c r="AC367" i="79"/>
  <c r="AB367" i="79"/>
  <c r="AA367" i="79"/>
  <c r="Z367" i="79"/>
  <c r="Y367" i="79"/>
  <c r="N367" i="79"/>
  <c r="AD364" i="79"/>
  <c r="AC364" i="79"/>
  <c r="AB364" i="79"/>
  <c r="AA364" i="79"/>
  <c r="Z364" i="79"/>
  <c r="Y364" i="79"/>
  <c r="N364" i="79"/>
  <c r="AD361" i="79"/>
  <c r="AC361" i="79"/>
  <c r="AB361" i="79"/>
  <c r="AA361" i="79"/>
  <c r="Z361" i="79"/>
  <c r="Y361" i="79"/>
  <c r="N361" i="79"/>
  <c r="AD358" i="79"/>
  <c r="AC358" i="79"/>
  <c r="AB358" i="79"/>
  <c r="AA358" i="79"/>
  <c r="Z358" i="79"/>
  <c r="Y358" i="79"/>
  <c r="N358" i="79"/>
  <c r="AD355" i="79"/>
  <c r="AC355" i="79"/>
  <c r="AB355" i="79"/>
  <c r="AA355" i="79"/>
  <c r="Z355" i="79"/>
  <c r="Y355" i="79"/>
  <c r="AD352" i="79"/>
  <c r="AC352" i="79"/>
  <c r="AB352" i="79"/>
  <c r="AA352" i="79"/>
  <c r="Z352" i="79"/>
  <c r="Y352" i="79"/>
  <c r="N352" i="79"/>
  <c r="AD349" i="79"/>
  <c r="AC349" i="79"/>
  <c r="AB349" i="79"/>
  <c r="AA349" i="79"/>
  <c r="Z349" i="79"/>
  <c r="Y349" i="79"/>
  <c r="N349" i="79"/>
  <c r="AD346" i="79"/>
  <c r="AC346" i="79"/>
  <c r="AB346" i="79"/>
  <c r="AA346" i="79"/>
  <c r="Z346" i="79"/>
  <c r="Y346" i="79"/>
  <c r="N346" i="79"/>
  <c r="AD343" i="79"/>
  <c r="AC343" i="79"/>
  <c r="AB343" i="79"/>
  <c r="AA343" i="79"/>
  <c r="Z343" i="79"/>
  <c r="Y343" i="79"/>
  <c r="N343" i="79"/>
  <c r="AD340" i="79"/>
  <c r="AC340" i="79"/>
  <c r="AB340" i="79"/>
  <c r="AA340" i="79"/>
  <c r="Z340" i="79"/>
  <c r="Y340" i="79"/>
  <c r="N340" i="79"/>
  <c r="AD337" i="79"/>
  <c r="AC337" i="79"/>
  <c r="AB337" i="79"/>
  <c r="AA337" i="79"/>
  <c r="Z337" i="79"/>
  <c r="Y337" i="79"/>
  <c r="N337" i="79"/>
  <c r="AD333" i="79"/>
  <c r="AC333" i="79"/>
  <c r="AB333" i="79"/>
  <c r="AA333" i="79"/>
  <c r="Z333" i="79"/>
  <c r="Y333" i="79"/>
  <c r="N333" i="79"/>
  <c r="AD330" i="79"/>
  <c r="AC330" i="79"/>
  <c r="AB330" i="79"/>
  <c r="AA330" i="79"/>
  <c r="Z330" i="79"/>
  <c r="Y330" i="79"/>
  <c r="N330" i="79"/>
  <c r="AD327" i="79"/>
  <c r="AC327" i="79"/>
  <c r="AB327" i="79"/>
  <c r="AA327" i="79"/>
  <c r="Z327" i="79"/>
  <c r="Y327" i="79"/>
  <c r="N327" i="79"/>
  <c r="AD323" i="79"/>
  <c r="AC323" i="79"/>
  <c r="AB323" i="79"/>
  <c r="AA323" i="79"/>
  <c r="Z323" i="79"/>
  <c r="Y323" i="79"/>
  <c r="N323" i="79"/>
  <c r="AD320" i="79"/>
  <c r="AC320" i="79"/>
  <c r="AB320" i="79"/>
  <c r="AA320" i="79"/>
  <c r="Z320" i="79"/>
  <c r="Y320" i="79"/>
  <c r="N320" i="79"/>
  <c r="AD317" i="79"/>
  <c r="AC317" i="79"/>
  <c r="AB317" i="79"/>
  <c r="AA317" i="79"/>
  <c r="Z317" i="79"/>
  <c r="Y317" i="79"/>
  <c r="N317" i="79"/>
  <c r="AD314" i="79"/>
  <c r="AC314" i="79"/>
  <c r="AB314" i="79"/>
  <c r="AA314" i="79"/>
  <c r="Z314" i="79"/>
  <c r="Y314" i="79"/>
  <c r="N314" i="79"/>
  <c r="AD311" i="79"/>
  <c r="AC311" i="79"/>
  <c r="AB311" i="79"/>
  <c r="AA311" i="79"/>
  <c r="Z311" i="79"/>
  <c r="Y311" i="79"/>
  <c r="N311" i="79"/>
  <c r="AD308" i="79"/>
  <c r="AC308" i="79"/>
  <c r="AB308" i="79"/>
  <c r="AA308" i="79"/>
  <c r="Z308" i="79"/>
  <c r="Y308" i="79"/>
  <c r="N308" i="79"/>
  <c r="AD305" i="79"/>
  <c r="AC305" i="79"/>
  <c r="AB305" i="79"/>
  <c r="AA305" i="79"/>
  <c r="Z305" i="79"/>
  <c r="Y305" i="79"/>
  <c r="N305" i="79"/>
  <c r="AD302" i="79"/>
  <c r="AC302" i="79"/>
  <c r="AB302" i="79"/>
  <c r="AA302" i="79"/>
  <c r="Z302" i="79"/>
  <c r="Y302" i="79"/>
  <c r="N302" i="79"/>
  <c r="AD298" i="79"/>
  <c r="AC298" i="79"/>
  <c r="AB298" i="79"/>
  <c r="AA298" i="79"/>
  <c r="Z298" i="79"/>
  <c r="Y298" i="79"/>
  <c r="AD295" i="79"/>
  <c r="AC295" i="79"/>
  <c r="AB295" i="79"/>
  <c r="AA295" i="79"/>
  <c r="Z295" i="79"/>
  <c r="Y295" i="79"/>
  <c r="AD292" i="79"/>
  <c r="AC292" i="79"/>
  <c r="AB292" i="79"/>
  <c r="AA292" i="79"/>
  <c r="Z292" i="79"/>
  <c r="Y292" i="79"/>
  <c r="AD289" i="79"/>
  <c r="AC289" i="79"/>
  <c r="AB289" i="79"/>
  <c r="AA289" i="79"/>
  <c r="Z289" i="79"/>
  <c r="Y289" i="79"/>
  <c r="AD284" i="79"/>
  <c r="AC284" i="79"/>
  <c r="AB284" i="79"/>
  <c r="AA284" i="79"/>
  <c r="Z284" i="79"/>
  <c r="Y284" i="79"/>
  <c r="N284" i="79"/>
  <c r="AD281" i="79"/>
  <c r="AC281" i="79"/>
  <c r="AB281" i="79"/>
  <c r="AA281" i="79"/>
  <c r="Z281" i="79"/>
  <c r="Y281" i="79"/>
  <c r="N281" i="79"/>
  <c r="AD278" i="79"/>
  <c r="AC278" i="79"/>
  <c r="AB278" i="79"/>
  <c r="AA278" i="79"/>
  <c r="Z278" i="79"/>
  <c r="Y278" i="79"/>
  <c r="N278" i="79"/>
  <c r="AD275" i="79"/>
  <c r="AC275" i="79"/>
  <c r="AB275" i="79"/>
  <c r="AA275" i="79"/>
  <c r="Z275" i="79"/>
  <c r="Y275" i="79"/>
  <c r="N275" i="79"/>
  <c r="AD271" i="79"/>
  <c r="AC271" i="79"/>
  <c r="AB271" i="79"/>
  <c r="AA271" i="79"/>
  <c r="Z271" i="79"/>
  <c r="Y271" i="79"/>
  <c r="N271" i="79"/>
  <c r="AD268" i="79"/>
  <c r="AC268" i="79"/>
  <c r="AB268" i="79"/>
  <c r="AA268" i="79"/>
  <c r="Z268" i="79"/>
  <c r="Y268" i="79"/>
  <c r="N268" i="79"/>
  <c r="AD264" i="79"/>
  <c r="AC264" i="79"/>
  <c r="AB264" i="79"/>
  <c r="AA264" i="79"/>
  <c r="Z264" i="79"/>
  <c r="Y264" i="79"/>
  <c r="N264" i="79"/>
  <c r="AD260" i="79"/>
  <c r="AC260" i="79"/>
  <c r="AB260" i="79"/>
  <c r="AA260" i="79"/>
  <c r="Z260" i="79"/>
  <c r="Y260" i="79"/>
  <c r="N260" i="79"/>
  <c r="AD257" i="79"/>
  <c r="AC257" i="79"/>
  <c r="AB257" i="79"/>
  <c r="AA257" i="79"/>
  <c r="Z257" i="79"/>
  <c r="Y257" i="79"/>
  <c r="N257" i="79"/>
  <c r="AD254" i="79"/>
  <c r="AC254" i="79"/>
  <c r="AB254" i="79"/>
  <c r="AA254" i="79"/>
  <c r="Z254" i="79"/>
  <c r="Y254" i="79"/>
  <c r="N254" i="79"/>
  <c r="AD250" i="79"/>
  <c r="AC250" i="79"/>
  <c r="AB250" i="79"/>
  <c r="AA250" i="79"/>
  <c r="Z250" i="79"/>
  <c r="Y250" i="79"/>
  <c r="N250" i="79"/>
  <c r="AD247" i="79"/>
  <c r="AC247" i="79"/>
  <c r="AB247" i="79"/>
  <c r="AA247" i="79"/>
  <c r="Z247" i="79"/>
  <c r="Y247" i="79"/>
  <c r="N247" i="79"/>
  <c r="AD244" i="79"/>
  <c r="AC244" i="79"/>
  <c r="AB244" i="79"/>
  <c r="AA244" i="79"/>
  <c r="Z244" i="79"/>
  <c r="Y244" i="79"/>
  <c r="N244" i="79"/>
  <c r="AD241" i="79"/>
  <c r="AC241" i="79"/>
  <c r="AB241" i="79"/>
  <c r="AA241" i="79"/>
  <c r="Z241" i="79"/>
  <c r="Y241" i="79"/>
  <c r="N241" i="79"/>
  <c r="AD238" i="79"/>
  <c r="AC238" i="79"/>
  <c r="AB238" i="79"/>
  <c r="AA238" i="79"/>
  <c r="Z238" i="79"/>
  <c r="Y238" i="79"/>
  <c r="N238" i="79"/>
  <c r="AD234" i="79"/>
  <c r="AC234" i="79"/>
  <c r="AB234" i="79"/>
  <c r="AA234" i="79"/>
  <c r="Z234" i="79"/>
  <c r="Y234" i="79"/>
  <c r="AD231" i="79"/>
  <c r="AC231" i="79"/>
  <c r="AB231" i="79"/>
  <c r="AA231" i="79"/>
  <c r="Z231" i="79"/>
  <c r="Y231" i="79"/>
  <c r="AD228" i="79"/>
  <c r="AC228" i="79"/>
  <c r="AB228" i="79"/>
  <c r="AA228" i="79"/>
  <c r="Z228" i="79"/>
  <c r="Y228" i="79"/>
  <c r="AD225" i="79"/>
  <c r="AC225" i="79"/>
  <c r="AB225" i="79"/>
  <c r="AA225" i="79"/>
  <c r="Z225" i="79"/>
  <c r="Y225" i="79"/>
  <c r="AD222" i="79"/>
  <c r="AC222" i="79"/>
  <c r="AB222" i="79"/>
  <c r="AA222" i="79"/>
  <c r="Z222" i="79"/>
  <c r="Y222" i="79"/>
  <c r="AD193" i="79"/>
  <c r="AC193" i="79"/>
  <c r="AB193" i="79"/>
  <c r="AA193" i="79"/>
  <c r="Z193" i="79"/>
  <c r="Y193" i="79"/>
  <c r="N193" i="79"/>
  <c r="AD190" i="79"/>
  <c r="AC190" i="79"/>
  <c r="AB190" i="79"/>
  <c r="AA190" i="79"/>
  <c r="Z190" i="79"/>
  <c r="Y190" i="79"/>
  <c r="N190" i="79"/>
  <c r="AD187" i="79"/>
  <c r="AC187" i="79"/>
  <c r="AB187" i="79"/>
  <c r="AA187" i="79"/>
  <c r="Z187" i="79"/>
  <c r="Y187" i="79"/>
  <c r="N187" i="79"/>
  <c r="AD184" i="79"/>
  <c r="AC184" i="79"/>
  <c r="AB184" i="79"/>
  <c r="AA184" i="79"/>
  <c r="Z184" i="79"/>
  <c r="Y184" i="79"/>
  <c r="N184" i="79"/>
  <c r="AD181" i="79"/>
  <c r="AC181" i="79"/>
  <c r="AB181" i="79"/>
  <c r="AA181" i="79"/>
  <c r="Z181" i="79"/>
  <c r="Y181" i="79"/>
  <c r="N181" i="79"/>
  <c r="AD178" i="79"/>
  <c r="AC178" i="79"/>
  <c r="AB178" i="79"/>
  <c r="AA178" i="79"/>
  <c r="Z178" i="79"/>
  <c r="Y178" i="79"/>
  <c r="N178" i="79"/>
  <c r="AD175" i="79"/>
  <c r="AC175" i="79"/>
  <c r="AB175" i="79"/>
  <c r="AA175" i="79"/>
  <c r="Z175" i="79"/>
  <c r="Y175" i="79"/>
  <c r="N175" i="79"/>
  <c r="AD172" i="79"/>
  <c r="AC172" i="79"/>
  <c r="AB172" i="79"/>
  <c r="AA172" i="79"/>
  <c r="Z172" i="79"/>
  <c r="Y172" i="79"/>
  <c r="AD169" i="79"/>
  <c r="AC169" i="79"/>
  <c r="AB169" i="79"/>
  <c r="AA169" i="79"/>
  <c r="Z169" i="79"/>
  <c r="Y169" i="79"/>
  <c r="N169" i="79"/>
  <c r="AD166" i="79"/>
  <c r="AC166" i="79"/>
  <c r="AB166" i="79"/>
  <c r="AA166" i="79"/>
  <c r="Z166" i="79"/>
  <c r="Y166" i="79"/>
  <c r="N166" i="79"/>
  <c r="AD163" i="79"/>
  <c r="AC163" i="79"/>
  <c r="AB163" i="79"/>
  <c r="AA163" i="79"/>
  <c r="Z163" i="79"/>
  <c r="Y163" i="79"/>
  <c r="N163" i="79"/>
  <c r="AD160" i="79"/>
  <c r="AC160" i="79"/>
  <c r="AB160" i="79"/>
  <c r="AA160" i="79"/>
  <c r="Z160" i="79"/>
  <c r="Y160" i="79"/>
  <c r="N160" i="79"/>
  <c r="AD157" i="79"/>
  <c r="AC157" i="79"/>
  <c r="AB157" i="79"/>
  <c r="AA157" i="79"/>
  <c r="Z157" i="79"/>
  <c r="Y157" i="79"/>
  <c r="N157" i="79"/>
  <c r="AD154" i="79"/>
  <c r="AC154" i="79"/>
  <c r="AB154" i="79"/>
  <c r="AA154" i="79"/>
  <c r="Z154" i="79"/>
  <c r="Y154" i="79"/>
  <c r="N154" i="79"/>
  <c r="AD150" i="79"/>
  <c r="AC150" i="79"/>
  <c r="AB150" i="79"/>
  <c r="AA150" i="79"/>
  <c r="Z150" i="79"/>
  <c r="Y150" i="79"/>
  <c r="N150" i="79"/>
  <c r="AD147" i="79"/>
  <c r="AC147" i="79"/>
  <c r="AB147" i="79"/>
  <c r="AA147" i="79"/>
  <c r="Z147" i="79"/>
  <c r="Y147" i="79"/>
  <c r="N147" i="79"/>
  <c r="AD144" i="79"/>
  <c r="AC144" i="79"/>
  <c r="AB144" i="79"/>
  <c r="AA144" i="79"/>
  <c r="Z144" i="79"/>
  <c r="Y144" i="79"/>
  <c r="N144" i="79"/>
  <c r="AD140" i="79"/>
  <c r="AC140" i="79"/>
  <c r="AB140" i="79"/>
  <c r="AA140" i="79"/>
  <c r="Z140" i="79"/>
  <c r="Y140" i="79"/>
  <c r="N140" i="79"/>
  <c r="AD137" i="79"/>
  <c r="AC137" i="79"/>
  <c r="AB137" i="79"/>
  <c r="AA137" i="79"/>
  <c r="Z137" i="79"/>
  <c r="Y137" i="79"/>
  <c r="N137" i="79"/>
  <c r="AD134" i="79"/>
  <c r="AC134" i="79"/>
  <c r="AB134" i="79"/>
  <c r="AA134" i="79"/>
  <c r="Z134" i="79"/>
  <c r="Y134" i="79"/>
  <c r="N134" i="79"/>
  <c r="AD131" i="79"/>
  <c r="AC131" i="79"/>
  <c r="AB131" i="79"/>
  <c r="AA131" i="79"/>
  <c r="Z131" i="79"/>
  <c r="Y131" i="79"/>
  <c r="N131" i="79"/>
  <c r="AD128" i="79"/>
  <c r="AC128" i="79"/>
  <c r="AB128" i="79"/>
  <c r="AA128" i="79"/>
  <c r="Z128" i="79"/>
  <c r="Y128" i="79"/>
  <c r="N128" i="79"/>
  <c r="AD125" i="79"/>
  <c r="AC125" i="79"/>
  <c r="AB125" i="79"/>
  <c r="AA125" i="79"/>
  <c r="Z125" i="79"/>
  <c r="Y125" i="79"/>
  <c r="N125" i="79"/>
  <c r="AD122" i="79"/>
  <c r="AC122" i="79"/>
  <c r="AB122" i="79"/>
  <c r="AA122" i="79"/>
  <c r="Z122" i="79"/>
  <c r="Y122" i="79"/>
  <c r="N122" i="79"/>
  <c r="AD119" i="79"/>
  <c r="AC119" i="79"/>
  <c r="AB119" i="79"/>
  <c r="AA119" i="79"/>
  <c r="Z119" i="79"/>
  <c r="Y119" i="79"/>
  <c r="N119" i="79"/>
  <c r="AD115" i="79"/>
  <c r="AC115" i="79"/>
  <c r="AB115" i="79"/>
  <c r="AA115" i="79"/>
  <c r="Z115" i="79"/>
  <c r="Y115" i="79"/>
  <c r="AD112" i="79"/>
  <c r="AC112" i="79"/>
  <c r="AB112" i="79"/>
  <c r="AA112" i="79"/>
  <c r="Z112" i="79"/>
  <c r="Y112" i="79"/>
  <c r="AD109" i="79"/>
  <c r="AC109" i="79"/>
  <c r="AB109" i="79"/>
  <c r="AA109" i="79"/>
  <c r="Z109" i="79"/>
  <c r="Y109" i="79"/>
  <c r="AD106" i="79"/>
  <c r="AC106" i="79"/>
  <c r="AB106" i="79"/>
  <c r="AA106" i="79"/>
  <c r="Z106" i="79"/>
  <c r="Y106" i="79"/>
  <c r="AD101" i="79"/>
  <c r="AC101" i="79"/>
  <c r="AB101" i="79"/>
  <c r="AA101" i="79"/>
  <c r="Z101" i="79"/>
  <c r="Y101" i="79"/>
  <c r="N101" i="79"/>
  <c r="AD98" i="79"/>
  <c r="AC98" i="79"/>
  <c r="AB98" i="79"/>
  <c r="AA98" i="79"/>
  <c r="Z98" i="79"/>
  <c r="Y98" i="79"/>
  <c r="N98" i="79"/>
  <c r="AD95" i="79"/>
  <c r="AC95" i="79"/>
  <c r="AB95" i="79"/>
  <c r="AA95" i="79"/>
  <c r="Z95" i="79"/>
  <c r="Y95" i="79"/>
  <c r="N95" i="79"/>
  <c r="AD92" i="79"/>
  <c r="AC92" i="79"/>
  <c r="AB92" i="79"/>
  <c r="AA92" i="79"/>
  <c r="Z92" i="79"/>
  <c r="Y92" i="79"/>
  <c r="N92" i="79"/>
  <c r="AD88" i="79"/>
  <c r="AC88" i="79"/>
  <c r="AB88" i="79"/>
  <c r="AA88" i="79"/>
  <c r="Z88" i="79"/>
  <c r="Y88" i="79"/>
  <c r="N88" i="79"/>
  <c r="AD85" i="79"/>
  <c r="AC85" i="79"/>
  <c r="AB85" i="79"/>
  <c r="AA85" i="79"/>
  <c r="Z85" i="79"/>
  <c r="Y85" i="79"/>
  <c r="N85" i="79"/>
  <c r="AD81" i="79"/>
  <c r="AC81" i="79"/>
  <c r="AB81" i="79"/>
  <c r="AA81" i="79"/>
  <c r="Z81" i="79"/>
  <c r="Y81" i="79"/>
  <c r="N81" i="79"/>
  <c r="AD77" i="79"/>
  <c r="AC77" i="79"/>
  <c r="AB77" i="79"/>
  <c r="AA77" i="79"/>
  <c r="Z77" i="79"/>
  <c r="Y77" i="79"/>
  <c r="N77" i="79"/>
  <c r="AD74" i="79"/>
  <c r="AC74" i="79"/>
  <c r="AB74" i="79"/>
  <c r="AA74" i="79"/>
  <c r="Z74" i="79"/>
  <c r="Y74" i="79"/>
  <c r="N74" i="79"/>
  <c r="AD71" i="79"/>
  <c r="AC71" i="79"/>
  <c r="AB71" i="79"/>
  <c r="AA71" i="79"/>
  <c r="Z71" i="79"/>
  <c r="Y71" i="79"/>
  <c r="N71" i="79"/>
  <c r="AD67" i="79"/>
  <c r="AC67" i="79"/>
  <c r="AB67" i="79"/>
  <c r="AA67" i="79"/>
  <c r="Z67" i="79"/>
  <c r="Y67" i="79"/>
  <c r="N67" i="79"/>
  <c r="AD64" i="79"/>
  <c r="AC64" i="79"/>
  <c r="AB64" i="79"/>
  <c r="AA64" i="79"/>
  <c r="Z64" i="79"/>
  <c r="Y64" i="79"/>
  <c r="N64" i="79"/>
  <c r="AD61" i="79"/>
  <c r="AC61" i="79"/>
  <c r="AB61" i="79"/>
  <c r="AA61" i="79"/>
  <c r="Z61" i="79"/>
  <c r="Y61" i="79"/>
  <c r="N61" i="79"/>
  <c r="AD58" i="79"/>
  <c r="AC58" i="79"/>
  <c r="AB58" i="79"/>
  <c r="AA58" i="79"/>
  <c r="Z58" i="79"/>
  <c r="Y58" i="79"/>
  <c r="N58" i="79"/>
  <c r="AD55" i="79"/>
  <c r="AC55" i="79"/>
  <c r="AB55" i="79"/>
  <c r="AA55" i="79"/>
  <c r="Z55" i="79"/>
  <c r="Y55" i="79"/>
  <c r="N55" i="79"/>
  <c r="AD51" i="79"/>
  <c r="AC51" i="79"/>
  <c r="AB51" i="79"/>
  <c r="AA51" i="79"/>
  <c r="Z51" i="79"/>
  <c r="Y51" i="79"/>
  <c r="AD48" i="79"/>
  <c r="AC48" i="79"/>
  <c r="AB48" i="79"/>
  <c r="AA48" i="79"/>
  <c r="Z48" i="79"/>
  <c r="Y48" i="79"/>
  <c r="AD45" i="79"/>
  <c r="AC45" i="79"/>
  <c r="AB45" i="79"/>
  <c r="AA45" i="79"/>
  <c r="Z45" i="79"/>
  <c r="Y45" i="79"/>
  <c r="AD42" i="79"/>
  <c r="AC42" i="79"/>
  <c r="AB42" i="79"/>
  <c r="AA42" i="79"/>
  <c r="Z42" i="79"/>
  <c r="Y42" i="79"/>
  <c r="AD39" i="79"/>
  <c r="AC39" i="79"/>
  <c r="AB39" i="79"/>
  <c r="AA39" i="79"/>
  <c r="Z39" i="79"/>
  <c r="Y39" i="79"/>
  <c r="AD511" i="46"/>
  <c r="AC511" i="46"/>
  <c r="AB511" i="46"/>
  <c r="AA511" i="46"/>
  <c r="Z511" i="46"/>
  <c r="Y511" i="46"/>
  <c r="N511" i="46"/>
  <c r="AD508" i="46"/>
  <c r="AC508" i="46"/>
  <c r="AB508" i="46"/>
  <c r="AA508" i="46"/>
  <c r="Z508" i="46"/>
  <c r="Y508" i="46"/>
  <c r="N508" i="46"/>
  <c r="AD505" i="46"/>
  <c r="AC505" i="46"/>
  <c r="AB505" i="46"/>
  <c r="AA505" i="46"/>
  <c r="Z505" i="46"/>
  <c r="Y505" i="46"/>
  <c r="N505" i="46"/>
  <c r="AD501" i="46"/>
  <c r="AC501" i="46"/>
  <c r="AB501" i="46"/>
  <c r="AA501" i="46"/>
  <c r="Z501" i="46"/>
  <c r="Y501" i="46"/>
  <c r="N501" i="46"/>
  <c r="AD498" i="46"/>
  <c r="AC498" i="46"/>
  <c r="AB498" i="46"/>
  <c r="AA498" i="46"/>
  <c r="Z498" i="46"/>
  <c r="Y498" i="46"/>
  <c r="N498" i="46"/>
  <c r="AD495" i="46"/>
  <c r="AC495" i="46"/>
  <c r="AB495" i="46"/>
  <c r="AA495" i="46"/>
  <c r="Z495" i="46"/>
  <c r="Y495" i="46"/>
  <c r="N495" i="46"/>
  <c r="AD492" i="46"/>
  <c r="AC492" i="46"/>
  <c r="AB492" i="46"/>
  <c r="AA492" i="46"/>
  <c r="Z492" i="46"/>
  <c r="Y492" i="46"/>
  <c r="N492" i="46"/>
  <c r="AD489" i="46"/>
  <c r="AC489" i="46"/>
  <c r="AB489" i="46"/>
  <c r="AA489" i="46"/>
  <c r="Z489" i="46"/>
  <c r="Y489" i="46"/>
  <c r="N489" i="46"/>
  <c r="AD485" i="46"/>
  <c r="AC485" i="46"/>
  <c r="AB485" i="46"/>
  <c r="AA485" i="46"/>
  <c r="Z485" i="46"/>
  <c r="Y485" i="46"/>
  <c r="N485" i="46"/>
  <c r="AD482" i="46"/>
  <c r="AC482" i="46"/>
  <c r="AB482" i="46"/>
  <c r="AA482" i="46"/>
  <c r="Z482" i="46"/>
  <c r="Y482" i="46"/>
  <c r="AD478" i="46"/>
  <c r="AC478" i="46"/>
  <c r="AB478" i="46"/>
  <c r="AA478" i="46"/>
  <c r="Z478" i="46"/>
  <c r="Y478" i="46"/>
  <c r="AD474" i="46"/>
  <c r="AC474" i="46"/>
  <c r="AB474" i="46"/>
  <c r="AA474" i="46"/>
  <c r="Z474" i="46"/>
  <c r="Y474" i="46"/>
  <c r="AD471" i="46"/>
  <c r="AC471" i="46"/>
  <c r="AB471" i="46"/>
  <c r="AA471" i="46"/>
  <c r="Z471" i="46"/>
  <c r="Y471" i="46"/>
  <c r="N471" i="46"/>
  <c r="AD468" i="46"/>
  <c r="AC468" i="46"/>
  <c r="AB468" i="46"/>
  <c r="AA468" i="46"/>
  <c r="Z468" i="46"/>
  <c r="Y468" i="46"/>
  <c r="N468" i="46"/>
  <c r="AD465" i="46"/>
  <c r="AC465" i="46"/>
  <c r="AB465" i="46"/>
  <c r="AA465" i="46"/>
  <c r="Z465" i="46"/>
  <c r="Y465" i="46"/>
  <c r="N465" i="46"/>
  <c r="AD462" i="46"/>
  <c r="AC462" i="46"/>
  <c r="AB462" i="46"/>
  <c r="AA462" i="46"/>
  <c r="Z462" i="46"/>
  <c r="Y462" i="46"/>
  <c r="N462" i="46"/>
  <c r="AD458" i="46"/>
  <c r="AC458" i="46"/>
  <c r="AB458" i="46"/>
  <c r="AA458" i="46"/>
  <c r="Z458" i="46"/>
  <c r="Y458" i="46"/>
  <c r="AD455" i="46"/>
  <c r="AC455" i="46"/>
  <c r="AB455" i="46"/>
  <c r="AA455" i="46"/>
  <c r="Z455" i="46"/>
  <c r="Y455" i="46"/>
  <c r="AD452" i="46"/>
  <c r="AC452" i="46"/>
  <c r="AB452" i="46"/>
  <c r="AA452" i="46"/>
  <c r="Z452" i="46"/>
  <c r="Y452" i="46"/>
  <c r="AD449" i="46"/>
  <c r="AC449" i="46"/>
  <c r="AB449" i="46"/>
  <c r="AA449" i="46"/>
  <c r="Z449" i="46"/>
  <c r="Y449" i="46"/>
  <c r="N449" i="46"/>
  <c r="AD446" i="46"/>
  <c r="AC446" i="46"/>
  <c r="AB446" i="46"/>
  <c r="AA446" i="46"/>
  <c r="Z446" i="46"/>
  <c r="Y446" i="46"/>
  <c r="N446" i="46"/>
  <c r="AD443" i="46"/>
  <c r="AC443" i="46"/>
  <c r="AB443" i="46"/>
  <c r="AA443" i="46"/>
  <c r="Z443" i="46"/>
  <c r="Y443" i="46"/>
  <c r="N443" i="46"/>
  <c r="AD440" i="46"/>
  <c r="AC440" i="46"/>
  <c r="AB440" i="46"/>
  <c r="AA440" i="46"/>
  <c r="Z440" i="46"/>
  <c r="Y440" i="46"/>
  <c r="N440" i="46"/>
  <c r="AD437" i="46"/>
  <c r="AC437" i="46"/>
  <c r="AB437" i="46"/>
  <c r="AA437" i="46"/>
  <c r="Z437" i="46"/>
  <c r="Y437" i="46"/>
  <c r="N437" i="46"/>
  <c r="AD433" i="46"/>
  <c r="AC433" i="46"/>
  <c r="AB433" i="46"/>
  <c r="AA433" i="46"/>
  <c r="Z433" i="46"/>
  <c r="Y433" i="46"/>
  <c r="AD430" i="46"/>
  <c r="AC430" i="46"/>
  <c r="AB430" i="46"/>
  <c r="AA430" i="46"/>
  <c r="Z430" i="46"/>
  <c r="Y430" i="46"/>
  <c r="AD427" i="46"/>
  <c r="AC427" i="46"/>
  <c r="AB427" i="46"/>
  <c r="AA427" i="46"/>
  <c r="Z427" i="46"/>
  <c r="Y427" i="46"/>
  <c r="AD424" i="46"/>
  <c r="AC424" i="46"/>
  <c r="AB424" i="46"/>
  <c r="AA424" i="46"/>
  <c r="Z424" i="46"/>
  <c r="Y424" i="46"/>
  <c r="AD421" i="46"/>
  <c r="AC421" i="46"/>
  <c r="AB421" i="46"/>
  <c r="AA421" i="46"/>
  <c r="Z421" i="46"/>
  <c r="Y421" i="46"/>
  <c r="AD418" i="46"/>
  <c r="AC418" i="46"/>
  <c r="AB418" i="46"/>
  <c r="AA418" i="46"/>
  <c r="Z418" i="46"/>
  <c r="Y418" i="46"/>
  <c r="AD415" i="46"/>
  <c r="AC415" i="46"/>
  <c r="AB415" i="46"/>
  <c r="AA415" i="46"/>
  <c r="Z415" i="46"/>
  <c r="Y415" i="46"/>
  <c r="AD412" i="46"/>
  <c r="AC412" i="46"/>
  <c r="AB412" i="46"/>
  <c r="AA412" i="46"/>
  <c r="Z412" i="46"/>
  <c r="Y412" i="46"/>
  <c r="AD409" i="46"/>
  <c r="AC409" i="46"/>
  <c r="AB409" i="46"/>
  <c r="AA409" i="46"/>
  <c r="Z409" i="46"/>
  <c r="Y409" i="46"/>
  <c r="AD382" i="46"/>
  <c r="AC382" i="46"/>
  <c r="AB382" i="46"/>
  <c r="AA382" i="46"/>
  <c r="Z382" i="46"/>
  <c r="Y382" i="46"/>
  <c r="N382" i="46"/>
  <c r="AD379" i="46"/>
  <c r="AC379" i="46"/>
  <c r="AB379" i="46"/>
  <c r="AA379" i="46"/>
  <c r="Z379" i="46"/>
  <c r="Y379" i="46"/>
  <c r="N379" i="46"/>
  <c r="AD376" i="46"/>
  <c r="AC376" i="46"/>
  <c r="AB376" i="46"/>
  <c r="AA376" i="46"/>
  <c r="Z376" i="46"/>
  <c r="Y376" i="46"/>
  <c r="N376" i="46"/>
  <c r="AD372" i="46"/>
  <c r="AC372" i="46"/>
  <c r="AB372" i="46"/>
  <c r="AA372" i="46"/>
  <c r="Z372" i="46"/>
  <c r="Y372" i="46"/>
  <c r="N372" i="46"/>
  <c r="AD369" i="46"/>
  <c r="AC369" i="46"/>
  <c r="AB369" i="46"/>
  <c r="AA369" i="46"/>
  <c r="Z369" i="46"/>
  <c r="Y369" i="46"/>
  <c r="N369" i="46"/>
  <c r="AD366" i="46"/>
  <c r="AC366" i="46"/>
  <c r="AB366" i="46"/>
  <c r="AA366" i="46"/>
  <c r="Z366" i="46"/>
  <c r="Y366" i="46"/>
  <c r="N366" i="46"/>
  <c r="AD363" i="46"/>
  <c r="AC363" i="46"/>
  <c r="AB363" i="46"/>
  <c r="AA363" i="46"/>
  <c r="Z363" i="46"/>
  <c r="Y363" i="46"/>
  <c r="N363" i="46"/>
  <c r="AD360" i="46"/>
  <c r="AC360" i="46"/>
  <c r="AB360" i="46"/>
  <c r="AA360" i="46"/>
  <c r="Z360" i="46"/>
  <c r="Y360" i="46"/>
  <c r="N360" i="46"/>
  <c r="AD356" i="46"/>
  <c r="AC356" i="46"/>
  <c r="AB356" i="46"/>
  <c r="AA356" i="46"/>
  <c r="Z356" i="46"/>
  <c r="Y356" i="46"/>
  <c r="N356" i="46"/>
  <c r="AD353" i="46"/>
  <c r="AC353" i="46"/>
  <c r="AB353" i="46"/>
  <c r="AA353" i="46"/>
  <c r="Z353" i="46"/>
  <c r="Y353" i="46"/>
  <c r="AD349" i="46"/>
  <c r="AC349" i="46"/>
  <c r="AB349" i="46"/>
  <c r="AA349" i="46"/>
  <c r="Z349" i="46"/>
  <c r="Y349" i="46"/>
  <c r="AD345" i="46"/>
  <c r="AC345" i="46"/>
  <c r="AB345" i="46"/>
  <c r="AA345" i="46"/>
  <c r="Z345" i="46"/>
  <c r="Y345" i="46"/>
  <c r="AD342" i="46"/>
  <c r="AC342" i="46"/>
  <c r="AB342" i="46"/>
  <c r="AA342" i="46"/>
  <c r="Z342" i="46"/>
  <c r="Y342" i="46"/>
  <c r="N342" i="46"/>
  <c r="AD339" i="46"/>
  <c r="AC339" i="46"/>
  <c r="AB339" i="46"/>
  <c r="AA339" i="46"/>
  <c r="Z339" i="46"/>
  <c r="Y339" i="46"/>
  <c r="N339" i="46"/>
  <c r="AD336" i="46"/>
  <c r="AC336" i="46"/>
  <c r="AB336" i="46"/>
  <c r="AA336" i="46"/>
  <c r="Z336" i="46"/>
  <c r="Y336" i="46"/>
  <c r="N336" i="46"/>
  <c r="AD333" i="46"/>
  <c r="AC333" i="46"/>
  <c r="AB333" i="46"/>
  <c r="AA333" i="46"/>
  <c r="Z333" i="46"/>
  <c r="Y333" i="46"/>
  <c r="N333" i="46"/>
  <c r="AD329" i="46"/>
  <c r="AC329" i="46"/>
  <c r="AB329" i="46"/>
  <c r="AA329" i="46"/>
  <c r="Z329" i="46"/>
  <c r="Y329" i="46"/>
  <c r="AD326" i="46"/>
  <c r="AC326" i="46"/>
  <c r="AB326" i="46"/>
  <c r="AA326" i="46"/>
  <c r="Z326" i="46"/>
  <c r="Y326" i="46"/>
  <c r="AD323" i="46"/>
  <c r="AC323" i="46"/>
  <c r="AB323" i="46"/>
  <c r="AA323" i="46"/>
  <c r="Z323" i="46"/>
  <c r="Y323" i="46"/>
  <c r="AD320" i="46"/>
  <c r="AC320" i="46"/>
  <c r="AB320" i="46"/>
  <c r="AA320" i="46"/>
  <c r="Z320" i="46"/>
  <c r="Y320" i="46"/>
  <c r="N320" i="46"/>
  <c r="AD317" i="46"/>
  <c r="AC317" i="46"/>
  <c r="AB317" i="46"/>
  <c r="AA317" i="46"/>
  <c r="Z317" i="46"/>
  <c r="Y317" i="46"/>
  <c r="N317" i="46"/>
  <c r="AD314" i="46"/>
  <c r="AC314" i="46"/>
  <c r="AB314" i="46"/>
  <c r="AA314" i="46"/>
  <c r="Z314" i="46"/>
  <c r="Y314" i="46"/>
  <c r="N314" i="46"/>
  <c r="AD311" i="46"/>
  <c r="AC311" i="46"/>
  <c r="AB311" i="46"/>
  <c r="AA311" i="46"/>
  <c r="Z311" i="46"/>
  <c r="Y311" i="46"/>
  <c r="N311" i="46"/>
  <c r="AD308" i="46"/>
  <c r="AC308" i="46"/>
  <c r="AB308" i="46"/>
  <c r="AA308" i="46"/>
  <c r="Z308" i="46"/>
  <c r="Y308" i="46"/>
  <c r="N308" i="46"/>
  <c r="AD304" i="46"/>
  <c r="AC304" i="46"/>
  <c r="AB304" i="46"/>
  <c r="AA304" i="46"/>
  <c r="Z304" i="46"/>
  <c r="Y304" i="46"/>
  <c r="AD301" i="46"/>
  <c r="AC301" i="46"/>
  <c r="AB301" i="46"/>
  <c r="AA301" i="46"/>
  <c r="Z301" i="46"/>
  <c r="Y301" i="46"/>
  <c r="AD298" i="46"/>
  <c r="AC298" i="46"/>
  <c r="AB298" i="46"/>
  <c r="AA298" i="46"/>
  <c r="Z298" i="46"/>
  <c r="Y298" i="46"/>
  <c r="AD295" i="46"/>
  <c r="AC295" i="46"/>
  <c r="AB295" i="46"/>
  <c r="AA295" i="46"/>
  <c r="Z295" i="46"/>
  <c r="Y295" i="46"/>
  <c r="AD292" i="46"/>
  <c r="AC292" i="46"/>
  <c r="AB292" i="46"/>
  <c r="AA292" i="46"/>
  <c r="Z292" i="46"/>
  <c r="Y292" i="46"/>
  <c r="AD289" i="46"/>
  <c r="AC289" i="46"/>
  <c r="AB289" i="46"/>
  <c r="AA289" i="46"/>
  <c r="Z289" i="46"/>
  <c r="Y289" i="46"/>
  <c r="AD286" i="46"/>
  <c r="AC286" i="46"/>
  <c r="AB286" i="46"/>
  <c r="AA286" i="46"/>
  <c r="Z286" i="46"/>
  <c r="Y286" i="46"/>
  <c r="AD283" i="46"/>
  <c r="AC283" i="46"/>
  <c r="AB283" i="46"/>
  <c r="AA283" i="46"/>
  <c r="Z283" i="46"/>
  <c r="Y283" i="46"/>
  <c r="AD280" i="46"/>
  <c r="AC280" i="46"/>
  <c r="AB280" i="46"/>
  <c r="AA280" i="46"/>
  <c r="Z280" i="46"/>
  <c r="Y280" i="46"/>
  <c r="AD253" i="46"/>
  <c r="AC253" i="46"/>
  <c r="AB253" i="46"/>
  <c r="AA253" i="46"/>
  <c r="Z253" i="46"/>
  <c r="Y253" i="46"/>
  <c r="AD250" i="46"/>
  <c r="AC250" i="46"/>
  <c r="AB250" i="46"/>
  <c r="AA250" i="46"/>
  <c r="Z250" i="46"/>
  <c r="Y250" i="46"/>
  <c r="AD247" i="46"/>
  <c r="AC247" i="46"/>
  <c r="AB247" i="46"/>
  <c r="AA247" i="46"/>
  <c r="Z247" i="46"/>
  <c r="Y247" i="46"/>
  <c r="AD243" i="46"/>
  <c r="AC243" i="46"/>
  <c r="AB243" i="46"/>
  <c r="AA243" i="46"/>
  <c r="Z243" i="46"/>
  <c r="Y243" i="46"/>
  <c r="AD240" i="46"/>
  <c r="AC240" i="46"/>
  <c r="AB240" i="46"/>
  <c r="AA240" i="46"/>
  <c r="Z240" i="46"/>
  <c r="Y240" i="46"/>
  <c r="AD237" i="46"/>
  <c r="AC237" i="46"/>
  <c r="AB237" i="46"/>
  <c r="AA237" i="46"/>
  <c r="Z237" i="46"/>
  <c r="Y237" i="46"/>
  <c r="AD234" i="46"/>
  <c r="AC234" i="46"/>
  <c r="AB234" i="46"/>
  <c r="AA234" i="46"/>
  <c r="Z234" i="46"/>
  <c r="Y234" i="46"/>
  <c r="AD231" i="46"/>
  <c r="AC231" i="46"/>
  <c r="AB231" i="46"/>
  <c r="AA231" i="46"/>
  <c r="Z231" i="46"/>
  <c r="Y231" i="46"/>
  <c r="AD227" i="46"/>
  <c r="AC227" i="46"/>
  <c r="AB227" i="46"/>
  <c r="AA227" i="46"/>
  <c r="Z227" i="46"/>
  <c r="Y227" i="46"/>
  <c r="AD224" i="46"/>
  <c r="AC224" i="46"/>
  <c r="AB224" i="46"/>
  <c r="AA224" i="46"/>
  <c r="Z224" i="46"/>
  <c r="Y224" i="46"/>
  <c r="AD220" i="46"/>
  <c r="AC220" i="46"/>
  <c r="AB220" i="46"/>
  <c r="AA220" i="46"/>
  <c r="Z220" i="46"/>
  <c r="Y220" i="46"/>
  <c r="AD216" i="46"/>
  <c r="AC216" i="46"/>
  <c r="AB216" i="46"/>
  <c r="AA216" i="46"/>
  <c r="Z216" i="46"/>
  <c r="Y216" i="46"/>
  <c r="AD213" i="46"/>
  <c r="AC213" i="46"/>
  <c r="AB213" i="46"/>
  <c r="AA213" i="46"/>
  <c r="Z213" i="46"/>
  <c r="Y213" i="46"/>
  <c r="AD210" i="46"/>
  <c r="AC210" i="46"/>
  <c r="AB210" i="46"/>
  <c r="AA210" i="46"/>
  <c r="Z210" i="46"/>
  <c r="Y210" i="46"/>
  <c r="AD207" i="46"/>
  <c r="AC207" i="46"/>
  <c r="AB207" i="46"/>
  <c r="AA207" i="46"/>
  <c r="Z207" i="46"/>
  <c r="Y207" i="46"/>
  <c r="AD204" i="46"/>
  <c r="AC204" i="46"/>
  <c r="AB204" i="46"/>
  <c r="AA204" i="46"/>
  <c r="Z204" i="46"/>
  <c r="Y204" i="46"/>
  <c r="AD200" i="46"/>
  <c r="AC200" i="46"/>
  <c r="AB200" i="46"/>
  <c r="AA200" i="46"/>
  <c r="Z200" i="46"/>
  <c r="Y200" i="46"/>
  <c r="AD197" i="46"/>
  <c r="AC197" i="46"/>
  <c r="AB197" i="46"/>
  <c r="AA197" i="46"/>
  <c r="Z197" i="46"/>
  <c r="Y197" i="46"/>
  <c r="AD194" i="46"/>
  <c r="AC194" i="46"/>
  <c r="AB194" i="46"/>
  <c r="AA194" i="46"/>
  <c r="Z194" i="46"/>
  <c r="Y194" i="46"/>
  <c r="AD191" i="46"/>
  <c r="AC191" i="46"/>
  <c r="AB191" i="46"/>
  <c r="AA191" i="46"/>
  <c r="Z191" i="46"/>
  <c r="Y191" i="46"/>
  <c r="AD188" i="46"/>
  <c r="AC188" i="46"/>
  <c r="AB188" i="46"/>
  <c r="AA188" i="46"/>
  <c r="Z188" i="46"/>
  <c r="Y188" i="46"/>
  <c r="AD185" i="46"/>
  <c r="AC185" i="46"/>
  <c r="AB185" i="46"/>
  <c r="AA185" i="46"/>
  <c r="Z185" i="46"/>
  <c r="Y185" i="46"/>
  <c r="AD182" i="46"/>
  <c r="AC182" i="46"/>
  <c r="AB182" i="46"/>
  <c r="AA182" i="46"/>
  <c r="Z182" i="46"/>
  <c r="Y182" i="46"/>
  <c r="AD179" i="46"/>
  <c r="AC179" i="46"/>
  <c r="AB179" i="46"/>
  <c r="AA179" i="46"/>
  <c r="Z179" i="46"/>
  <c r="Y179" i="46"/>
  <c r="AD175" i="46"/>
  <c r="AC175" i="46"/>
  <c r="AB175" i="46"/>
  <c r="AA175" i="46"/>
  <c r="Z175" i="46"/>
  <c r="Y175" i="46"/>
  <c r="AD172" i="46"/>
  <c r="AC172" i="46"/>
  <c r="AB172" i="46"/>
  <c r="AA172" i="46"/>
  <c r="Z172" i="46"/>
  <c r="Y172" i="46"/>
  <c r="AD169" i="46"/>
  <c r="AC169" i="46"/>
  <c r="AB169" i="46"/>
  <c r="AA169" i="46"/>
  <c r="Z169" i="46"/>
  <c r="Y169" i="46"/>
  <c r="AD166" i="46"/>
  <c r="AC166" i="46"/>
  <c r="AB166" i="46"/>
  <c r="AA166" i="46"/>
  <c r="Z166" i="46"/>
  <c r="Y166" i="46"/>
  <c r="AD163" i="46"/>
  <c r="AC163" i="46"/>
  <c r="AB163" i="46"/>
  <c r="AA163" i="46"/>
  <c r="Z163" i="46"/>
  <c r="Y163" i="46"/>
  <c r="AD160" i="46"/>
  <c r="AC160" i="46"/>
  <c r="AB160" i="46"/>
  <c r="AA160" i="46"/>
  <c r="Z160" i="46"/>
  <c r="Y160" i="46"/>
  <c r="AD157" i="46"/>
  <c r="AC157" i="46"/>
  <c r="AB157" i="46"/>
  <c r="AA157" i="46"/>
  <c r="Z157" i="46"/>
  <c r="Y157" i="46"/>
  <c r="AD154" i="46"/>
  <c r="AC154" i="46"/>
  <c r="AB154" i="46"/>
  <c r="AA154" i="46"/>
  <c r="Z154" i="46"/>
  <c r="Y154" i="46"/>
  <c r="AD151" i="46"/>
  <c r="AC151" i="46"/>
  <c r="AB151" i="46"/>
  <c r="AA151" i="46"/>
  <c r="Z151" i="46"/>
  <c r="Y151" i="46"/>
  <c r="AA54" i="46"/>
  <c r="Z54" i="46"/>
  <c r="Y54" i="46"/>
  <c r="AA51" i="46"/>
  <c r="Z51" i="46"/>
  <c r="Y51" i="46"/>
  <c r="Q1036" i="79"/>
  <c r="R1036" i="79" s="1"/>
  <c r="S1036" i="79" s="1"/>
  <c r="T1036" i="79" s="1"/>
  <c r="U1036" i="79" s="1"/>
  <c r="V1036" i="79" s="1"/>
  <c r="W1036" i="79" s="1"/>
  <c r="X1036" i="79" s="1"/>
  <c r="P1036" i="79"/>
  <c r="E1036" i="79"/>
  <c r="F1036" i="79" s="1"/>
  <c r="G1036" i="79" s="1"/>
  <c r="H1036" i="79" s="1"/>
  <c r="I1036" i="79" s="1"/>
  <c r="J1036" i="79" s="1"/>
  <c r="K1036" i="79" s="1"/>
  <c r="L1036" i="79" s="1"/>
  <c r="M1036" i="79" s="1"/>
  <c r="O57" i="45"/>
  <c r="O58" i="45" s="1"/>
  <c r="O50" i="45"/>
  <c r="O51" i="45" s="1"/>
  <c r="O43" i="45"/>
  <c r="O44" i="45" s="1"/>
  <c r="O36" i="45"/>
  <c r="O37" i="45" s="1"/>
  <c r="O29" i="45"/>
  <c r="O30" i="45" s="1"/>
  <c r="AM953" i="79" l="1"/>
  <c r="AM956" i="79"/>
  <c r="AM959" i="79"/>
  <c r="AM962" i="79"/>
  <c r="AM965" i="79"/>
  <c r="AM969" i="79"/>
  <c r="AM972" i="79"/>
  <c r="AM975" i="79"/>
  <c r="AM978" i="79"/>
  <c r="AM981" i="79"/>
  <c r="AM985" i="79"/>
  <c r="AM988" i="79"/>
  <c r="AM991" i="79"/>
  <c r="AM995" i="79"/>
  <c r="AM999" i="79"/>
  <c r="AM1002" i="79"/>
  <c r="AM1006" i="79"/>
  <c r="AM1009" i="79"/>
  <c r="AM1012" i="79"/>
  <c r="AM1015" i="79"/>
  <c r="AM1020" i="79"/>
  <c r="AM1023" i="79"/>
  <c r="AM1026" i="79"/>
  <c r="AM1029" i="79"/>
  <c r="AM1033" i="79"/>
  <c r="AM1036" i="79"/>
  <c r="AM1039" i="79"/>
  <c r="AM1042" i="79"/>
  <c r="AM1045" i="79"/>
  <c r="AM1048" i="79"/>
  <c r="AM1051" i="79"/>
  <c r="AM1054" i="79"/>
  <c r="AM1058" i="79"/>
  <c r="AM1061" i="79"/>
  <c r="AM1064" i="79"/>
  <c r="AM1068" i="79"/>
  <c r="AM1071" i="79"/>
  <c r="AM1074" i="79"/>
  <c r="AM1077" i="79"/>
  <c r="AM1080" i="79"/>
  <c r="AM1083" i="79"/>
  <c r="AM1086" i="79"/>
  <c r="AM1089" i="79"/>
  <c r="AM1092" i="79"/>
  <c r="AM1095" i="79"/>
  <c r="AM1098" i="79"/>
  <c r="AM1101" i="79"/>
  <c r="AM1104" i="79"/>
  <c r="AM1107" i="79"/>
  <c r="H169" i="47" l="1"/>
  <c r="H170" i="47"/>
  <c r="H168" i="47"/>
  <c r="H166" i="47"/>
  <c r="H167" i="47"/>
  <c r="H165" i="47"/>
  <c r="H161" i="47"/>
  <c r="H160" i="47"/>
  <c r="H159" i="47"/>
  <c r="H158" i="47"/>
  <c r="H157" i="47"/>
  <c r="H156" i="47"/>
  <c r="H155" i="47"/>
  <c r="H154" i="47"/>
  <c r="H153" i="47"/>
  <c r="P27" i="85" l="1"/>
  <c r="P49" i="85" s="1"/>
  <c r="C28" i="85" s="1"/>
  <c r="K27" i="85"/>
  <c r="K49" i="85" s="1"/>
  <c r="C27" i="85" s="1"/>
  <c r="D28" i="85" l="1"/>
  <c r="F28" i="85" s="1"/>
  <c r="F39" i="85" s="1"/>
  <c r="I50" i="44" l="1"/>
  <c r="H50" i="44"/>
  <c r="G50" i="44"/>
  <c r="F50" i="44"/>
  <c r="E50" i="44"/>
  <c r="D50" i="44"/>
  <c r="D22" i="45" l="1"/>
  <c r="O927" i="79" l="1"/>
  <c r="E44" i="44" l="1"/>
  <c r="AM139" i="79" l="1"/>
  <c r="Q46" i="44"/>
  <c r="P46" i="44"/>
  <c r="O46" i="44"/>
  <c r="N46" i="44"/>
  <c r="M46" i="44"/>
  <c r="L46" i="44"/>
  <c r="K46" i="44"/>
  <c r="J46" i="44"/>
  <c r="I46" i="44"/>
  <c r="H46" i="44"/>
  <c r="G46" i="44"/>
  <c r="F46" i="44"/>
  <c r="E46" i="44"/>
  <c r="D46" i="44"/>
  <c r="O1110" i="79" l="1"/>
  <c r="O744" i="79"/>
  <c r="O561" i="79"/>
  <c r="O378" i="79"/>
  <c r="O195" i="79"/>
  <c r="O513" i="46"/>
  <c r="O127" i="46"/>
  <c r="D195" i="79"/>
  <c r="F22" i="45" l="1"/>
  <c r="Q52" i="43" l="1"/>
  <c r="N253" i="46" l="1"/>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AE1043" i="79" l="1"/>
  <c r="Z1043" i="79"/>
  <c r="Y1030" i="79"/>
  <c r="Y1027" i="79"/>
  <c r="AD1000" i="79"/>
  <c r="Z1000" i="79"/>
  <c r="Y1000" i="79"/>
  <c r="Y1007" i="79"/>
  <c r="AL1003"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Y996" i="79"/>
  <c r="Y989" i="79"/>
  <c r="Y986" i="79"/>
  <c r="Y982" i="79"/>
  <c r="Y973" i="79"/>
  <c r="Y970" i="79"/>
  <c r="Y966" i="79"/>
  <c r="AL872" i="79"/>
  <c r="AL820" i="79"/>
  <c r="AK820" i="79"/>
  <c r="AJ820" i="79"/>
  <c r="AI820" i="79"/>
  <c r="AH820" i="79"/>
  <c r="AG820" i="79"/>
  <c r="AF820" i="79"/>
  <c r="AE820" i="79"/>
  <c r="AM819" i="79"/>
  <c r="AL817" i="79"/>
  <c r="AK817" i="79"/>
  <c r="AJ817" i="79"/>
  <c r="AI817" i="79"/>
  <c r="AH817" i="79"/>
  <c r="AG817" i="79"/>
  <c r="AF817" i="79"/>
  <c r="AE817" i="79"/>
  <c r="AM816" i="79"/>
  <c r="AM660" i="79"/>
  <c r="AM657" i="79"/>
  <c r="AM654" i="79"/>
  <c r="AL637" i="79"/>
  <c r="AK637" i="79"/>
  <c r="AJ637" i="79"/>
  <c r="AI637" i="79"/>
  <c r="AH637" i="79"/>
  <c r="AG637" i="79"/>
  <c r="AF637" i="79"/>
  <c r="AE637" i="79"/>
  <c r="AM636" i="79"/>
  <c r="AL634" i="79"/>
  <c r="AK634" i="79"/>
  <c r="AJ634" i="79"/>
  <c r="AI634" i="79"/>
  <c r="AH634" i="79"/>
  <c r="AG634" i="79"/>
  <c r="AF634" i="79"/>
  <c r="AE634" i="79"/>
  <c r="AM633" i="79"/>
  <c r="AM519" i="79"/>
  <c r="AM515" i="79"/>
  <c r="AL454" i="79"/>
  <c r="AK454" i="79"/>
  <c r="AJ454" i="79"/>
  <c r="AI454" i="79"/>
  <c r="AH454" i="79"/>
  <c r="AG454" i="79"/>
  <c r="AF454" i="79"/>
  <c r="AE454" i="79"/>
  <c r="AM453" i="79"/>
  <c r="AL451" i="79"/>
  <c r="AK451" i="79"/>
  <c r="AJ451" i="79"/>
  <c r="AI451" i="79"/>
  <c r="AH451" i="79"/>
  <c r="AG451" i="79"/>
  <c r="AF451" i="79"/>
  <c r="AE451" i="79"/>
  <c r="AM450" i="79"/>
  <c r="AL271" i="79"/>
  <c r="AK271" i="79"/>
  <c r="AJ271" i="79"/>
  <c r="AI271" i="79"/>
  <c r="AH271" i="79"/>
  <c r="AG271" i="79"/>
  <c r="AF271" i="79"/>
  <c r="AE271" i="79"/>
  <c r="AM270" i="79"/>
  <c r="AL268" i="79"/>
  <c r="AK268" i="79"/>
  <c r="AJ268" i="79"/>
  <c r="AI268" i="79"/>
  <c r="AH268" i="79"/>
  <c r="AG268" i="79"/>
  <c r="AF268" i="79"/>
  <c r="AE268" i="79"/>
  <c r="AM267" i="79"/>
  <c r="AM87" i="79"/>
  <c r="AL88" i="79"/>
  <c r="AK88" i="79"/>
  <c r="AJ88" i="79"/>
  <c r="AI88" i="79"/>
  <c r="AH88" i="79"/>
  <c r="AG88" i="79"/>
  <c r="AF88" i="79"/>
  <c r="AE88" i="79"/>
  <c r="AM80" i="79"/>
  <c r="AL85" i="79"/>
  <c r="AK85" i="79"/>
  <c r="AJ85" i="79"/>
  <c r="AI85" i="79"/>
  <c r="AH85" i="79"/>
  <c r="AG85" i="79"/>
  <c r="AF85" i="79"/>
  <c r="AE85" i="79"/>
  <c r="AM84"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L830" i="79"/>
  <c r="AK830" i="79"/>
  <c r="AJ830" i="79"/>
  <c r="AI830" i="79"/>
  <c r="AH830" i="79"/>
  <c r="AG830" i="79"/>
  <c r="AF830" i="79"/>
  <c r="AE830" i="79"/>
  <c r="AL827" i="79"/>
  <c r="AK827" i="79"/>
  <c r="AJ827" i="79"/>
  <c r="AI827" i="79"/>
  <c r="AH827" i="79"/>
  <c r="AG827" i="79"/>
  <c r="AF827" i="79"/>
  <c r="AE827" i="79"/>
  <c r="AL824" i="79"/>
  <c r="AK824" i="79"/>
  <c r="AJ824" i="79"/>
  <c r="AI824" i="79"/>
  <c r="AH824" i="79"/>
  <c r="AG824" i="79"/>
  <c r="AF824" i="79"/>
  <c r="AE824" i="79"/>
  <c r="N109" i="46" l="1"/>
  <c r="N103" i="46"/>
  <c r="N99" i="46"/>
  <c r="N82" i="46"/>
  <c r="N79" i="46"/>
  <c r="N76" i="46"/>
  <c r="AL650" i="79"/>
  <c r="AK650" i="79"/>
  <c r="AJ650" i="79"/>
  <c r="AI650" i="79"/>
  <c r="AH650" i="79"/>
  <c r="AG650" i="79"/>
  <c r="AF650" i="79"/>
  <c r="AE650" i="79"/>
  <c r="AL647" i="79"/>
  <c r="AK647" i="79"/>
  <c r="AJ647" i="79"/>
  <c r="AI647" i="79"/>
  <c r="AH647" i="79"/>
  <c r="AG647" i="79"/>
  <c r="AF647" i="79"/>
  <c r="AE647" i="79"/>
  <c r="AL644" i="79"/>
  <c r="AK644" i="79"/>
  <c r="AJ644" i="79"/>
  <c r="AI644" i="79"/>
  <c r="AH644" i="79"/>
  <c r="AG644" i="79"/>
  <c r="AF644" i="79"/>
  <c r="AE644" i="79"/>
  <c r="AL641" i="79"/>
  <c r="AK641" i="79"/>
  <c r="AJ641" i="79"/>
  <c r="AI641" i="79"/>
  <c r="AH641" i="79"/>
  <c r="AG641" i="79"/>
  <c r="AF641" i="79"/>
  <c r="AE641" i="79"/>
  <c r="AL467" i="79"/>
  <c r="AK467" i="79"/>
  <c r="AJ467" i="79"/>
  <c r="AI467" i="79"/>
  <c r="AH467" i="79"/>
  <c r="AG467" i="79"/>
  <c r="AF467" i="79"/>
  <c r="AE467" i="79"/>
  <c r="AL464" i="79"/>
  <c r="AK464" i="79"/>
  <c r="AJ464" i="79"/>
  <c r="AI464" i="79"/>
  <c r="AH464" i="79"/>
  <c r="AG464" i="79"/>
  <c r="AF464" i="79"/>
  <c r="AE464" i="79"/>
  <c r="AL461" i="79"/>
  <c r="AK461" i="79"/>
  <c r="AJ461" i="79"/>
  <c r="AI461" i="79"/>
  <c r="AH461" i="79"/>
  <c r="AG461" i="79"/>
  <c r="AF461" i="79"/>
  <c r="AE461" i="79"/>
  <c r="AL458" i="79"/>
  <c r="AK458" i="79"/>
  <c r="AJ458" i="79"/>
  <c r="AI458" i="79"/>
  <c r="AH458" i="79"/>
  <c r="AG458" i="79"/>
  <c r="AF458" i="79"/>
  <c r="AE458" i="79"/>
  <c r="AL284" i="79"/>
  <c r="AK284" i="79"/>
  <c r="AJ284" i="79"/>
  <c r="AI284" i="79"/>
  <c r="AH284" i="79"/>
  <c r="AG284" i="79"/>
  <c r="AF284" i="79"/>
  <c r="AE284" i="79"/>
  <c r="AL281" i="79"/>
  <c r="AK281" i="79"/>
  <c r="AJ281" i="79"/>
  <c r="AI281" i="79"/>
  <c r="AH281" i="79"/>
  <c r="AG281" i="79"/>
  <c r="AF281" i="79"/>
  <c r="AE281" i="79"/>
  <c r="AL278" i="79"/>
  <c r="AK278" i="79"/>
  <c r="AJ278" i="79"/>
  <c r="AI278" i="79"/>
  <c r="AH278" i="79"/>
  <c r="AG278" i="79"/>
  <c r="AF278" i="79"/>
  <c r="AE278" i="79"/>
  <c r="AL275" i="79"/>
  <c r="AK275" i="79"/>
  <c r="AJ275" i="79"/>
  <c r="AI275" i="79"/>
  <c r="AH275" i="79"/>
  <c r="AG275" i="79"/>
  <c r="AF275" i="79"/>
  <c r="AE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AE498" i="46"/>
  <c r="AF498" i="46"/>
  <c r="AG498" i="46"/>
  <c r="AH498" i="46"/>
  <c r="AI498" i="46"/>
  <c r="AJ498" i="46"/>
  <c r="AK498" i="46"/>
  <c r="AL498" i="46"/>
  <c r="AE501" i="46"/>
  <c r="AF501" i="46"/>
  <c r="AG501" i="46"/>
  <c r="AH501" i="46"/>
  <c r="AI501" i="46"/>
  <c r="AJ501" i="46"/>
  <c r="AK501" i="46"/>
  <c r="AL501" i="46"/>
  <c r="AE505" i="46"/>
  <c r="AF505" i="46"/>
  <c r="AG505" i="46"/>
  <c r="AH505" i="46"/>
  <c r="AI505" i="46"/>
  <c r="AJ505" i="46"/>
  <c r="AK505" i="46"/>
  <c r="AL505" i="46"/>
  <c r="AE508" i="46"/>
  <c r="AF508" i="46"/>
  <c r="AG508" i="46"/>
  <c r="AH508" i="46"/>
  <c r="AI508" i="46"/>
  <c r="AJ508" i="46"/>
  <c r="AK508" i="46"/>
  <c r="AL508" i="46"/>
  <c r="AE511" i="46"/>
  <c r="AF511" i="46"/>
  <c r="AG511" i="46"/>
  <c r="AH511" i="46"/>
  <c r="AI511" i="46"/>
  <c r="AJ511" i="46"/>
  <c r="AK511"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AE369" i="46"/>
  <c r="AF369" i="46"/>
  <c r="AG369" i="46"/>
  <c r="AH369" i="46"/>
  <c r="AI369" i="46"/>
  <c r="AJ369" i="46"/>
  <c r="AK369" i="46"/>
  <c r="AL369" i="46"/>
  <c r="AE372" i="46"/>
  <c r="AF372" i="46"/>
  <c r="AG372" i="46"/>
  <c r="AH372" i="46"/>
  <c r="AI372" i="46"/>
  <c r="AJ372" i="46"/>
  <c r="AK372" i="46"/>
  <c r="AL372" i="46"/>
  <c r="AE376" i="46"/>
  <c r="AF376" i="46"/>
  <c r="AG376" i="46"/>
  <c r="AH376" i="46"/>
  <c r="AI376" i="46"/>
  <c r="AJ376" i="46"/>
  <c r="AK376" i="46"/>
  <c r="AL376" i="46"/>
  <c r="AE379" i="46"/>
  <c r="AF379" i="46"/>
  <c r="AG379" i="46"/>
  <c r="AH379" i="46"/>
  <c r="AI379" i="46"/>
  <c r="AJ379" i="46"/>
  <c r="AK379" i="46"/>
  <c r="AL379" i="46"/>
  <c r="AE382" i="46"/>
  <c r="AF382" i="46"/>
  <c r="AG382" i="46"/>
  <c r="AH382" i="46"/>
  <c r="AI382" i="46"/>
  <c r="AJ382" i="46"/>
  <c r="AK382" i="46"/>
  <c r="AM249" i="46"/>
  <c r="AM246" i="46"/>
  <c r="AM242" i="46"/>
  <c r="AE240" i="46"/>
  <c r="AF240" i="46"/>
  <c r="AG240" i="46"/>
  <c r="AH240" i="46"/>
  <c r="AI240" i="46"/>
  <c r="AJ240" i="46"/>
  <c r="AK240" i="46"/>
  <c r="AL240" i="46"/>
  <c r="AE243" i="46"/>
  <c r="AF243" i="46"/>
  <c r="AG243" i="46"/>
  <c r="AH243" i="46"/>
  <c r="AI243" i="46"/>
  <c r="AJ243" i="46"/>
  <c r="AK243" i="46"/>
  <c r="AL243" i="46"/>
  <c r="AE247" i="46"/>
  <c r="AF247" i="46"/>
  <c r="AG247" i="46"/>
  <c r="AH247" i="46"/>
  <c r="AI247" i="46"/>
  <c r="AJ247" i="46"/>
  <c r="AK247" i="46"/>
  <c r="AL247" i="46"/>
  <c r="AE250" i="46"/>
  <c r="AF250" i="46"/>
  <c r="AG250" i="46"/>
  <c r="AH250" i="46"/>
  <c r="AI250" i="46"/>
  <c r="AJ250" i="46"/>
  <c r="AK250" i="46"/>
  <c r="AL250" i="46"/>
  <c r="AE253" i="46"/>
  <c r="AF253" i="46"/>
  <c r="AG253" i="46"/>
  <c r="AH253" i="46"/>
  <c r="AI253" i="46"/>
  <c r="AJ253" i="46"/>
  <c r="AK253" i="46"/>
  <c r="AL253"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L98" i="79"/>
  <c r="AK98" i="79"/>
  <c r="AJ98" i="79"/>
  <c r="AI98" i="79"/>
  <c r="AH98" i="79"/>
  <c r="AG98" i="79"/>
  <c r="AF98" i="79"/>
  <c r="AE98" i="79"/>
  <c r="AL92" i="79"/>
  <c r="AK92" i="79"/>
  <c r="AJ92" i="79"/>
  <c r="AI92" i="79"/>
  <c r="AH92" i="79"/>
  <c r="AG92" i="79"/>
  <c r="AF92" i="79"/>
  <c r="AE92" i="79"/>
  <c r="AL485" i="46"/>
  <c r="AK485" i="46"/>
  <c r="AJ485" i="46"/>
  <c r="AI485" i="46"/>
  <c r="AH485" i="46"/>
  <c r="AG485" i="46"/>
  <c r="AF485" i="46"/>
  <c r="AE485" i="46"/>
  <c r="AL482" i="46"/>
  <c r="AK482" i="46"/>
  <c r="AJ482" i="46"/>
  <c r="AI482" i="46"/>
  <c r="AH482" i="46"/>
  <c r="AG482" i="46"/>
  <c r="AF482" i="46"/>
  <c r="AE482" i="46"/>
  <c r="AL455" i="46"/>
  <c r="AK455" i="46"/>
  <c r="AJ455" i="46"/>
  <c r="AI455" i="46"/>
  <c r="AH455" i="46"/>
  <c r="AG455" i="46"/>
  <c r="AF455" i="46"/>
  <c r="AE455" i="46"/>
  <c r="AL452" i="46"/>
  <c r="AK452" i="46"/>
  <c r="AJ452" i="46"/>
  <c r="AI452" i="46"/>
  <c r="AH452" i="46"/>
  <c r="AG452" i="46"/>
  <c r="AF452" i="46"/>
  <c r="AE452" i="46"/>
  <c r="AL430" i="46"/>
  <c r="AK430" i="46"/>
  <c r="AJ430" i="46"/>
  <c r="AI430" i="46"/>
  <c r="AH430" i="46"/>
  <c r="AG430" i="46"/>
  <c r="AF430" i="46"/>
  <c r="AE430" i="46"/>
  <c r="AL356" i="46"/>
  <c r="AK356" i="46"/>
  <c r="AJ356" i="46"/>
  <c r="AI356" i="46"/>
  <c r="AH356" i="46"/>
  <c r="AG356" i="46"/>
  <c r="AF356" i="46"/>
  <c r="AE356" i="46"/>
  <c r="AL353" i="46"/>
  <c r="AK353" i="46"/>
  <c r="AJ353" i="46"/>
  <c r="AI353" i="46"/>
  <c r="AH353" i="46"/>
  <c r="AG353" i="46"/>
  <c r="AF353" i="46"/>
  <c r="AE353" i="46"/>
  <c r="AL326" i="46"/>
  <c r="AK326" i="46"/>
  <c r="AJ326" i="46"/>
  <c r="AI326" i="46"/>
  <c r="AH326" i="46"/>
  <c r="AG326" i="46"/>
  <c r="AF326" i="46"/>
  <c r="AE326" i="46"/>
  <c r="AL323" i="46"/>
  <c r="AK323" i="46"/>
  <c r="AJ323" i="46"/>
  <c r="AI323" i="46"/>
  <c r="AH323" i="46"/>
  <c r="AG323" i="46"/>
  <c r="AF323" i="46"/>
  <c r="AE323" i="46"/>
  <c r="AL301" i="46"/>
  <c r="AK301" i="46"/>
  <c r="AJ301" i="46"/>
  <c r="AI301" i="46"/>
  <c r="AH301" i="46"/>
  <c r="AG301" i="46"/>
  <c r="AF301" i="46"/>
  <c r="AE301" i="46"/>
  <c r="C31" i="44"/>
  <c r="C30" i="44"/>
  <c r="C16" i="44"/>
  <c r="C15" i="44"/>
  <c r="AL227" i="46"/>
  <c r="AK227" i="46"/>
  <c r="AJ227" i="46"/>
  <c r="AI227" i="46"/>
  <c r="AH227" i="46"/>
  <c r="AG227" i="46"/>
  <c r="AF227" i="46"/>
  <c r="AE227" i="46"/>
  <c r="AL224" i="46"/>
  <c r="AK224" i="46"/>
  <c r="AJ224" i="46"/>
  <c r="AI224" i="46"/>
  <c r="AH224" i="46"/>
  <c r="AG224" i="46"/>
  <c r="AF224" i="46"/>
  <c r="AE224" i="46"/>
  <c r="AL197" i="46"/>
  <c r="AK197" i="46"/>
  <c r="AJ197" i="46"/>
  <c r="AI197" i="46"/>
  <c r="AH197" i="46"/>
  <c r="AG197" i="46"/>
  <c r="AF197" i="46"/>
  <c r="AE197" i="46"/>
  <c r="AL194" i="46"/>
  <c r="AK194" i="46"/>
  <c r="AJ194" i="46"/>
  <c r="AI194" i="46"/>
  <c r="AH194" i="46"/>
  <c r="AG194" i="46"/>
  <c r="AF194" i="46"/>
  <c r="AE194" i="46"/>
  <c r="AL172" i="46"/>
  <c r="AK172" i="46"/>
  <c r="AJ172" i="46"/>
  <c r="AI172" i="46"/>
  <c r="AH172" i="46"/>
  <c r="AG172" i="46"/>
  <c r="AF172" i="46"/>
  <c r="AE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L922" i="79"/>
  <c r="AK922" i="79"/>
  <c r="AJ922" i="79"/>
  <c r="AI922" i="79"/>
  <c r="AH922" i="79"/>
  <c r="AG922" i="79"/>
  <c r="AF922" i="79"/>
  <c r="AE922" i="79"/>
  <c r="AL919" i="79"/>
  <c r="AK919" i="79"/>
  <c r="AJ919" i="79"/>
  <c r="AI919" i="79"/>
  <c r="AH919" i="79"/>
  <c r="AG919" i="79"/>
  <c r="AF919" i="79"/>
  <c r="AE919" i="79"/>
  <c r="AL916" i="79"/>
  <c r="AK916" i="79"/>
  <c r="AJ916" i="79"/>
  <c r="AI916" i="79"/>
  <c r="AH916" i="79"/>
  <c r="AG916" i="79"/>
  <c r="AF916" i="79"/>
  <c r="AE916" i="79"/>
  <c r="AL913" i="79"/>
  <c r="AK913" i="79"/>
  <c r="AJ913" i="79"/>
  <c r="AI913" i="79"/>
  <c r="AH913" i="79"/>
  <c r="AG913" i="79"/>
  <c r="AF913" i="79"/>
  <c r="AE913" i="79"/>
  <c r="AL910" i="79"/>
  <c r="AK910" i="79"/>
  <c r="AJ910" i="79"/>
  <c r="AI910" i="79"/>
  <c r="AH910" i="79"/>
  <c r="AG910" i="79"/>
  <c r="AF910" i="79"/>
  <c r="AE910" i="79"/>
  <c r="AL907" i="79"/>
  <c r="AK907" i="79"/>
  <c r="AJ907" i="79"/>
  <c r="AI907" i="79"/>
  <c r="AH907" i="79"/>
  <c r="AG907" i="79"/>
  <c r="AF907" i="79"/>
  <c r="AE907" i="79"/>
  <c r="AL904" i="79"/>
  <c r="AK904" i="79"/>
  <c r="AJ904" i="79"/>
  <c r="AI904" i="79"/>
  <c r="AH904" i="79"/>
  <c r="AG904" i="79"/>
  <c r="AF904" i="79"/>
  <c r="AE904" i="79"/>
  <c r="AL901" i="79"/>
  <c r="AK901" i="79"/>
  <c r="AJ901" i="79"/>
  <c r="AI901" i="79"/>
  <c r="AH901" i="79"/>
  <c r="AG901" i="79"/>
  <c r="AF901" i="79"/>
  <c r="AE901" i="79"/>
  <c r="AL898" i="79"/>
  <c r="AK898" i="79"/>
  <c r="AJ898" i="79"/>
  <c r="AI898" i="79"/>
  <c r="AH898" i="79"/>
  <c r="AG898" i="79"/>
  <c r="AF898" i="79"/>
  <c r="AE898" i="79"/>
  <c r="AL895" i="79"/>
  <c r="AK895" i="79"/>
  <c r="AJ895" i="79"/>
  <c r="AI895" i="79"/>
  <c r="AH895" i="79"/>
  <c r="AG895" i="79"/>
  <c r="AF895" i="79"/>
  <c r="AE895" i="79"/>
  <c r="AL892" i="79"/>
  <c r="AK892" i="79"/>
  <c r="AJ892" i="79"/>
  <c r="AI892" i="79"/>
  <c r="AH892" i="79"/>
  <c r="AG892" i="79"/>
  <c r="AF892" i="79"/>
  <c r="AE892" i="79"/>
  <c r="AL889" i="79"/>
  <c r="AK889" i="79"/>
  <c r="AJ889" i="79"/>
  <c r="AI889" i="79"/>
  <c r="AH889" i="79"/>
  <c r="AG889" i="79"/>
  <c r="AF889" i="79"/>
  <c r="AE889" i="79"/>
  <c r="AL886" i="79"/>
  <c r="AK886" i="79"/>
  <c r="AJ886" i="79"/>
  <c r="AI886" i="79"/>
  <c r="AH886" i="79"/>
  <c r="AG886" i="79"/>
  <c r="AF886" i="79"/>
  <c r="AE886" i="79"/>
  <c r="AL882" i="79"/>
  <c r="AK882" i="79"/>
  <c r="AJ882" i="79"/>
  <c r="AI882" i="79"/>
  <c r="AH882" i="79"/>
  <c r="AG882" i="79"/>
  <c r="AF882" i="79"/>
  <c r="AE882" i="79"/>
  <c r="AL879" i="79"/>
  <c r="AK879" i="79"/>
  <c r="AJ879" i="79"/>
  <c r="AI879" i="79"/>
  <c r="AH879" i="79"/>
  <c r="AG879" i="79"/>
  <c r="AF879" i="79"/>
  <c r="AE879" i="79"/>
  <c r="AL876" i="79"/>
  <c r="AK876" i="79"/>
  <c r="AJ876" i="79"/>
  <c r="AI876" i="79"/>
  <c r="AH876" i="79"/>
  <c r="AG876" i="79"/>
  <c r="AF876" i="79"/>
  <c r="AE876" i="79"/>
  <c r="AK872" i="79"/>
  <c r="AJ872" i="79"/>
  <c r="AI872" i="79"/>
  <c r="AH872" i="79"/>
  <c r="AG872" i="79"/>
  <c r="AF872" i="79"/>
  <c r="AE872" i="79"/>
  <c r="AL869" i="79"/>
  <c r="AK869" i="79"/>
  <c r="AJ869" i="79"/>
  <c r="AI869" i="79"/>
  <c r="AH869" i="79"/>
  <c r="AG869" i="79"/>
  <c r="AF869" i="79"/>
  <c r="AE869" i="79"/>
  <c r="AL866" i="79"/>
  <c r="AK866" i="79"/>
  <c r="AJ866" i="79"/>
  <c r="AI866" i="79"/>
  <c r="AH866" i="79"/>
  <c r="AG866" i="79"/>
  <c r="AF866" i="79"/>
  <c r="AE866" i="79"/>
  <c r="AL863" i="79"/>
  <c r="AK863" i="79"/>
  <c r="AJ863" i="79"/>
  <c r="AI863" i="79"/>
  <c r="AH863" i="79"/>
  <c r="AG863" i="79"/>
  <c r="AF863" i="79"/>
  <c r="AE863" i="79"/>
  <c r="AL860" i="79"/>
  <c r="AK860" i="79"/>
  <c r="AJ860" i="79"/>
  <c r="AI860" i="79"/>
  <c r="AH860" i="79"/>
  <c r="AG860" i="79"/>
  <c r="AF860" i="79"/>
  <c r="AE860" i="79"/>
  <c r="AL857" i="79"/>
  <c r="AK857" i="79"/>
  <c r="AJ857" i="79"/>
  <c r="AI857" i="79"/>
  <c r="AH857" i="79"/>
  <c r="AG857" i="79"/>
  <c r="AF857" i="79"/>
  <c r="AE857" i="79"/>
  <c r="AL854" i="79"/>
  <c r="AK854" i="79"/>
  <c r="AJ854" i="79"/>
  <c r="AI854" i="79"/>
  <c r="AH854" i="79"/>
  <c r="AG854" i="79"/>
  <c r="AF854" i="79"/>
  <c r="AE854" i="79"/>
  <c r="AL851" i="79"/>
  <c r="AK851" i="79"/>
  <c r="AJ851" i="79"/>
  <c r="AI851" i="79"/>
  <c r="AH851" i="79"/>
  <c r="AG851" i="79"/>
  <c r="AF851" i="79"/>
  <c r="AE851" i="79"/>
  <c r="AL847" i="79"/>
  <c r="AK847" i="79"/>
  <c r="AJ847" i="79"/>
  <c r="AI847" i="79"/>
  <c r="AH847" i="79"/>
  <c r="AG847" i="79"/>
  <c r="AF847" i="79"/>
  <c r="AE847" i="79"/>
  <c r="AL844" i="79"/>
  <c r="AK844" i="79"/>
  <c r="AJ844" i="79"/>
  <c r="AI844" i="79"/>
  <c r="AH844" i="79"/>
  <c r="AG844" i="79"/>
  <c r="AF844" i="79"/>
  <c r="AE844" i="79"/>
  <c r="AL841" i="79"/>
  <c r="AK841" i="79"/>
  <c r="AJ841" i="79"/>
  <c r="AI841" i="79"/>
  <c r="AH841" i="79"/>
  <c r="AG841" i="79"/>
  <c r="AF841" i="79"/>
  <c r="AE841" i="79"/>
  <c r="AL838" i="79"/>
  <c r="AK838" i="79"/>
  <c r="AJ838" i="79"/>
  <c r="AI838" i="79"/>
  <c r="AH838" i="79"/>
  <c r="AG838" i="79"/>
  <c r="AF838" i="79"/>
  <c r="AE838" i="79"/>
  <c r="AL813" i="79"/>
  <c r="AK813" i="79"/>
  <c r="AJ813" i="79"/>
  <c r="AI813" i="79"/>
  <c r="AH813" i="79"/>
  <c r="AG813" i="79"/>
  <c r="AF813" i="79"/>
  <c r="AE813" i="79"/>
  <c r="AL809" i="79"/>
  <c r="AK809" i="79"/>
  <c r="AJ809" i="79"/>
  <c r="AI809" i="79"/>
  <c r="AH809" i="79"/>
  <c r="AG809" i="79"/>
  <c r="AF809" i="79"/>
  <c r="AE809" i="79"/>
  <c r="AL806" i="79"/>
  <c r="AK806" i="79"/>
  <c r="AJ806" i="79"/>
  <c r="AI806" i="79"/>
  <c r="AH806" i="79"/>
  <c r="AG806" i="79"/>
  <c r="AF806" i="79"/>
  <c r="AE806" i="79"/>
  <c r="AL803" i="79"/>
  <c r="AK803" i="79"/>
  <c r="AJ803" i="79"/>
  <c r="AI803" i="79"/>
  <c r="AH803" i="79"/>
  <c r="AG803" i="79"/>
  <c r="AF803" i="79"/>
  <c r="AE803" i="79"/>
  <c r="AL799" i="79"/>
  <c r="AK799" i="79"/>
  <c r="AJ799" i="79"/>
  <c r="AI799" i="79"/>
  <c r="AH799" i="79"/>
  <c r="AG799" i="79"/>
  <c r="AF799" i="79"/>
  <c r="AE799" i="79"/>
  <c r="AL796" i="79"/>
  <c r="AK796" i="79"/>
  <c r="AJ796" i="79"/>
  <c r="AI796" i="79"/>
  <c r="AH796" i="79"/>
  <c r="AG796" i="79"/>
  <c r="AF796" i="79"/>
  <c r="AE796" i="79"/>
  <c r="AL793" i="79"/>
  <c r="AK793" i="79"/>
  <c r="AJ793" i="79"/>
  <c r="AI793" i="79"/>
  <c r="AH793" i="79"/>
  <c r="AG793" i="79"/>
  <c r="AF793" i="79"/>
  <c r="AE793" i="79"/>
  <c r="AL790" i="79"/>
  <c r="AK790" i="79"/>
  <c r="AJ790" i="79"/>
  <c r="AI790" i="79"/>
  <c r="AH790" i="79"/>
  <c r="AG790" i="79"/>
  <c r="AF790" i="79"/>
  <c r="AE790" i="79"/>
  <c r="AL787" i="79"/>
  <c r="AK787" i="79"/>
  <c r="AJ787" i="79"/>
  <c r="AI787" i="79"/>
  <c r="AH787" i="79"/>
  <c r="AG787" i="79"/>
  <c r="AF787" i="79"/>
  <c r="AE787" i="79"/>
  <c r="AL783" i="79"/>
  <c r="AK783" i="79"/>
  <c r="AJ783" i="79"/>
  <c r="AI783" i="79"/>
  <c r="AH783" i="79"/>
  <c r="AG783" i="79"/>
  <c r="AF783" i="79"/>
  <c r="AE783" i="79"/>
  <c r="AL780" i="79"/>
  <c r="AK780" i="79"/>
  <c r="AJ780" i="79"/>
  <c r="AI780" i="79"/>
  <c r="AH780" i="79"/>
  <c r="AG780" i="79"/>
  <c r="AF780" i="79"/>
  <c r="AE780" i="79"/>
  <c r="AL777" i="79"/>
  <c r="AK777" i="79"/>
  <c r="AJ777" i="79"/>
  <c r="AI777" i="79"/>
  <c r="AH777" i="79"/>
  <c r="AG777" i="79"/>
  <c r="AF777" i="79"/>
  <c r="AE777" i="79"/>
  <c r="AL774" i="79"/>
  <c r="AK774" i="79"/>
  <c r="AJ774" i="79"/>
  <c r="AI774" i="79"/>
  <c r="AH774" i="79"/>
  <c r="AG774" i="79"/>
  <c r="AF774" i="79"/>
  <c r="AE774" i="79"/>
  <c r="AL771" i="79"/>
  <c r="AK771" i="79"/>
  <c r="AJ771" i="79"/>
  <c r="AI771" i="79"/>
  <c r="AH771" i="79"/>
  <c r="AG771" i="79"/>
  <c r="AF771" i="79"/>
  <c r="AE771" i="79"/>
  <c r="AL742" i="79"/>
  <c r="AK742" i="79"/>
  <c r="AJ742" i="79"/>
  <c r="AI742" i="79"/>
  <c r="AH742" i="79"/>
  <c r="AG742" i="79"/>
  <c r="AF742" i="79"/>
  <c r="AE742" i="79"/>
  <c r="AL739" i="79"/>
  <c r="AK739" i="79"/>
  <c r="AJ739" i="79"/>
  <c r="AI739" i="79"/>
  <c r="AH739" i="79"/>
  <c r="AG739" i="79"/>
  <c r="AF739" i="79"/>
  <c r="AE739" i="79"/>
  <c r="AL736" i="79"/>
  <c r="AK736" i="79"/>
  <c r="AJ736" i="79"/>
  <c r="AI736" i="79"/>
  <c r="AH736" i="79"/>
  <c r="AG736" i="79"/>
  <c r="AF736" i="79"/>
  <c r="AE736" i="79"/>
  <c r="AL733" i="79"/>
  <c r="AK733" i="79"/>
  <c r="AJ733" i="79"/>
  <c r="AI733" i="79"/>
  <c r="AH733" i="79"/>
  <c r="AG733" i="79"/>
  <c r="AF733" i="79"/>
  <c r="AE733" i="79"/>
  <c r="AL730" i="79"/>
  <c r="AK730" i="79"/>
  <c r="AJ730" i="79"/>
  <c r="AI730" i="79"/>
  <c r="AH730" i="79"/>
  <c r="AG730" i="79"/>
  <c r="AF730" i="79"/>
  <c r="AE730" i="79"/>
  <c r="AL727" i="79"/>
  <c r="AK727" i="79"/>
  <c r="AJ727" i="79"/>
  <c r="AI727" i="79"/>
  <c r="AH727" i="79"/>
  <c r="AG727" i="79"/>
  <c r="AF727" i="79"/>
  <c r="AE727" i="79"/>
  <c r="AL724" i="79"/>
  <c r="AK724" i="79"/>
  <c r="AJ724" i="79"/>
  <c r="AI724" i="79"/>
  <c r="AH724" i="79"/>
  <c r="AG724" i="79"/>
  <c r="AF724" i="79"/>
  <c r="AE724" i="79"/>
  <c r="AL721" i="79"/>
  <c r="AK721" i="79"/>
  <c r="AJ721" i="79"/>
  <c r="AI721" i="79"/>
  <c r="AH721" i="79"/>
  <c r="AG721" i="79"/>
  <c r="AF721" i="79"/>
  <c r="AE721" i="79"/>
  <c r="AL718" i="79"/>
  <c r="AK718" i="79"/>
  <c r="AJ718" i="79"/>
  <c r="AI718" i="79"/>
  <c r="AH718" i="79"/>
  <c r="AG718" i="79"/>
  <c r="AF718" i="79"/>
  <c r="AE718" i="79"/>
  <c r="AL715" i="79"/>
  <c r="AK715" i="79"/>
  <c r="AJ715" i="79"/>
  <c r="AI715" i="79"/>
  <c r="AH715" i="79"/>
  <c r="AG715" i="79"/>
  <c r="AF715" i="79"/>
  <c r="AE715" i="79"/>
  <c r="AL712" i="79"/>
  <c r="AK712" i="79"/>
  <c r="AJ712" i="79"/>
  <c r="AI712" i="79"/>
  <c r="AH712" i="79"/>
  <c r="AG712" i="79"/>
  <c r="AF712" i="79"/>
  <c r="AE712" i="79"/>
  <c r="AL709" i="79"/>
  <c r="AK709" i="79"/>
  <c r="AJ709" i="79"/>
  <c r="AI709" i="79"/>
  <c r="AH709" i="79"/>
  <c r="AG709" i="79"/>
  <c r="AF709" i="79"/>
  <c r="AE709" i="79"/>
  <c r="AL706" i="79"/>
  <c r="AK706" i="79"/>
  <c r="AJ706" i="79"/>
  <c r="AI706" i="79"/>
  <c r="AH706" i="79"/>
  <c r="AG706" i="79"/>
  <c r="AF706" i="79"/>
  <c r="AE706" i="79"/>
  <c r="AL703" i="79"/>
  <c r="AK703" i="79"/>
  <c r="AJ703" i="79"/>
  <c r="AI703" i="79"/>
  <c r="AH703" i="79"/>
  <c r="AG703" i="79"/>
  <c r="AF703" i="79"/>
  <c r="AE703" i="79"/>
  <c r="AL699" i="79"/>
  <c r="AK699" i="79"/>
  <c r="AJ699" i="79"/>
  <c r="AI699" i="79"/>
  <c r="AH699" i="79"/>
  <c r="AG699" i="79"/>
  <c r="AF699" i="79"/>
  <c r="AE699" i="79"/>
  <c r="AL696" i="79"/>
  <c r="AK696" i="79"/>
  <c r="AJ696" i="79"/>
  <c r="AI696" i="79"/>
  <c r="AH696" i="79"/>
  <c r="AG696" i="79"/>
  <c r="AF696" i="79"/>
  <c r="AE696" i="79"/>
  <c r="AL693" i="79"/>
  <c r="AK693" i="79"/>
  <c r="AJ693" i="79"/>
  <c r="AI693" i="79"/>
  <c r="AH693" i="79"/>
  <c r="AG693" i="79"/>
  <c r="AF693" i="79"/>
  <c r="AE693" i="79"/>
  <c r="AL689" i="79"/>
  <c r="AK689" i="79"/>
  <c r="AJ689" i="79"/>
  <c r="AI689" i="79"/>
  <c r="AH689" i="79"/>
  <c r="AG689" i="79"/>
  <c r="AF689" i="79"/>
  <c r="AE689" i="79"/>
  <c r="AL686" i="79"/>
  <c r="AK686" i="79"/>
  <c r="AJ686" i="79"/>
  <c r="AI686" i="79"/>
  <c r="AH686" i="79"/>
  <c r="AG686" i="79"/>
  <c r="AF686" i="79"/>
  <c r="AE686" i="79"/>
  <c r="AL683" i="79"/>
  <c r="AK683" i="79"/>
  <c r="AJ683" i="79"/>
  <c r="AI683" i="79"/>
  <c r="AH683" i="79"/>
  <c r="AG683" i="79"/>
  <c r="AF683" i="79"/>
  <c r="AE683" i="79"/>
  <c r="AL680" i="79"/>
  <c r="AK680" i="79"/>
  <c r="AJ680" i="79"/>
  <c r="AI680" i="79"/>
  <c r="AH680" i="79"/>
  <c r="AG680" i="79"/>
  <c r="AF680" i="79"/>
  <c r="AE680" i="79"/>
  <c r="AL677" i="79"/>
  <c r="AK677" i="79"/>
  <c r="AJ677" i="79"/>
  <c r="AI677" i="79"/>
  <c r="AH677" i="79"/>
  <c r="AG677" i="79"/>
  <c r="AF677" i="79"/>
  <c r="AE677" i="79"/>
  <c r="AL674" i="79"/>
  <c r="AK674" i="79"/>
  <c r="AJ674" i="79"/>
  <c r="AI674" i="79"/>
  <c r="AH674" i="79"/>
  <c r="AG674" i="79"/>
  <c r="AF674" i="79"/>
  <c r="AE674" i="79"/>
  <c r="AL671" i="79"/>
  <c r="AK671" i="79"/>
  <c r="AJ671" i="79"/>
  <c r="AI671" i="79"/>
  <c r="AH671" i="79"/>
  <c r="AG671" i="79"/>
  <c r="AF671" i="79"/>
  <c r="AE671" i="79"/>
  <c r="AL668" i="79"/>
  <c r="AK668" i="79"/>
  <c r="AJ668" i="79"/>
  <c r="AI668" i="79"/>
  <c r="AH668" i="79"/>
  <c r="AG668" i="79"/>
  <c r="AF668" i="79"/>
  <c r="AE668" i="79"/>
  <c r="AL664" i="79"/>
  <c r="AK664" i="79"/>
  <c r="AJ664" i="79"/>
  <c r="AI664" i="79"/>
  <c r="AH664" i="79"/>
  <c r="AG664" i="79"/>
  <c r="AF664" i="79"/>
  <c r="AE664" i="79"/>
  <c r="AL661" i="79"/>
  <c r="AK661" i="79"/>
  <c r="AJ661" i="79"/>
  <c r="AI661" i="79"/>
  <c r="AH661" i="79"/>
  <c r="AG661" i="79"/>
  <c r="AF661" i="79"/>
  <c r="AE661" i="79"/>
  <c r="AL658" i="79"/>
  <c r="AK658" i="79"/>
  <c r="AJ658" i="79"/>
  <c r="AI658" i="79"/>
  <c r="AH658" i="79"/>
  <c r="AG658" i="79"/>
  <c r="AF658" i="79"/>
  <c r="AE658" i="79"/>
  <c r="AL655" i="79"/>
  <c r="AK655" i="79"/>
  <c r="AJ655" i="79"/>
  <c r="AI655" i="79"/>
  <c r="AH655" i="79"/>
  <c r="AG655" i="79"/>
  <c r="AF655" i="79"/>
  <c r="AE655" i="79"/>
  <c r="AL630" i="79"/>
  <c r="AK630" i="79"/>
  <c r="AJ630" i="79"/>
  <c r="AI630" i="79"/>
  <c r="AH630" i="79"/>
  <c r="AG630" i="79"/>
  <c r="AF630" i="79"/>
  <c r="AE630" i="79"/>
  <c r="AL626" i="79"/>
  <c r="AK626" i="79"/>
  <c r="AJ626" i="79"/>
  <c r="AI626" i="79"/>
  <c r="AH626" i="79"/>
  <c r="AG626" i="79"/>
  <c r="AF626" i="79"/>
  <c r="AE626" i="79"/>
  <c r="AL623" i="79"/>
  <c r="AK623" i="79"/>
  <c r="AJ623" i="79"/>
  <c r="AI623" i="79"/>
  <c r="AH623" i="79"/>
  <c r="AG623" i="79"/>
  <c r="AF623" i="79"/>
  <c r="AE623" i="79"/>
  <c r="AL620" i="79"/>
  <c r="AK620" i="79"/>
  <c r="AJ620" i="79"/>
  <c r="AI620" i="79"/>
  <c r="AH620" i="79"/>
  <c r="AG620" i="79"/>
  <c r="AF620" i="79"/>
  <c r="AE620" i="79"/>
  <c r="AL616" i="79"/>
  <c r="AK616" i="79"/>
  <c r="AJ616" i="79"/>
  <c r="AI616" i="79"/>
  <c r="AH616" i="79"/>
  <c r="AG616" i="79"/>
  <c r="AF616" i="79"/>
  <c r="AE616" i="79"/>
  <c r="AL613" i="79"/>
  <c r="AK613" i="79"/>
  <c r="AJ613" i="79"/>
  <c r="AI613" i="79"/>
  <c r="AH613" i="79"/>
  <c r="AG613" i="79"/>
  <c r="AF613" i="79"/>
  <c r="AE613" i="79"/>
  <c r="AL610" i="79"/>
  <c r="AK610" i="79"/>
  <c r="AJ610" i="79"/>
  <c r="AI610" i="79"/>
  <c r="AH610" i="79"/>
  <c r="AG610" i="79"/>
  <c r="AF610" i="79"/>
  <c r="AE610" i="79"/>
  <c r="AL607" i="79"/>
  <c r="AK607" i="79"/>
  <c r="AJ607" i="79"/>
  <c r="AI607" i="79"/>
  <c r="AH607" i="79"/>
  <c r="AG607" i="79"/>
  <c r="AF607" i="79"/>
  <c r="AE607" i="79"/>
  <c r="AL604" i="79"/>
  <c r="AK604" i="79"/>
  <c r="AJ604" i="79"/>
  <c r="AI604" i="79"/>
  <c r="AH604" i="79"/>
  <c r="AG604" i="79"/>
  <c r="AF604" i="79"/>
  <c r="AE604" i="79"/>
  <c r="AL600" i="79"/>
  <c r="AK600" i="79"/>
  <c r="AJ600" i="79"/>
  <c r="AI600" i="79"/>
  <c r="AH600" i="79"/>
  <c r="AG600" i="79"/>
  <c r="AF600" i="79"/>
  <c r="AE600" i="79"/>
  <c r="AL597" i="79"/>
  <c r="AK597" i="79"/>
  <c r="AJ597" i="79"/>
  <c r="AI597" i="79"/>
  <c r="AH597" i="79"/>
  <c r="AG597" i="79"/>
  <c r="AF597" i="79"/>
  <c r="AE597" i="79"/>
  <c r="AL594" i="79"/>
  <c r="AK594" i="79"/>
  <c r="AJ594" i="79"/>
  <c r="AI594" i="79"/>
  <c r="AH594" i="79"/>
  <c r="AG594" i="79"/>
  <c r="AF594" i="79"/>
  <c r="AE594" i="79"/>
  <c r="AL591" i="79"/>
  <c r="AK591" i="79"/>
  <c r="AJ591" i="79"/>
  <c r="AI591" i="79"/>
  <c r="AH591" i="79"/>
  <c r="AG591" i="79"/>
  <c r="AF591" i="79"/>
  <c r="AE591" i="79"/>
  <c r="AL588" i="79"/>
  <c r="AK588" i="79"/>
  <c r="AJ588" i="79"/>
  <c r="AI588" i="79"/>
  <c r="AH588" i="79"/>
  <c r="AG588" i="79"/>
  <c r="AF588" i="79"/>
  <c r="AE588" i="79"/>
  <c r="AL559" i="79"/>
  <c r="AK559" i="79"/>
  <c r="AJ559" i="79"/>
  <c r="AI559" i="79"/>
  <c r="AH559" i="79"/>
  <c r="AG559" i="79"/>
  <c r="AF559" i="79"/>
  <c r="AE559" i="79"/>
  <c r="AL556" i="79"/>
  <c r="AK556" i="79"/>
  <c r="AJ556" i="79"/>
  <c r="AI556" i="79"/>
  <c r="AH556" i="79"/>
  <c r="AG556" i="79"/>
  <c r="AF556" i="79"/>
  <c r="AE556" i="79"/>
  <c r="AL553" i="79"/>
  <c r="AK553" i="79"/>
  <c r="AJ553" i="79"/>
  <c r="AI553" i="79"/>
  <c r="AH553" i="79"/>
  <c r="AG553" i="79"/>
  <c r="AF553" i="79"/>
  <c r="AE553" i="79"/>
  <c r="AL550" i="79"/>
  <c r="AK550" i="79"/>
  <c r="AJ550" i="79"/>
  <c r="AI550" i="79"/>
  <c r="AH550" i="79"/>
  <c r="AG550" i="79"/>
  <c r="AF550" i="79"/>
  <c r="AE550" i="79"/>
  <c r="AL547" i="79"/>
  <c r="AK547" i="79"/>
  <c r="AJ547" i="79"/>
  <c r="AI547" i="79"/>
  <c r="AH547" i="79"/>
  <c r="AG547" i="79"/>
  <c r="AF547" i="79"/>
  <c r="AE547" i="79"/>
  <c r="AL544" i="79"/>
  <c r="AK544" i="79"/>
  <c r="AJ544" i="79"/>
  <c r="AI544" i="79"/>
  <c r="AH544" i="79"/>
  <c r="AG544" i="79"/>
  <c r="AF544" i="79"/>
  <c r="AE544" i="79"/>
  <c r="AL541" i="79"/>
  <c r="AK541" i="79"/>
  <c r="AJ541" i="79"/>
  <c r="AI541" i="79"/>
  <c r="AH541" i="79"/>
  <c r="AG541" i="79"/>
  <c r="AF541" i="79"/>
  <c r="AE541" i="79"/>
  <c r="AL538" i="79"/>
  <c r="AK538" i="79"/>
  <c r="AJ538" i="79"/>
  <c r="AI538" i="79"/>
  <c r="AH538" i="79"/>
  <c r="AG538" i="79"/>
  <c r="AF538" i="79"/>
  <c r="AE538" i="79"/>
  <c r="AL535" i="79"/>
  <c r="AK535" i="79"/>
  <c r="AJ535" i="79"/>
  <c r="AI535" i="79"/>
  <c r="AH535" i="79"/>
  <c r="AG535" i="79"/>
  <c r="AF535" i="79"/>
  <c r="AE535" i="79"/>
  <c r="AL532" i="79"/>
  <c r="AK532" i="79"/>
  <c r="AJ532" i="79"/>
  <c r="AI532" i="79"/>
  <c r="AH532" i="79"/>
  <c r="AG532" i="79"/>
  <c r="AF532" i="79"/>
  <c r="AE532" i="79"/>
  <c r="AL529" i="79"/>
  <c r="AK529" i="79"/>
  <c r="AJ529" i="79"/>
  <c r="AI529" i="79"/>
  <c r="AH529" i="79"/>
  <c r="AG529" i="79"/>
  <c r="AF529" i="79"/>
  <c r="AE529" i="79"/>
  <c r="AL526" i="79"/>
  <c r="AK526" i="79"/>
  <c r="AJ526" i="79"/>
  <c r="AI526" i="79"/>
  <c r="AH526" i="79"/>
  <c r="AG526" i="79"/>
  <c r="AF526" i="79"/>
  <c r="AE526" i="79"/>
  <c r="AL523" i="79"/>
  <c r="AK523" i="79"/>
  <c r="AJ523" i="79"/>
  <c r="AI523" i="79"/>
  <c r="AH523" i="79"/>
  <c r="AG523" i="79"/>
  <c r="AF523" i="79"/>
  <c r="AE523" i="79"/>
  <c r="AL520" i="79"/>
  <c r="AK520" i="79"/>
  <c r="AJ520" i="79"/>
  <c r="AI520" i="79"/>
  <c r="AH520" i="79"/>
  <c r="AG520" i="79"/>
  <c r="AF520" i="79"/>
  <c r="AE520" i="79"/>
  <c r="AL516" i="79"/>
  <c r="AK516" i="79"/>
  <c r="AJ516" i="79"/>
  <c r="AI516" i="79"/>
  <c r="AH516" i="79"/>
  <c r="AG516" i="79"/>
  <c r="AF516" i="79"/>
  <c r="AE516" i="79"/>
  <c r="AL513" i="79"/>
  <c r="AK513" i="79"/>
  <c r="AJ513" i="79"/>
  <c r="AI513" i="79"/>
  <c r="AH513" i="79"/>
  <c r="AG513" i="79"/>
  <c r="AF513" i="79"/>
  <c r="AE513" i="79"/>
  <c r="AL510" i="79"/>
  <c r="AK510" i="79"/>
  <c r="AJ510" i="79"/>
  <c r="AI510" i="79"/>
  <c r="AH510" i="79"/>
  <c r="AG510" i="79"/>
  <c r="AF510" i="79"/>
  <c r="AE510" i="79"/>
  <c r="AL506" i="79"/>
  <c r="AK506" i="79"/>
  <c r="AJ506" i="79"/>
  <c r="AI506" i="79"/>
  <c r="AH506" i="79"/>
  <c r="AG506" i="79"/>
  <c r="AF506" i="79"/>
  <c r="AE506" i="79"/>
  <c r="AL503" i="79"/>
  <c r="AK503" i="79"/>
  <c r="AJ503" i="79"/>
  <c r="AI503" i="79"/>
  <c r="AH503" i="79"/>
  <c r="AG503" i="79"/>
  <c r="AF503" i="79"/>
  <c r="AE503" i="79"/>
  <c r="AL500" i="79"/>
  <c r="AK500" i="79"/>
  <c r="AJ500" i="79"/>
  <c r="AI500" i="79"/>
  <c r="AH500" i="79"/>
  <c r="AG500" i="79"/>
  <c r="AF500" i="79"/>
  <c r="AE500" i="79"/>
  <c r="AL497" i="79"/>
  <c r="AK497" i="79"/>
  <c r="AJ497" i="79"/>
  <c r="AI497" i="79"/>
  <c r="AH497" i="79"/>
  <c r="AG497" i="79"/>
  <c r="AF497" i="79"/>
  <c r="AE497" i="79"/>
  <c r="AL494" i="79"/>
  <c r="AK494" i="79"/>
  <c r="AJ494" i="79"/>
  <c r="AI494" i="79"/>
  <c r="AH494" i="79"/>
  <c r="AG494" i="79"/>
  <c r="AF494" i="79"/>
  <c r="AE494" i="79"/>
  <c r="AL491" i="79"/>
  <c r="AK491" i="79"/>
  <c r="AJ491" i="79"/>
  <c r="AI491" i="79"/>
  <c r="AH491" i="79"/>
  <c r="AG491" i="79"/>
  <c r="AF491" i="79"/>
  <c r="AE491" i="79"/>
  <c r="AL488" i="79"/>
  <c r="AK488" i="79"/>
  <c r="AJ488" i="79"/>
  <c r="AI488" i="79"/>
  <c r="AH488" i="79"/>
  <c r="AG488" i="79"/>
  <c r="AF488" i="79"/>
  <c r="AE488" i="79"/>
  <c r="AL485" i="79"/>
  <c r="AK485" i="79"/>
  <c r="AJ485" i="79"/>
  <c r="AI485" i="79"/>
  <c r="AH485" i="79"/>
  <c r="AG485" i="79"/>
  <c r="AF485" i="79"/>
  <c r="AE485" i="79"/>
  <c r="AL481" i="79"/>
  <c r="AK481" i="79"/>
  <c r="AJ481" i="79"/>
  <c r="AI481" i="79"/>
  <c r="AH481" i="79"/>
  <c r="AG481" i="79"/>
  <c r="AF481" i="79"/>
  <c r="AE481" i="79"/>
  <c r="AL478" i="79"/>
  <c r="AK478" i="79"/>
  <c r="AJ478" i="79"/>
  <c r="AI478" i="79"/>
  <c r="AH478" i="79"/>
  <c r="AG478" i="79"/>
  <c r="AF478" i="79"/>
  <c r="AE478" i="79"/>
  <c r="AL475" i="79"/>
  <c r="AK475" i="79"/>
  <c r="AJ475" i="79"/>
  <c r="AI475" i="79"/>
  <c r="AH475" i="79"/>
  <c r="AG475" i="79"/>
  <c r="AF475" i="79"/>
  <c r="AE475" i="79"/>
  <c r="AL472" i="79"/>
  <c r="AK472" i="79"/>
  <c r="AJ472" i="79"/>
  <c r="AI472" i="79"/>
  <c r="AH472" i="79"/>
  <c r="AG472" i="79"/>
  <c r="AF472" i="79"/>
  <c r="AE472" i="79"/>
  <c r="AL447" i="79"/>
  <c r="AK447" i="79"/>
  <c r="AJ447" i="79"/>
  <c r="AI447" i="79"/>
  <c r="AH447" i="79"/>
  <c r="AG447" i="79"/>
  <c r="AF447" i="79"/>
  <c r="AE447" i="79"/>
  <c r="AL443" i="79"/>
  <c r="AK443" i="79"/>
  <c r="AJ443" i="79"/>
  <c r="AI443" i="79"/>
  <c r="AH443" i="79"/>
  <c r="AG443" i="79"/>
  <c r="AF443" i="79"/>
  <c r="AE443" i="79"/>
  <c r="AL440" i="79"/>
  <c r="AK440" i="79"/>
  <c r="AJ440" i="79"/>
  <c r="AI440" i="79"/>
  <c r="AH440" i="79"/>
  <c r="AG440" i="79"/>
  <c r="AF440" i="79"/>
  <c r="AE440" i="79"/>
  <c r="AL437" i="79"/>
  <c r="AK437" i="79"/>
  <c r="AJ437" i="79"/>
  <c r="AI437" i="79"/>
  <c r="AH437" i="79"/>
  <c r="AG437" i="79"/>
  <c r="AF437" i="79"/>
  <c r="AE437" i="79"/>
  <c r="AL433" i="79"/>
  <c r="AK433" i="79"/>
  <c r="AJ433" i="79"/>
  <c r="AI433" i="79"/>
  <c r="AH433" i="79"/>
  <c r="AG433" i="79"/>
  <c r="AF433" i="79"/>
  <c r="AE433" i="79"/>
  <c r="AL430" i="79"/>
  <c r="AK430" i="79"/>
  <c r="AJ430" i="79"/>
  <c r="AI430" i="79"/>
  <c r="AH430" i="79"/>
  <c r="AG430" i="79"/>
  <c r="AF430" i="79"/>
  <c r="AE430" i="79"/>
  <c r="AL427" i="79"/>
  <c r="AK427" i="79"/>
  <c r="AJ427" i="79"/>
  <c r="AI427" i="79"/>
  <c r="AH427" i="79"/>
  <c r="AG427" i="79"/>
  <c r="AF427" i="79"/>
  <c r="AE427" i="79"/>
  <c r="AL424" i="79"/>
  <c r="AK424" i="79"/>
  <c r="AJ424" i="79"/>
  <c r="AI424" i="79"/>
  <c r="AH424" i="79"/>
  <c r="AG424" i="79"/>
  <c r="AF424" i="79"/>
  <c r="AE424" i="79"/>
  <c r="AL421" i="79"/>
  <c r="AK421" i="79"/>
  <c r="AJ421" i="79"/>
  <c r="AI421" i="79"/>
  <c r="AH421" i="79"/>
  <c r="AG421" i="79"/>
  <c r="AF421" i="79"/>
  <c r="AE421" i="79"/>
  <c r="AL417" i="79"/>
  <c r="AK417" i="79"/>
  <c r="AJ417" i="79"/>
  <c r="AI417" i="79"/>
  <c r="AH417" i="79"/>
  <c r="AG417" i="79"/>
  <c r="AF417" i="79"/>
  <c r="AE417" i="79"/>
  <c r="AL414" i="79"/>
  <c r="AK414" i="79"/>
  <c r="AJ414" i="79"/>
  <c r="AI414" i="79"/>
  <c r="AH414" i="79"/>
  <c r="AG414" i="79"/>
  <c r="AF414" i="79"/>
  <c r="AE414" i="79"/>
  <c r="AL411" i="79"/>
  <c r="AK411" i="79"/>
  <c r="AJ411" i="79"/>
  <c r="AI411" i="79"/>
  <c r="AH411" i="79"/>
  <c r="AG411" i="79"/>
  <c r="AF411" i="79"/>
  <c r="AE411" i="79"/>
  <c r="AL408" i="79"/>
  <c r="AK408" i="79"/>
  <c r="AJ408" i="79"/>
  <c r="AI408" i="79"/>
  <c r="AH408" i="79"/>
  <c r="AG408" i="79"/>
  <c r="AF408" i="79"/>
  <c r="AE408" i="79"/>
  <c r="AL405" i="79"/>
  <c r="AK405" i="79"/>
  <c r="AJ405" i="79"/>
  <c r="AI405" i="79"/>
  <c r="AH405" i="79"/>
  <c r="AG405" i="79"/>
  <c r="AF405" i="79"/>
  <c r="AE405" i="79"/>
  <c r="Z576" i="79"/>
  <c r="AL376" i="79"/>
  <c r="AK376" i="79"/>
  <c r="AJ376" i="79"/>
  <c r="AI376" i="79"/>
  <c r="AH376" i="79"/>
  <c r="AG376" i="79"/>
  <c r="AF376" i="79"/>
  <c r="AE376" i="79"/>
  <c r="AL373" i="79"/>
  <c r="AK373" i="79"/>
  <c r="AJ373" i="79"/>
  <c r="AI373" i="79"/>
  <c r="AH373" i="79"/>
  <c r="AG373" i="79"/>
  <c r="AF373" i="79"/>
  <c r="AE373" i="79"/>
  <c r="AL370" i="79"/>
  <c r="AK370" i="79"/>
  <c r="AJ370" i="79"/>
  <c r="AI370" i="79"/>
  <c r="AH370" i="79"/>
  <c r="AG370" i="79"/>
  <c r="AF370" i="79"/>
  <c r="AE370" i="79"/>
  <c r="AL367" i="79"/>
  <c r="AK367" i="79"/>
  <c r="AJ367" i="79"/>
  <c r="AI367" i="79"/>
  <c r="AH367" i="79"/>
  <c r="AG367" i="79"/>
  <c r="AF367" i="79"/>
  <c r="AE367" i="79"/>
  <c r="AL364" i="79"/>
  <c r="AK364" i="79"/>
  <c r="AJ364" i="79"/>
  <c r="AI364" i="79"/>
  <c r="AH364" i="79"/>
  <c r="AG364" i="79"/>
  <c r="AF364" i="79"/>
  <c r="AE364" i="79"/>
  <c r="AL361" i="79"/>
  <c r="AK361" i="79"/>
  <c r="AJ361" i="79"/>
  <c r="AI361" i="79"/>
  <c r="AH361" i="79"/>
  <c r="AG361" i="79"/>
  <c r="AF361" i="79"/>
  <c r="AE361" i="79"/>
  <c r="AL358" i="79"/>
  <c r="AK358" i="79"/>
  <c r="AJ358" i="79"/>
  <c r="AI358" i="79"/>
  <c r="AH358" i="79"/>
  <c r="AG358" i="79"/>
  <c r="AF358" i="79"/>
  <c r="AE358" i="79"/>
  <c r="AL355" i="79"/>
  <c r="AK355" i="79"/>
  <c r="AJ355" i="79"/>
  <c r="AI355" i="79"/>
  <c r="AH355" i="79"/>
  <c r="AG355" i="79"/>
  <c r="AF355" i="79"/>
  <c r="AE355" i="79"/>
  <c r="AL352" i="79"/>
  <c r="AK352" i="79"/>
  <c r="AJ352" i="79"/>
  <c r="AI352" i="79"/>
  <c r="AH352" i="79"/>
  <c r="AG352" i="79"/>
  <c r="AF352" i="79"/>
  <c r="AE352" i="79"/>
  <c r="AL349" i="79"/>
  <c r="AK349" i="79"/>
  <c r="AJ349" i="79"/>
  <c r="AI349" i="79"/>
  <c r="AH349" i="79"/>
  <c r="AG349" i="79"/>
  <c r="AF349" i="79"/>
  <c r="AE349" i="79"/>
  <c r="AL346" i="79"/>
  <c r="AK346" i="79"/>
  <c r="AJ346" i="79"/>
  <c r="AI346" i="79"/>
  <c r="AH346" i="79"/>
  <c r="AG346" i="79"/>
  <c r="AF346" i="79"/>
  <c r="AE346" i="79"/>
  <c r="AL343" i="79"/>
  <c r="AK343" i="79"/>
  <c r="AJ343" i="79"/>
  <c r="AI343" i="79"/>
  <c r="AH343" i="79"/>
  <c r="AG343" i="79"/>
  <c r="AF343" i="79"/>
  <c r="AE343" i="79"/>
  <c r="AL340" i="79"/>
  <c r="AK340" i="79"/>
  <c r="AJ340" i="79"/>
  <c r="AI340" i="79"/>
  <c r="AH340" i="79"/>
  <c r="AG340" i="79"/>
  <c r="AF340" i="79"/>
  <c r="AE340" i="79"/>
  <c r="AL337" i="79"/>
  <c r="AK337" i="79"/>
  <c r="AJ337" i="79"/>
  <c r="AI337" i="79"/>
  <c r="AH337" i="79"/>
  <c r="AG337" i="79"/>
  <c r="AF337" i="79"/>
  <c r="AE337" i="79"/>
  <c r="AL333" i="79"/>
  <c r="AK333" i="79"/>
  <c r="AJ333" i="79"/>
  <c r="AI333" i="79"/>
  <c r="AH333" i="79"/>
  <c r="AG333" i="79"/>
  <c r="AF333" i="79"/>
  <c r="AE333" i="79"/>
  <c r="AL330" i="79"/>
  <c r="AK330" i="79"/>
  <c r="AJ330" i="79"/>
  <c r="AI330" i="79"/>
  <c r="AH330" i="79"/>
  <c r="AG330" i="79"/>
  <c r="AF330" i="79"/>
  <c r="AE330" i="79"/>
  <c r="AL327" i="79"/>
  <c r="AK327" i="79"/>
  <c r="AJ327" i="79"/>
  <c r="AI327" i="79"/>
  <c r="AH327" i="79"/>
  <c r="AG327" i="79"/>
  <c r="AF327" i="79"/>
  <c r="AE327" i="79"/>
  <c r="AL323" i="79"/>
  <c r="AK323" i="79"/>
  <c r="AJ323" i="79"/>
  <c r="AI323" i="79"/>
  <c r="AH323" i="79"/>
  <c r="AG323" i="79"/>
  <c r="AF323" i="79"/>
  <c r="AE323" i="79"/>
  <c r="AL320" i="79"/>
  <c r="AK320" i="79"/>
  <c r="AJ320" i="79"/>
  <c r="AI320" i="79"/>
  <c r="AH320" i="79"/>
  <c r="AG320" i="79"/>
  <c r="AF320" i="79"/>
  <c r="AE320" i="79"/>
  <c r="AL317" i="79"/>
  <c r="AK317" i="79"/>
  <c r="AJ317" i="79"/>
  <c r="AI317" i="79"/>
  <c r="AH317" i="79"/>
  <c r="AG317" i="79"/>
  <c r="AF317" i="79"/>
  <c r="AE317" i="79"/>
  <c r="AL314" i="79"/>
  <c r="AK314" i="79"/>
  <c r="AJ314" i="79"/>
  <c r="AI314" i="79"/>
  <c r="AH314" i="79"/>
  <c r="AG314" i="79"/>
  <c r="AF314" i="79"/>
  <c r="AE314" i="79"/>
  <c r="AL311" i="79"/>
  <c r="AK311" i="79"/>
  <c r="AJ311" i="79"/>
  <c r="AI311" i="79"/>
  <c r="AH311" i="79"/>
  <c r="AG311" i="79"/>
  <c r="AF311" i="79"/>
  <c r="AE311" i="79"/>
  <c r="AL308" i="79"/>
  <c r="AK308" i="79"/>
  <c r="AJ308" i="79"/>
  <c r="AI308" i="79"/>
  <c r="AH308" i="79"/>
  <c r="AG308" i="79"/>
  <c r="AF308" i="79"/>
  <c r="AE308" i="79"/>
  <c r="AL305" i="79"/>
  <c r="AK305" i="79"/>
  <c r="AJ305" i="79"/>
  <c r="AI305" i="79"/>
  <c r="AH305" i="79"/>
  <c r="AG305" i="79"/>
  <c r="AF305" i="79"/>
  <c r="AE305" i="79"/>
  <c r="AL302" i="79"/>
  <c r="AK302" i="79"/>
  <c r="AJ302" i="79"/>
  <c r="AI302" i="79"/>
  <c r="AH302" i="79"/>
  <c r="AG302" i="79"/>
  <c r="AF302" i="79"/>
  <c r="AE302" i="79"/>
  <c r="AL298" i="79"/>
  <c r="AK298" i="79"/>
  <c r="AJ298" i="79"/>
  <c r="AI298" i="79"/>
  <c r="AH298" i="79"/>
  <c r="AG298" i="79"/>
  <c r="AF298" i="79"/>
  <c r="AE298" i="79"/>
  <c r="AL295" i="79"/>
  <c r="AK295" i="79"/>
  <c r="AJ295" i="79"/>
  <c r="AI295" i="79"/>
  <c r="AH295" i="79"/>
  <c r="AG295" i="79"/>
  <c r="AF295" i="79"/>
  <c r="AE295" i="79"/>
  <c r="AL292" i="79"/>
  <c r="AK292" i="79"/>
  <c r="AJ292" i="79"/>
  <c r="AI292" i="79"/>
  <c r="AH292" i="79"/>
  <c r="AG292" i="79"/>
  <c r="AF292" i="79"/>
  <c r="AE292" i="79"/>
  <c r="AL289" i="79"/>
  <c r="AK289" i="79"/>
  <c r="AJ289" i="79"/>
  <c r="AI289" i="79"/>
  <c r="AH289" i="79"/>
  <c r="AG289" i="79"/>
  <c r="AF289" i="79"/>
  <c r="AE289" i="79"/>
  <c r="AL264" i="79"/>
  <c r="AK264" i="79"/>
  <c r="AJ264" i="79"/>
  <c r="AI264" i="79"/>
  <c r="AH264" i="79"/>
  <c r="AG264" i="79"/>
  <c r="AF264" i="79"/>
  <c r="AE264" i="79"/>
  <c r="AL260" i="79"/>
  <c r="AK260" i="79"/>
  <c r="AJ260" i="79"/>
  <c r="AI260" i="79"/>
  <c r="AH260" i="79"/>
  <c r="AG260" i="79"/>
  <c r="AF260" i="79"/>
  <c r="AE260" i="79"/>
  <c r="AL257" i="79"/>
  <c r="AK257" i="79"/>
  <c r="AJ257" i="79"/>
  <c r="AI257" i="79"/>
  <c r="AH257" i="79"/>
  <c r="AG257" i="79"/>
  <c r="AF257" i="79"/>
  <c r="AE257" i="79"/>
  <c r="AL254" i="79"/>
  <c r="AK254" i="79"/>
  <c r="AJ254" i="79"/>
  <c r="AI254" i="79"/>
  <c r="AH254" i="79"/>
  <c r="AG254" i="79"/>
  <c r="AF254" i="79"/>
  <c r="AE254" i="79"/>
  <c r="AL250" i="79"/>
  <c r="AK250" i="79"/>
  <c r="AJ250" i="79"/>
  <c r="AI250" i="79"/>
  <c r="AH250" i="79"/>
  <c r="AG250" i="79"/>
  <c r="AF250" i="79"/>
  <c r="AE250" i="79"/>
  <c r="AL247" i="79"/>
  <c r="AK247" i="79"/>
  <c r="AJ247" i="79"/>
  <c r="AI247" i="79"/>
  <c r="AH247" i="79"/>
  <c r="AG247" i="79"/>
  <c r="AF247" i="79"/>
  <c r="AE247" i="79"/>
  <c r="AL244" i="79"/>
  <c r="AK244" i="79"/>
  <c r="AJ244" i="79"/>
  <c r="AI244" i="79"/>
  <c r="AH244" i="79"/>
  <c r="AG244" i="79"/>
  <c r="AF244" i="79"/>
  <c r="AE244" i="79"/>
  <c r="AL241" i="79"/>
  <c r="AK241" i="79"/>
  <c r="AJ241" i="79"/>
  <c r="AI241" i="79"/>
  <c r="AH241" i="79"/>
  <c r="AG241" i="79"/>
  <c r="AF241" i="79"/>
  <c r="AE241" i="79"/>
  <c r="AL238" i="79"/>
  <c r="AK238" i="79"/>
  <c r="AJ238" i="79"/>
  <c r="AI238" i="79"/>
  <c r="AH238" i="79"/>
  <c r="AG238" i="79"/>
  <c r="AF238" i="79"/>
  <c r="AE238" i="79"/>
  <c r="AL234" i="79"/>
  <c r="AK234" i="79"/>
  <c r="AJ234" i="79"/>
  <c r="AI234" i="79"/>
  <c r="AH234" i="79"/>
  <c r="AG234" i="79"/>
  <c r="AF234" i="79"/>
  <c r="AE234" i="79"/>
  <c r="AL231" i="79"/>
  <c r="AK231" i="79"/>
  <c r="AJ231" i="79"/>
  <c r="AI231" i="79"/>
  <c r="AH231" i="79"/>
  <c r="AG231" i="79"/>
  <c r="AF231" i="79"/>
  <c r="AE231" i="79"/>
  <c r="AL228" i="79"/>
  <c r="AK228" i="79"/>
  <c r="AJ228" i="79"/>
  <c r="AI228" i="79"/>
  <c r="AH228" i="79"/>
  <c r="AG228" i="79"/>
  <c r="AF228" i="79"/>
  <c r="AE228" i="79"/>
  <c r="AL225" i="79"/>
  <c r="AK225" i="79"/>
  <c r="AJ225" i="79"/>
  <c r="AI225" i="79"/>
  <c r="AH225" i="79"/>
  <c r="AG225" i="79"/>
  <c r="AF225" i="79"/>
  <c r="AE225" i="79"/>
  <c r="AL222" i="79"/>
  <c r="AK222" i="79"/>
  <c r="AJ222" i="79"/>
  <c r="AI222" i="79"/>
  <c r="AH222" i="79"/>
  <c r="AG222" i="79"/>
  <c r="AF222" i="79"/>
  <c r="AE222" i="79"/>
  <c r="AL193" i="79"/>
  <c r="AK193" i="79"/>
  <c r="AJ193" i="79"/>
  <c r="AI193" i="79"/>
  <c r="AH193" i="79"/>
  <c r="AG193" i="79"/>
  <c r="AF193" i="79"/>
  <c r="AE193" i="79"/>
  <c r="AL190" i="79"/>
  <c r="AK190" i="79"/>
  <c r="AJ190" i="79"/>
  <c r="AI190" i="79"/>
  <c r="AH190" i="79"/>
  <c r="AG190" i="79"/>
  <c r="AF190" i="79"/>
  <c r="AE190" i="79"/>
  <c r="AL187" i="79"/>
  <c r="AK187" i="79"/>
  <c r="AJ187" i="79"/>
  <c r="AI187" i="79"/>
  <c r="AH187" i="79"/>
  <c r="AG187" i="79"/>
  <c r="AF187" i="79"/>
  <c r="AE187" i="79"/>
  <c r="AL184" i="79"/>
  <c r="AK184" i="79"/>
  <c r="AJ184" i="79"/>
  <c r="AI184" i="79"/>
  <c r="AH184" i="79"/>
  <c r="AG184" i="79"/>
  <c r="AF184" i="79"/>
  <c r="AE184" i="79"/>
  <c r="AL181" i="79"/>
  <c r="AK181" i="79"/>
  <c r="AJ181" i="79"/>
  <c r="AI181" i="79"/>
  <c r="AH181" i="79"/>
  <c r="AG181" i="79"/>
  <c r="AF181" i="79"/>
  <c r="AE181" i="79"/>
  <c r="AL178" i="79"/>
  <c r="AK178" i="79"/>
  <c r="AJ178" i="79"/>
  <c r="AI178" i="79"/>
  <c r="AH178" i="79"/>
  <c r="AG178" i="79"/>
  <c r="AF178" i="79"/>
  <c r="AE178" i="79"/>
  <c r="AL175" i="79"/>
  <c r="AK175" i="79"/>
  <c r="AJ175" i="79"/>
  <c r="AI175" i="79"/>
  <c r="AH175" i="79"/>
  <c r="AG175" i="79"/>
  <c r="AF175" i="79"/>
  <c r="AE175" i="79"/>
  <c r="AL172" i="79"/>
  <c r="AK172" i="79"/>
  <c r="AJ172" i="79"/>
  <c r="AI172" i="79"/>
  <c r="AH172" i="79"/>
  <c r="AG172" i="79"/>
  <c r="AF172" i="79"/>
  <c r="AE172" i="79"/>
  <c r="AL169" i="79"/>
  <c r="AK169" i="79"/>
  <c r="AJ169" i="79"/>
  <c r="AI169" i="79"/>
  <c r="AH169" i="79"/>
  <c r="AG169" i="79"/>
  <c r="AF169" i="79"/>
  <c r="AE169" i="79"/>
  <c r="AL166" i="79"/>
  <c r="AK166" i="79"/>
  <c r="AJ166" i="79"/>
  <c r="AI166" i="79"/>
  <c r="AH166" i="79"/>
  <c r="AG166" i="79"/>
  <c r="AF166" i="79"/>
  <c r="AE166" i="79"/>
  <c r="AL163" i="79"/>
  <c r="AK163" i="79"/>
  <c r="AJ163" i="79"/>
  <c r="AI163" i="79"/>
  <c r="AH163" i="79"/>
  <c r="AG163" i="79"/>
  <c r="AF163" i="79"/>
  <c r="AE163" i="79"/>
  <c r="AL160" i="79"/>
  <c r="AK160" i="79"/>
  <c r="AJ160" i="79"/>
  <c r="AI160" i="79"/>
  <c r="AH160" i="79"/>
  <c r="AG160" i="79"/>
  <c r="AF160" i="79"/>
  <c r="AE160" i="79"/>
  <c r="AL157" i="79"/>
  <c r="AK157" i="79"/>
  <c r="AJ157" i="79"/>
  <c r="AI157" i="79"/>
  <c r="AH157" i="79"/>
  <c r="AG157" i="79"/>
  <c r="AF157" i="79"/>
  <c r="AE157" i="79"/>
  <c r="AL154" i="79"/>
  <c r="AK154" i="79"/>
  <c r="AJ154" i="79"/>
  <c r="AI154" i="79"/>
  <c r="AH154" i="79"/>
  <c r="AG154" i="79"/>
  <c r="AF154" i="79"/>
  <c r="AE154" i="79"/>
  <c r="AL150" i="79"/>
  <c r="AK150" i="79"/>
  <c r="AJ150" i="79"/>
  <c r="AI150" i="79"/>
  <c r="AH150" i="79"/>
  <c r="AG150" i="79"/>
  <c r="AF150" i="79"/>
  <c r="AE150" i="79"/>
  <c r="AL147" i="79"/>
  <c r="AK147" i="79"/>
  <c r="AJ147" i="79"/>
  <c r="AI147" i="79"/>
  <c r="AH147" i="79"/>
  <c r="AG147" i="79"/>
  <c r="AF147" i="79"/>
  <c r="AE147" i="79"/>
  <c r="AL144" i="79"/>
  <c r="AK144" i="79"/>
  <c r="AJ144" i="79"/>
  <c r="AI144" i="79"/>
  <c r="AH144" i="79"/>
  <c r="AG144" i="79"/>
  <c r="AF144" i="79"/>
  <c r="AE144" i="79"/>
  <c r="AL140" i="79"/>
  <c r="AK140" i="79"/>
  <c r="AJ140" i="79"/>
  <c r="AI140" i="79"/>
  <c r="AH140" i="79"/>
  <c r="AG140" i="79"/>
  <c r="AF140" i="79"/>
  <c r="AE140" i="79"/>
  <c r="AL137" i="79"/>
  <c r="AK137" i="79"/>
  <c r="AJ137" i="79"/>
  <c r="AI137" i="79"/>
  <c r="AH137" i="79"/>
  <c r="AG137" i="79"/>
  <c r="AF137" i="79"/>
  <c r="AE137" i="79"/>
  <c r="AL134" i="79"/>
  <c r="AK134" i="79"/>
  <c r="AJ134" i="79"/>
  <c r="AI134" i="79"/>
  <c r="AH134" i="79"/>
  <c r="AG134" i="79"/>
  <c r="AF134" i="79"/>
  <c r="AE134" i="79"/>
  <c r="AL131" i="79"/>
  <c r="AK131" i="79"/>
  <c r="AJ131" i="79"/>
  <c r="AI131" i="79"/>
  <c r="AH131" i="79"/>
  <c r="AG131" i="79"/>
  <c r="AF131" i="79"/>
  <c r="AE131" i="79"/>
  <c r="AL128" i="79"/>
  <c r="AK128" i="79"/>
  <c r="AJ128" i="79"/>
  <c r="AI128" i="79"/>
  <c r="AH128" i="79"/>
  <c r="AG128" i="79"/>
  <c r="AF128" i="79"/>
  <c r="AE128" i="79"/>
  <c r="AL125" i="79"/>
  <c r="AK125" i="79"/>
  <c r="AJ125" i="79"/>
  <c r="AI125" i="79"/>
  <c r="AH125" i="79"/>
  <c r="AG125" i="79"/>
  <c r="AF125" i="79"/>
  <c r="AE125" i="79"/>
  <c r="AL122" i="79"/>
  <c r="AK122" i="79"/>
  <c r="AJ122" i="79"/>
  <c r="AI122" i="79"/>
  <c r="AH122" i="79"/>
  <c r="AG122" i="79"/>
  <c r="AF122" i="79"/>
  <c r="AE122" i="79"/>
  <c r="AL119" i="79"/>
  <c r="AK119" i="79"/>
  <c r="AJ119" i="79"/>
  <c r="AI119" i="79"/>
  <c r="AH119" i="79"/>
  <c r="AG119" i="79"/>
  <c r="AF119" i="79"/>
  <c r="AE119" i="79"/>
  <c r="AL115" i="79"/>
  <c r="AK115" i="79"/>
  <c r="AJ115" i="79"/>
  <c r="AI115" i="79"/>
  <c r="AH115" i="79"/>
  <c r="AG115" i="79"/>
  <c r="AF115" i="79"/>
  <c r="AE115" i="79"/>
  <c r="AL112" i="79"/>
  <c r="AK112" i="79"/>
  <c r="AJ112" i="79"/>
  <c r="AI112" i="79"/>
  <c r="AH112" i="79"/>
  <c r="AG112" i="79"/>
  <c r="AF112" i="79"/>
  <c r="AE112" i="79"/>
  <c r="AL109" i="79"/>
  <c r="AK109" i="79"/>
  <c r="AJ109" i="79"/>
  <c r="AI109" i="79"/>
  <c r="AH109" i="79"/>
  <c r="AG109" i="79"/>
  <c r="AF109" i="79"/>
  <c r="AE109" i="79"/>
  <c r="AL106" i="79"/>
  <c r="AK106" i="79"/>
  <c r="AJ106" i="79"/>
  <c r="AI106" i="79"/>
  <c r="AH106" i="79"/>
  <c r="AG106" i="79"/>
  <c r="AF106" i="79"/>
  <c r="AE106" i="79"/>
  <c r="AL101" i="79"/>
  <c r="AK101" i="79"/>
  <c r="AJ101" i="79"/>
  <c r="AI101" i="79"/>
  <c r="AH101" i="79"/>
  <c r="AG101" i="79"/>
  <c r="AF101" i="79"/>
  <c r="AE101" i="79"/>
  <c r="AL95" i="79"/>
  <c r="AK95" i="79"/>
  <c r="AJ95" i="79"/>
  <c r="AI95" i="79"/>
  <c r="AH95" i="79"/>
  <c r="AG95" i="79"/>
  <c r="AF95" i="79"/>
  <c r="AE95" i="79"/>
  <c r="AL81" i="79"/>
  <c r="AK81" i="79"/>
  <c r="AJ81" i="79"/>
  <c r="AI81" i="79"/>
  <c r="AH81" i="79"/>
  <c r="AG81" i="79"/>
  <c r="AF81" i="79"/>
  <c r="AE81" i="79"/>
  <c r="AL74" i="79"/>
  <c r="AK74" i="79"/>
  <c r="AJ74" i="79"/>
  <c r="AI74" i="79"/>
  <c r="AH74" i="79"/>
  <c r="AG74" i="79"/>
  <c r="AF74" i="79"/>
  <c r="AE74" i="79"/>
  <c r="AL71" i="79"/>
  <c r="AK71" i="79"/>
  <c r="AJ71" i="79"/>
  <c r="AI71" i="79"/>
  <c r="AH71" i="79"/>
  <c r="AG71" i="79"/>
  <c r="AF71" i="79"/>
  <c r="AE71" i="79"/>
  <c r="AL67" i="79"/>
  <c r="AK67" i="79"/>
  <c r="AJ67" i="79"/>
  <c r="AI67" i="79"/>
  <c r="AH67" i="79"/>
  <c r="AG67" i="79"/>
  <c r="AF67" i="79"/>
  <c r="AE67" i="79"/>
  <c r="AL64" i="79"/>
  <c r="AK64" i="79"/>
  <c r="AJ64" i="79"/>
  <c r="AI64" i="79"/>
  <c r="AH64" i="79"/>
  <c r="AG64" i="79"/>
  <c r="AF64" i="79"/>
  <c r="AE64" i="79"/>
  <c r="AL61" i="79"/>
  <c r="AK61" i="79"/>
  <c r="AJ61" i="79"/>
  <c r="AI61" i="79"/>
  <c r="AH61" i="79"/>
  <c r="AG61" i="79"/>
  <c r="AF61" i="79"/>
  <c r="AE61" i="79"/>
  <c r="AL58" i="79"/>
  <c r="AK58" i="79"/>
  <c r="AJ58" i="79"/>
  <c r="AI58" i="79"/>
  <c r="AH58" i="79"/>
  <c r="AG58" i="79"/>
  <c r="AF58" i="79"/>
  <c r="AE58" i="79"/>
  <c r="AL55" i="79"/>
  <c r="AK55" i="79"/>
  <c r="AJ55" i="79"/>
  <c r="AI55" i="79"/>
  <c r="AH55" i="79"/>
  <c r="AG55" i="79"/>
  <c r="AF55" i="79"/>
  <c r="AE55" i="79"/>
  <c r="AL51" i="79"/>
  <c r="AK51" i="79"/>
  <c r="AJ51" i="79"/>
  <c r="AI51" i="79"/>
  <c r="AH51" i="79"/>
  <c r="AG51" i="79"/>
  <c r="AF51" i="79"/>
  <c r="AE51" i="79"/>
  <c r="AL48" i="79"/>
  <c r="AK48" i="79"/>
  <c r="AJ48" i="79"/>
  <c r="AI48" i="79"/>
  <c r="AH48" i="79"/>
  <c r="AG48" i="79"/>
  <c r="AF48" i="79"/>
  <c r="AE48" i="79"/>
  <c r="AL45" i="79"/>
  <c r="AK45" i="79"/>
  <c r="AJ45" i="79"/>
  <c r="AI45" i="79"/>
  <c r="AH45" i="79"/>
  <c r="AG45" i="79"/>
  <c r="AF45" i="79"/>
  <c r="AE45" i="79"/>
  <c r="AL42" i="79"/>
  <c r="AK42" i="79"/>
  <c r="AJ42" i="79"/>
  <c r="AI42" i="79"/>
  <c r="AH42" i="79"/>
  <c r="AG42" i="79"/>
  <c r="AF42" i="79"/>
  <c r="AE42" i="79"/>
  <c r="AL39" i="79"/>
  <c r="AK39" i="79"/>
  <c r="AJ39" i="79"/>
  <c r="AI39" i="79"/>
  <c r="AH39" i="79"/>
  <c r="AG39" i="79"/>
  <c r="AF39" i="79"/>
  <c r="AE39" i="79"/>
  <c r="AL495" i="46"/>
  <c r="AK495" i="46"/>
  <c r="AJ495" i="46"/>
  <c r="AI495" i="46"/>
  <c r="AH495" i="46"/>
  <c r="AG495" i="46"/>
  <c r="AF495" i="46"/>
  <c r="AE495" i="46"/>
  <c r="AL492" i="46"/>
  <c r="AK492" i="46"/>
  <c r="AJ492" i="46"/>
  <c r="AI492" i="46"/>
  <c r="AH492" i="46"/>
  <c r="AG492" i="46"/>
  <c r="AF492" i="46"/>
  <c r="AE492" i="46"/>
  <c r="AL489" i="46"/>
  <c r="AK489" i="46"/>
  <c r="AJ489" i="46"/>
  <c r="AI489" i="46"/>
  <c r="AH489" i="46"/>
  <c r="AG489" i="46"/>
  <c r="AF489" i="46"/>
  <c r="AE489" i="46"/>
  <c r="AL478" i="46"/>
  <c r="AK478" i="46"/>
  <c r="AJ478" i="46"/>
  <c r="AI478" i="46"/>
  <c r="AH478" i="46"/>
  <c r="AG478" i="46"/>
  <c r="AF478" i="46"/>
  <c r="AE478" i="46"/>
  <c r="AL474" i="46"/>
  <c r="AK474" i="46"/>
  <c r="AJ474" i="46"/>
  <c r="AI474" i="46"/>
  <c r="AH474" i="46"/>
  <c r="AG474" i="46"/>
  <c r="AF474" i="46"/>
  <c r="AE474" i="46"/>
  <c r="AL471" i="46"/>
  <c r="AK471" i="46"/>
  <c r="AJ471" i="46"/>
  <c r="AI471" i="46"/>
  <c r="AH471" i="46"/>
  <c r="AG471" i="46"/>
  <c r="AF471" i="46"/>
  <c r="AE471" i="46"/>
  <c r="AL468" i="46"/>
  <c r="AK468" i="46"/>
  <c r="AJ468" i="46"/>
  <c r="AI468" i="46"/>
  <c r="AH468" i="46"/>
  <c r="AG468" i="46"/>
  <c r="AF468" i="46"/>
  <c r="AE468" i="46"/>
  <c r="AL465" i="46"/>
  <c r="AK465" i="46"/>
  <c r="AJ465" i="46"/>
  <c r="AI465" i="46"/>
  <c r="AH465" i="46"/>
  <c r="AG465" i="46"/>
  <c r="AF465" i="46"/>
  <c r="AE465" i="46"/>
  <c r="AL462" i="46"/>
  <c r="AK462" i="46"/>
  <c r="AJ462" i="46"/>
  <c r="AI462" i="46"/>
  <c r="AH462" i="46"/>
  <c r="AG462" i="46"/>
  <c r="AF462" i="46"/>
  <c r="AE462" i="46"/>
  <c r="AL458" i="46"/>
  <c r="AK458" i="46"/>
  <c r="AJ458" i="46"/>
  <c r="AI458" i="46"/>
  <c r="AH458" i="46"/>
  <c r="AG458" i="46"/>
  <c r="AF458" i="46"/>
  <c r="AE458" i="46"/>
  <c r="AL449" i="46"/>
  <c r="AK449" i="46"/>
  <c r="AJ449" i="46"/>
  <c r="AI449" i="46"/>
  <c r="AH449" i="46"/>
  <c r="AG449" i="46"/>
  <c r="AF449" i="46"/>
  <c r="AE449" i="46"/>
  <c r="AL446" i="46"/>
  <c r="AK446" i="46"/>
  <c r="AJ446" i="46"/>
  <c r="AI446" i="46"/>
  <c r="AH446" i="46"/>
  <c r="AG446" i="46"/>
  <c r="AF446" i="46"/>
  <c r="AE446" i="46"/>
  <c r="AL443" i="46"/>
  <c r="AK443" i="46"/>
  <c r="AJ443" i="46"/>
  <c r="AI443" i="46"/>
  <c r="AH443" i="46"/>
  <c r="AG443" i="46"/>
  <c r="AF443" i="46"/>
  <c r="AE443" i="46"/>
  <c r="AL440" i="46"/>
  <c r="AK440" i="46"/>
  <c r="AJ440" i="46"/>
  <c r="AI440" i="46"/>
  <c r="AH440" i="46"/>
  <c r="AG440" i="46"/>
  <c r="AF440" i="46"/>
  <c r="AE440" i="46"/>
  <c r="AL437" i="46"/>
  <c r="AK437" i="46"/>
  <c r="AJ437" i="46"/>
  <c r="AI437" i="46"/>
  <c r="AH437" i="46"/>
  <c r="AG437" i="46"/>
  <c r="AF437" i="46"/>
  <c r="AE437" i="46"/>
  <c r="AL433" i="46"/>
  <c r="AK433" i="46"/>
  <c r="AJ433" i="46"/>
  <c r="AI433" i="46"/>
  <c r="AH433" i="46"/>
  <c r="AG433" i="46"/>
  <c r="AF433" i="46"/>
  <c r="AE433" i="46"/>
  <c r="AL427" i="46"/>
  <c r="AK427" i="46"/>
  <c r="AJ427" i="46"/>
  <c r="AI427" i="46"/>
  <c r="AH427" i="46"/>
  <c r="AG427" i="46"/>
  <c r="AF427" i="46"/>
  <c r="AE427" i="46"/>
  <c r="AL424" i="46"/>
  <c r="AK424" i="46"/>
  <c r="AJ424" i="46"/>
  <c r="AI424" i="46"/>
  <c r="AH424" i="46"/>
  <c r="AG424" i="46"/>
  <c r="AF424" i="46"/>
  <c r="AE424" i="46"/>
  <c r="AL421" i="46"/>
  <c r="AK421" i="46"/>
  <c r="AJ421" i="46"/>
  <c r="AI421" i="46"/>
  <c r="AH421" i="46"/>
  <c r="AG421" i="46"/>
  <c r="AF421" i="46"/>
  <c r="AE421" i="46"/>
  <c r="AL418" i="46"/>
  <c r="AK418" i="46"/>
  <c r="AJ418" i="46"/>
  <c r="AI418" i="46"/>
  <c r="AH418" i="46"/>
  <c r="AG418" i="46"/>
  <c r="AF418" i="46"/>
  <c r="AE418" i="46"/>
  <c r="AL415" i="46"/>
  <c r="AK415" i="46"/>
  <c r="AJ415" i="46"/>
  <c r="AI415" i="46"/>
  <c r="AH415" i="46"/>
  <c r="AG415" i="46"/>
  <c r="AF415" i="46"/>
  <c r="AE415" i="46"/>
  <c r="AL412" i="46"/>
  <c r="AK412" i="46"/>
  <c r="AJ412" i="46"/>
  <c r="AI412" i="46"/>
  <c r="AH412" i="46"/>
  <c r="AG412" i="46"/>
  <c r="AF412" i="46"/>
  <c r="AE412" i="46"/>
  <c r="AL409" i="46"/>
  <c r="AK409" i="46"/>
  <c r="AJ409" i="46"/>
  <c r="AI409" i="46"/>
  <c r="AH409" i="46"/>
  <c r="AG409" i="46"/>
  <c r="AF409" i="46"/>
  <c r="AE409" i="46"/>
  <c r="AL366" i="46"/>
  <c r="AK366" i="46"/>
  <c r="AJ366" i="46"/>
  <c r="AI366" i="46"/>
  <c r="AH366" i="46"/>
  <c r="AG366" i="46"/>
  <c r="AF366" i="46"/>
  <c r="AE366" i="46"/>
  <c r="AL363" i="46"/>
  <c r="AK363" i="46"/>
  <c r="AJ363" i="46"/>
  <c r="AI363" i="46"/>
  <c r="AH363" i="46"/>
  <c r="AG363" i="46"/>
  <c r="AF363" i="46"/>
  <c r="AE363" i="46"/>
  <c r="AL360" i="46"/>
  <c r="AK360" i="46"/>
  <c r="AJ360" i="46"/>
  <c r="AI360" i="46"/>
  <c r="AH360" i="46"/>
  <c r="AG360" i="46"/>
  <c r="AF360" i="46"/>
  <c r="AE360" i="46"/>
  <c r="AL349" i="46"/>
  <c r="AK349" i="46"/>
  <c r="AJ349" i="46"/>
  <c r="AI349" i="46"/>
  <c r="AH349" i="46"/>
  <c r="AG349" i="46"/>
  <c r="AF349" i="46"/>
  <c r="AE349" i="46"/>
  <c r="AL345" i="46"/>
  <c r="AK345" i="46"/>
  <c r="AJ345" i="46"/>
  <c r="AI345" i="46"/>
  <c r="AH345" i="46"/>
  <c r="AG345" i="46"/>
  <c r="AF345" i="46"/>
  <c r="AE345" i="46"/>
  <c r="AL342" i="46"/>
  <c r="AK342" i="46"/>
  <c r="AJ342" i="46"/>
  <c r="AI342" i="46"/>
  <c r="AH342" i="46"/>
  <c r="AG342" i="46"/>
  <c r="AF342" i="46"/>
  <c r="AE342" i="46"/>
  <c r="AL339" i="46"/>
  <c r="AK339" i="46"/>
  <c r="AJ339" i="46"/>
  <c r="AI339" i="46"/>
  <c r="AH339" i="46"/>
  <c r="AG339" i="46"/>
  <c r="AF339" i="46"/>
  <c r="AE339" i="46"/>
  <c r="AL336" i="46"/>
  <c r="AK336" i="46"/>
  <c r="AJ336" i="46"/>
  <c r="AI336" i="46"/>
  <c r="AH336" i="46"/>
  <c r="AG336" i="46"/>
  <c r="AF336" i="46"/>
  <c r="AE336" i="46"/>
  <c r="AL333" i="46"/>
  <c r="AK333" i="46"/>
  <c r="AJ333" i="46"/>
  <c r="AI333" i="46"/>
  <c r="AH333" i="46"/>
  <c r="AG333" i="46"/>
  <c r="AF333" i="46"/>
  <c r="AE333" i="46"/>
  <c r="AL329" i="46"/>
  <c r="AK329" i="46"/>
  <c r="AJ329" i="46"/>
  <c r="AI329" i="46"/>
  <c r="AH329" i="46"/>
  <c r="AG329" i="46"/>
  <c r="AF329" i="46"/>
  <c r="AE329" i="46"/>
  <c r="AL320" i="46"/>
  <c r="AK320" i="46"/>
  <c r="AJ320" i="46"/>
  <c r="AI320" i="46"/>
  <c r="AH320" i="46"/>
  <c r="AG320" i="46"/>
  <c r="AF320" i="46"/>
  <c r="AE320" i="46"/>
  <c r="AL317" i="46"/>
  <c r="AK317" i="46"/>
  <c r="AJ317" i="46"/>
  <c r="AI317" i="46"/>
  <c r="AH317" i="46"/>
  <c r="AG317" i="46"/>
  <c r="AF317" i="46"/>
  <c r="AE317" i="46"/>
  <c r="AL314" i="46"/>
  <c r="AK314" i="46"/>
  <c r="AJ314" i="46"/>
  <c r="AI314" i="46"/>
  <c r="AH314" i="46"/>
  <c r="AG314" i="46"/>
  <c r="AF314" i="46"/>
  <c r="AE314" i="46"/>
  <c r="AL311" i="46"/>
  <c r="AK311" i="46"/>
  <c r="AJ311" i="46"/>
  <c r="AI311" i="46"/>
  <c r="AH311" i="46"/>
  <c r="AG311" i="46"/>
  <c r="AF311" i="46"/>
  <c r="AE311" i="46"/>
  <c r="AL308" i="46"/>
  <c r="AK308" i="46"/>
  <c r="AJ308" i="46"/>
  <c r="AI308" i="46"/>
  <c r="AH308" i="46"/>
  <c r="AG308" i="46"/>
  <c r="AF308" i="46"/>
  <c r="AE308" i="46"/>
  <c r="AL304" i="46"/>
  <c r="AK304" i="46"/>
  <c r="AJ304" i="46"/>
  <c r="AI304" i="46"/>
  <c r="AH304" i="46"/>
  <c r="AG304" i="46"/>
  <c r="AF304" i="46"/>
  <c r="AE304" i="46"/>
  <c r="AL298" i="46"/>
  <c r="AK298" i="46"/>
  <c r="AJ298" i="46"/>
  <c r="AI298" i="46"/>
  <c r="AH298" i="46"/>
  <c r="AG298" i="46"/>
  <c r="AF298" i="46"/>
  <c r="AE298" i="46"/>
  <c r="AL295" i="46"/>
  <c r="AK295" i="46"/>
  <c r="AJ295" i="46"/>
  <c r="AI295" i="46"/>
  <c r="AH295" i="46"/>
  <c r="AG295" i="46"/>
  <c r="AF295" i="46"/>
  <c r="AE295" i="46"/>
  <c r="AL292" i="46"/>
  <c r="AK292" i="46"/>
  <c r="AJ292" i="46"/>
  <c r="AI292" i="46"/>
  <c r="AH292" i="46"/>
  <c r="AG292" i="46"/>
  <c r="AF292" i="46"/>
  <c r="AE292" i="46"/>
  <c r="AL289" i="46"/>
  <c r="AK289" i="46"/>
  <c r="AJ289" i="46"/>
  <c r="AI289" i="46"/>
  <c r="AH289" i="46"/>
  <c r="AG289" i="46"/>
  <c r="AF289" i="46"/>
  <c r="AE289" i="46"/>
  <c r="AL286" i="46"/>
  <c r="AK286" i="46"/>
  <c r="AJ286" i="46"/>
  <c r="AI286" i="46"/>
  <c r="AH286" i="46"/>
  <c r="AG286" i="46"/>
  <c r="AF286" i="46"/>
  <c r="AE286" i="46"/>
  <c r="AL283" i="46"/>
  <c r="AK283" i="46"/>
  <c r="AJ283" i="46"/>
  <c r="AI283" i="46"/>
  <c r="AH283" i="46"/>
  <c r="AG283" i="46"/>
  <c r="AF283" i="46"/>
  <c r="AE283" i="46"/>
  <c r="AL280" i="46"/>
  <c r="AK280" i="46"/>
  <c r="AJ280" i="46"/>
  <c r="AI280" i="46"/>
  <c r="AH280" i="46"/>
  <c r="AG280" i="46"/>
  <c r="AF280" i="46"/>
  <c r="AE280" i="46"/>
  <c r="AL237" i="46"/>
  <c r="AK237" i="46"/>
  <c r="AJ237" i="46"/>
  <c r="AI237" i="46"/>
  <c r="AH237" i="46"/>
  <c r="AG237" i="46"/>
  <c r="AF237" i="46"/>
  <c r="AE237" i="46"/>
  <c r="AL234" i="46"/>
  <c r="AK234" i="46"/>
  <c r="AJ234" i="46"/>
  <c r="AI234" i="46"/>
  <c r="AH234" i="46"/>
  <c r="AG234" i="46"/>
  <c r="AF234" i="46"/>
  <c r="AE234" i="46"/>
  <c r="AL231" i="46"/>
  <c r="AK231" i="46"/>
  <c r="AJ231" i="46"/>
  <c r="AI231" i="46"/>
  <c r="AH231" i="46"/>
  <c r="AG231" i="46"/>
  <c r="AF231" i="46"/>
  <c r="AE231" i="46"/>
  <c r="AL220" i="46"/>
  <c r="AK220" i="46"/>
  <c r="AJ220" i="46"/>
  <c r="AI220" i="46"/>
  <c r="AH220" i="46"/>
  <c r="AG220" i="46"/>
  <c r="AF220" i="46"/>
  <c r="AE220" i="46"/>
  <c r="AL216" i="46"/>
  <c r="AK216" i="46"/>
  <c r="AJ216" i="46"/>
  <c r="AI216" i="46"/>
  <c r="AH216" i="46"/>
  <c r="AG216" i="46"/>
  <c r="AF216" i="46"/>
  <c r="AE216" i="46"/>
  <c r="AL213" i="46"/>
  <c r="AK213" i="46"/>
  <c r="AJ213" i="46"/>
  <c r="AI213" i="46"/>
  <c r="AH213" i="46"/>
  <c r="AG213" i="46"/>
  <c r="AF213" i="46"/>
  <c r="AE213" i="46"/>
  <c r="AL210" i="46"/>
  <c r="AK210" i="46"/>
  <c r="AJ210" i="46"/>
  <c r="AI210" i="46"/>
  <c r="AH210" i="46"/>
  <c r="AG210" i="46"/>
  <c r="AF210" i="46"/>
  <c r="AE210" i="46"/>
  <c r="AL207" i="46"/>
  <c r="AK207" i="46"/>
  <c r="AJ207" i="46"/>
  <c r="AI207" i="46"/>
  <c r="AH207" i="46"/>
  <c r="AG207" i="46"/>
  <c r="AF207" i="46"/>
  <c r="AE207" i="46"/>
  <c r="AL204" i="46"/>
  <c r="AK204" i="46"/>
  <c r="AJ204" i="46"/>
  <c r="AI204" i="46"/>
  <c r="AH204" i="46"/>
  <c r="AG204" i="46"/>
  <c r="AF204" i="46"/>
  <c r="AE204" i="46"/>
  <c r="AL200" i="46"/>
  <c r="AK200" i="46"/>
  <c r="AJ200" i="46"/>
  <c r="AI200" i="46"/>
  <c r="AH200" i="46"/>
  <c r="AG200" i="46"/>
  <c r="AF200" i="46"/>
  <c r="AE200" i="46"/>
  <c r="AL191" i="46"/>
  <c r="AK191" i="46"/>
  <c r="AJ191" i="46"/>
  <c r="AI191" i="46"/>
  <c r="AH191" i="46"/>
  <c r="AG191" i="46"/>
  <c r="AF191" i="46"/>
  <c r="AE191" i="46"/>
  <c r="AL188" i="46"/>
  <c r="AK188" i="46"/>
  <c r="AJ188" i="46"/>
  <c r="AI188" i="46"/>
  <c r="AH188" i="46"/>
  <c r="AG188" i="46"/>
  <c r="AF188" i="46"/>
  <c r="AE188" i="46"/>
  <c r="AL185" i="46"/>
  <c r="AK185" i="46"/>
  <c r="AJ185" i="46"/>
  <c r="AI185" i="46"/>
  <c r="AH185" i="46"/>
  <c r="AG185" i="46"/>
  <c r="AF185" i="46"/>
  <c r="AE185" i="46"/>
  <c r="AL182" i="46"/>
  <c r="AK182" i="46"/>
  <c r="AJ182" i="46"/>
  <c r="AI182" i="46"/>
  <c r="AH182" i="46"/>
  <c r="AG182" i="46"/>
  <c r="AF182" i="46"/>
  <c r="AE182" i="46"/>
  <c r="AL179" i="46"/>
  <c r="AK179" i="46"/>
  <c r="AJ179" i="46"/>
  <c r="AI179" i="46"/>
  <c r="AH179" i="46"/>
  <c r="AG179" i="46"/>
  <c r="AF179" i="46"/>
  <c r="AE179" i="46"/>
  <c r="AL175" i="46"/>
  <c r="AK175" i="46"/>
  <c r="AJ175" i="46"/>
  <c r="AI175" i="46"/>
  <c r="AH175" i="46"/>
  <c r="AG175" i="46"/>
  <c r="AF175" i="46"/>
  <c r="AE175" i="46"/>
  <c r="AL169" i="46"/>
  <c r="AK169" i="46"/>
  <c r="AJ169" i="46"/>
  <c r="AI169" i="46"/>
  <c r="AH169" i="46"/>
  <c r="AG169" i="46"/>
  <c r="AF169" i="46"/>
  <c r="AE169" i="46"/>
  <c r="AL166" i="46"/>
  <c r="AK166" i="46"/>
  <c r="AJ166" i="46"/>
  <c r="AI166" i="46"/>
  <c r="AH166" i="46"/>
  <c r="AG166" i="46"/>
  <c r="AF166" i="46"/>
  <c r="AE166" i="46"/>
  <c r="AL163" i="46"/>
  <c r="AK163" i="46"/>
  <c r="AJ163" i="46"/>
  <c r="AI163" i="46"/>
  <c r="AH163" i="46"/>
  <c r="AG163" i="46"/>
  <c r="AF163" i="46"/>
  <c r="AE163" i="46"/>
  <c r="AL160" i="46"/>
  <c r="AK160" i="46"/>
  <c r="AJ160" i="46"/>
  <c r="AI160" i="46"/>
  <c r="AH160" i="46"/>
  <c r="AG160" i="46"/>
  <c r="AF160" i="46"/>
  <c r="AE160" i="46"/>
  <c r="AL157" i="46"/>
  <c r="AK157" i="46"/>
  <c r="AJ157" i="46"/>
  <c r="AI157" i="46"/>
  <c r="AH157" i="46"/>
  <c r="AG157" i="46"/>
  <c r="AF157" i="46"/>
  <c r="AE157" i="46"/>
  <c r="AL154" i="46"/>
  <c r="AK154" i="46"/>
  <c r="AJ154" i="46"/>
  <c r="AI154" i="46"/>
  <c r="AH154" i="46"/>
  <c r="AG154" i="46"/>
  <c r="AF154" i="46"/>
  <c r="AE154" i="46"/>
  <c r="AL151" i="46"/>
  <c r="AK151" i="46"/>
  <c r="AJ151" i="46"/>
  <c r="AI151" i="46"/>
  <c r="AH151" i="46"/>
  <c r="AG151" i="46"/>
  <c r="AF151" i="46"/>
  <c r="AE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L51" i="46"/>
  <c r="AK51" i="46"/>
  <c r="AJ51" i="46"/>
  <c r="AI51" i="46"/>
  <c r="AH51" i="46"/>
  <c r="AG51" i="46"/>
  <c r="AF51" i="46"/>
  <c r="AE51" i="46"/>
  <c r="AD51" i="46"/>
  <c r="AC51" i="46"/>
  <c r="AB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0" i="79" l="1"/>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42" i="44"/>
  <c r="K123" i="45"/>
  <c r="O28" i="44"/>
  <c r="H130" i="47"/>
  <c r="H131" i="47"/>
  <c r="H129" i="47"/>
  <c r="L53" i="44" l="1"/>
  <c r="AL531" i="46"/>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208" i="79" l="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AB135" i="46" s="1"/>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J53" i="44" l="1"/>
  <c r="AC578" i="79"/>
  <c r="AC577" i="79"/>
  <c r="AC576"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M17" i="45"/>
  <c r="M23" i="45" s="1"/>
  <c r="L17" i="45"/>
  <c r="L23" i="45" s="1"/>
  <c r="N60" i="46"/>
  <c r="N57" i="46"/>
  <c r="N23" i="45" l="1"/>
  <c r="C133" i="45" s="1"/>
  <c r="N114" i="45"/>
  <c r="N44" i="45"/>
  <c r="N65" i="45"/>
  <c r="N107" i="45"/>
  <c r="O133" i="45" s="1"/>
  <c r="N37" i="45"/>
  <c r="N100" i="45"/>
  <c r="N30" i="45"/>
  <c r="N93" i="45"/>
  <c r="N51" i="45"/>
  <c r="G133" i="45" s="1"/>
  <c r="N79" i="45"/>
  <c r="N58" i="45"/>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P133" i="45"/>
  <c r="M133" i="45"/>
  <c r="N133" i="45"/>
  <c r="N72" i="45"/>
  <c r="L65" i="45"/>
  <c r="L51" i="45"/>
  <c r="L30" i="45"/>
  <c r="L58" i="45"/>
  <c r="L37" i="45"/>
  <c r="L44" i="45"/>
  <c r="M44" i="45"/>
  <c r="M58" i="45"/>
  <c r="M51" i="45"/>
  <c r="M37" i="45"/>
  <c r="M65" i="45"/>
  <c r="M30" i="45"/>
  <c r="D133" i="45" l="1"/>
  <c r="L133" i="45"/>
  <c r="J132" i="45"/>
  <c r="E133" i="45"/>
  <c r="I131" i="45"/>
  <c r="J131" i="45"/>
  <c r="K132" i="45"/>
  <c r="F133" i="45"/>
  <c r="K131" i="45"/>
  <c r="I133" i="45"/>
  <c r="H133" i="45"/>
  <c r="K133" i="45"/>
  <c r="L131" i="45"/>
  <c r="J133" i="45"/>
  <c r="L132" i="45"/>
  <c r="I132"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G17" i="45"/>
  <c r="F17" i="45"/>
  <c r="F23" i="45" s="1"/>
  <c r="E17" i="45"/>
  <c r="J30" i="45" l="1"/>
  <c r="J23" i="45"/>
  <c r="K23" i="45"/>
  <c r="E30" i="45"/>
  <c r="E23" i="45"/>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F65" i="45"/>
  <c r="I125" i="45" s="1"/>
  <c r="H37" i="45"/>
  <c r="H65" i="45"/>
  <c r="I127" i="45" s="1"/>
  <c r="H30" i="45"/>
  <c r="I23" i="45"/>
  <c r="G58" i="45"/>
  <c r="G51" i="45"/>
  <c r="G44" i="45"/>
  <c r="G37" i="45"/>
  <c r="K58" i="45"/>
  <c r="K51" i="45"/>
  <c r="K30" i="45"/>
  <c r="K44" i="45"/>
  <c r="K37" i="45"/>
  <c r="H58" i="45"/>
  <c r="H44" i="45"/>
  <c r="H51" i="45"/>
  <c r="E51" i="45"/>
  <c r="E37" i="45"/>
  <c r="E44" i="45"/>
  <c r="I58" i="45"/>
  <c r="I44" i="45"/>
  <c r="I37" i="45"/>
  <c r="I51" i="45"/>
  <c r="F51" i="45"/>
  <c r="F44" i="45"/>
  <c r="F37" i="45"/>
  <c r="J58" i="45"/>
  <c r="J44" i="45"/>
  <c r="J37" i="45"/>
  <c r="J51" i="45"/>
  <c r="I30" i="45"/>
  <c r="F30" i="45"/>
  <c r="G23" i="45"/>
  <c r="G30"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Y747" i="79" l="1"/>
  <c r="Y755" i="79" s="1"/>
  <c r="L129" i="45"/>
  <c r="AF516" i="46"/>
  <c r="J127" i="45"/>
  <c r="Y1113" i="79"/>
  <c r="N130" i="45"/>
  <c r="AG258" i="46"/>
  <c r="AG259" i="46" s="1"/>
  <c r="K125" i="45"/>
  <c r="K128" i="45"/>
  <c r="AJ516" i="46"/>
  <c r="AJ520" i="46" s="1"/>
  <c r="N127" i="45"/>
  <c r="K126" i="45"/>
  <c r="AG387" i="46" s="1"/>
  <c r="AA381" i="79"/>
  <c r="AA382" i="79" s="1"/>
  <c r="J125" i="45"/>
  <c r="AF258" i="46" s="1"/>
  <c r="Y258" i="46"/>
  <c r="Y259" i="46" s="1"/>
  <c r="L130" i="45"/>
  <c r="J128" i="45"/>
  <c r="K127" i="45"/>
  <c r="AG516" i="46" s="1"/>
  <c r="AG520" i="46" s="1"/>
  <c r="J124" i="45"/>
  <c r="AF130" i="46" s="1"/>
  <c r="AF131" i="46" s="1"/>
  <c r="K54" i="43" s="1"/>
  <c r="I129" i="45"/>
  <c r="K124" i="45"/>
  <c r="AG130" i="46" s="1"/>
  <c r="AG131" i="46" s="1"/>
  <c r="L54" i="43" s="1"/>
  <c r="AE198" i="79"/>
  <c r="AE202" i="79" s="1"/>
  <c r="M130" i="45"/>
  <c r="L125" i="45"/>
  <c r="AH258" i="46" s="1"/>
  <c r="L128" i="45"/>
  <c r="AI516" i="46"/>
  <c r="M127" i="45"/>
  <c r="K129" i="45"/>
  <c r="K130" i="45"/>
  <c r="J129" i="45"/>
  <c r="AH516" i="46"/>
  <c r="L127" i="45"/>
  <c r="AI387" i="46"/>
  <c r="AI389" i="46" s="1"/>
  <c r="I130" i="45"/>
  <c r="J130" i="45"/>
  <c r="J126" i="45"/>
  <c r="AF387" i="46" s="1"/>
  <c r="AH130" i="46"/>
  <c r="AH131" i="46" s="1"/>
  <c r="M54" i="43" s="1"/>
  <c r="L124"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K564" i="79" l="1"/>
  <c r="AK573" i="79" s="1"/>
  <c r="P73" i="43" s="1"/>
  <c r="Y1125" i="79"/>
  <c r="Y1123" i="79"/>
  <c r="Y1119" i="79"/>
  <c r="Y522" i="46"/>
  <c r="D64" i="43" s="1"/>
  <c r="AD522" i="46"/>
  <c r="I64" i="43" s="1"/>
  <c r="Y1117" i="79"/>
  <c r="AI517" i="46"/>
  <c r="AI520" i="46"/>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H132" i="46"/>
  <c r="M55" i="43" s="1"/>
  <c r="AG198" i="79"/>
  <c r="AG202" i="79" s="1"/>
  <c r="AE201" i="79"/>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4" i="79"/>
  <c r="Y753" i="79"/>
  <c r="Y748" i="79"/>
  <c r="Y752" i="79"/>
  <c r="Y750" i="79"/>
  <c r="Y749" i="79"/>
  <c r="Y751" i="79"/>
  <c r="AF260" i="46"/>
  <c r="AF259" i="46"/>
  <c r="AJ517" i="46"/>
  <c r="AJ519" i="46"/>
  <c r="AJ518" i="46"/>
  <c r="Y1121" i="79"/>
  <c r="Y1114" i="79"/>
  <c r="Y1116" i="79"/>
  <c r="Y1122" i="79"/>
  <c r="AF389" i="46"/>
  <c r="AF390" i="46"/>
  <c r="AF388" i="46"/>
  <c r="AH260" i="46"/>
  <c r="AH259" i="46"/>
  <c r="AG519" i="46"/>
  <c r="AG517" i="46"/>
  <c r="AG518" i="46"/>
  <c r="AF262" i="46"/>
  <c r="K58" i="43" s="1"/>
  <c r="AF517" i="46"/>
  <c r="AK387" i="46"/>
  <c r="AK389" i="46" s="1"/>
  <c r="AH262" i="46"/>
  <c r="M58" i="43" s="1"/>
  <c r="AH387" i="46"/>
  <c r="AH392" i="46" s="1"/>
  <c r="M61" i="43" s="1"/>
  <c r="AG132" i="46"/>
  <c r="L55" i="43" s="1"/>
  <c r="AA389" i="79"/>
  <c r="F70" i="43" s="1"/>
  <c r="AF522" i="46"/>
  <c r="K64" i="43" s="1"/>
  <c r="AF519" i="46"/>
  <c r="AI381" i="79"/>
  <c r="AI383" i="79" s="1"/>
  <c r="AG522" i="46"/>
  <c r="L64" i="43" s="1"/>
  <c r="Y757" i="79"/>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AK566" i="79"/>
  <c r="AK570" i="79"/>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K568" i="79" l="1"/>
  <c r="AK565" i="79"/>
  <c r="AK571" i="79"/>
  <c r="AK569" i="79"/>
  <c r="AK567" i="79"/>
  <c r="Y1124" i="79"/>
  <c r="D81" i="43" s="1"/>
  <c r="Y756" i="79"/>
  <c r="T18" i="47"/>
  <c r="P20" i="47"/>
  <c r="Q15" i="47"/>
  <c r="S23" i="47"/>
  <c r="U17" i="47"/>
  <c r="R26" i="47"/>
  <c r="AB570" i="79"/>
  <c r="AB569" i="79"/>
  <c r="AB201" i="79"/>
  <c r="AB202" i="79"/>
  <c r="AA199" i="79"/>
  <c r="AA202" i="79"/>
  <c r="AA203" i="79"/>
  <c r="AD569" i="79"/>
  <c r="AD573" i="79"/>
  <c r="I73" i="43" s="1"/>
  <c r="Z202" i="79"/>
  <c r="Z203" i="79"/>
  <c r="AJ570" i="79"/>
  <c r="AJ573" i="79"/>
  <c r="O73" i="43" s="1"/>
  <c r="AM522" i="46"/>
  <c r="F104" i="43" s="1"/>
  <c r="Y567" i="79"/>
  <c r="Y570" i="79"/>
  <c r="Y571" i="79"/>
  <c r="Z568" i="79"/>
  <c r="Z570" i="79"/>
  <c r="Y521" i="46"/>
  <c r="V21" i="47"/>
  <c r="AM259" i="46"/>
  <c r="Z1125" i="79"/>
  <c r="E82" i="43" s="1"/>
  <c r="D70" i="43"/>
  <c r="AM131" i="46"/>
  <c r="C93" i="43" s="1"/>
  <c r="C103" i="43" s="1"/>
  <c r="AM262" i="46"/>
  <c r="D104" i="43" s="1"/>
  <c r="AM518" i="46"/>
  <c r="D76" i="43"/>
  <c r="AM132" i="46"/>
  <c r="C104" i="43" s="1"/>
  <c r="AM520" i="46"/>
  <c r="AM26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AC569" i="79"/>
  <c r="AE571" i="79"/>
  <c r="AD387" i="79"/>
  <c r="AC384" i="79"/>
  <c r="AE568" i="79"/>
  <c r="AC571" i="79"/>
  <c r="AE569" i="79"/>
  <c r="AD571" i="79"/>
  <c r="D73" i="43"/>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AA388" i="79"/>
  <c r="F69" i="43" s="1"/>
  <c r="AG391" i="46"/>
  <c r="L60" i="43" s="1"/>
  <c r="D82" i="43"/>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D75" i="43"/>
  <c r="AI201" i="79"/>
  <c r="P26" i="47"/>
  <c r="Q20" i="47"/>
  <c r="AJ205" i="79"/>
  <c r="O67" i="43" s="1"/>
  <c r="AH203" i="79"/>
  <c r="AH201" i="79"/>
  <c r="AH199" i="79"/>
  <c r="AH200" i="79"/>
  <c r="AH202" i="79"/>
  <c r="R64" i="43"/>
  <c r="AI391" i="46"/>
  <c r="N60" i="43"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AK261" i="46"/>
  <c r="P57" i="43" s="1"/>
  <c r="T32" i="47"/>
  <c r="T35" i="47"/>
  <c r="T38" i="47"/>
  <c r="T39" i="47"/>
  <c r="T41" i="47"/>
  <c r="T30" i="47"/>
  <c r="AL391" i="46"/>
  <c r="Q60" i="43" s="1"/>
  <c r="T34" i="47"/>
  <c r="AK572" i="79"/>
  <c r="P72" i="43" s="1"/>
  <c r="AA391" i="46"/>
  <c r="F60" i="43" s="1"/>
  <c r="K45" i="47" s="1"/>
  <c r="AL521" i="46"/>
  <c r="Q63" i="43" s="1"/>
  <c r="AC391" i="46"/>
  <c r="H60" i="43" s="1"/>
  <c r="AE521" i="46"/>
  <c r="J63" i="43" s="1"/>
  <c r="AD391" i="46"/>
  <c r="I60" i="43"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AM1116" i="79" l="1"/>
  <c r="AM1115" i="79"/>
  <c r="AM1122" i="79"/>
  <c r="AM1120" i="79"/>
  <c r="AM1121" i="79"/>
  <c r="AM1117" i="79"/>
  <c r="AM1118" i="79"/>
  <c r="AM1119" i="79"/>
  <c r="AM1114" i="79"/>
  <c r="AM1123" i="79"/>
  <c r="AM1125" i="79"/>
  <c r="L104" i="43" s="1"/>
  <c r="R82" i="43"/>
  <c r="AM383" i="79"/>
  <c r="S56" i="47"/>
  <c r="P39" i="47"/>
  <c r="R54" i="43"/>
  <c r="M45" i="47"/>
  <c r="V39" i="47"/>
  <c r="R30" i="47"/>
  <c r="N51" i="47"/>
  <c r="Z756" i="79"/>
  <c r="E75" i="43" s="1"/>
  <c r="Y572" i="79"/>
  <c r="D72" i="43" s="1"/>
  <c r="AM382" i="79"/>
  <c r="AM384" i="79"/>
  <c r="AM205" i="79"/>
  <c r="G104" i="43" s="1"/>
  <c r="AD572" i="79"/>
  <c r="I72" i="43" s="1"/>
  <c r="AJ572" i="79"/>
  <c r="O72" i="43" s="1"/>
  <c r="AM521" i="46"/>
  <c r="AM523" i="46" s="1"/>
  <c r="U31" i="47"/>
  <c r="R55" i="43"/>
  <c r="AM261" i="46"/>
  <c r="AM263" i="46" s="1"/>
  <c r="AM388" i="46"/>
  <c r="AM567" i="79"/>
  <c r="AM390" i="46"/>
  <c r="AM200" i="79"/>
  <c r="AM199" i="79"/>
  <c r="AM750" i="79"/>
  <c r="AM754" i="79"/>
  <c r="AM749" i="79"/>
  <c r="AM748" i="79"/>
  <c r="AM932" i="79"/>
  <c r="AM201" i="79"/>
  <c r="AM389" i="46"/>
  <c r="AM133" i="46"/>
  <c r="AM934" i="79"/>
  <c r="AM571" i="79"/>
  <c r="AM753" i="79"/>
  <c r="AM751" i="79"/>
  <c r="AM752" i="79"/>
  <c r="AM202" i="79"/>
  <c r="AM203" i="79"/>
  <c r="AM566" i="79"/>
  <c r="D79" i="43"/>
  <c r="R79" i="43" s="1"/>
  <c r="AM941" i="79"/>
  <c r="K104" i="43" s="1"/>
  <c r="AM935" i="79"/>
  <c r="AM387" i="79"/>
  <c r="AM568" i="79"/>
  <c r="R73" i="43"/>
  <c r="AM573" i="79"/>
  <c r="AM392" i="46"/>
  <c r="E104" i="43" s="1"/>
  <c r="AM565" i="79"/>
  <c r="AM937" i="79"/>
  <c r="AM389" i="79"/>
  <c r="H104" i="43" s="1"/>
  <c r="AM569" i="79"/>
  <c r="AK391" i="46"/>
  <c r="P60" i="43" s="1"/>
  <c r="AM386" i="79"/>
  <c r="AM385" i="79"/>
  <c r="AM570" i="79"/>
  <c r="AM931" i="79"/>
  <c r="AM933" i="79"/>
  <c r="AM936" i="79"/>
  <c r="AM755" i="79"/>
  <c r="AM939" i="79"/>
  <c r="AM938" i="79"/>
  <c r="AM757" i="79"/>
  <c r="D103" i="43"/>
  <c r="AB204" i="79"/>
  <c r="G66" i="43" s="1"/>
  <c r="AL572" i="79"/>
  <c r="Q72" i="43" s="1"/>
  <c r="E95" i="43"/>
  <c r="Z388" i="79"/>
  <c r="E69" i="43" s="1"/>
  <c r="AA204" i="79"/>
  <c r="F66" i="43" s="1"/>
  <c r="AG572" i="79"/>
  <c r="L72" i="43" s="1"/>
  <c r="AB388" i="79"/>
  <c r="G69" i="43" s="1"/>
  <c r="AA572" i="79"/>
  <c r="F72"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Z572" i="79"/>
  <c r="E72"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J94" i="43"/>
  <c r="L97" i="43"/>
  <c r="AL756" i="79"/>
  <c r="Q75" i="43" s="1"/>
  <c r="AF756" i="79"/>
  <c r="K75" i="43" s="1"/>
  <c r="AD940" i="79"/>
  <c r="I78" i="43" s="1"/>
  <c r="J95" i="43"/>
  <c r="I96" i="43"/>
  <c r="AC756" i="79"/>
  <c r="H75" i="43" s="1"/>
  <c r="K100" i="43"/>
  <c r="AK1124" i="79"/>
  <c r="P81" i="43" s="1"/>
  <c r="AJ1124" i="79"/>
  <c r="O81" i="43" s="1"/>
  <c r="AI756" i="79"/>
  <c r="N75" i="43" s="1"/>
  <c r="AA756" i="79"/>
  <c r="F75" i="43" s="1"/>
  <c r="I97" i="43"/>
  <c r="K96" i="43"/>
  <c r="Y388" i="79"/>
  <c r="D69" i="43" s="1"/>
  <c r="L99"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T63" i="47"/>
  <c r="S60" i="47"/>
  <c r="Q61" i="47"/>
  <c r="P62" i="47"/>
  <c r="P66" i="47"/>
  <c r="P69" i="47"/>
  <c r="P67" i="47"/>
  <c r="P61" i="47"/>
  <c r="R31" i="47"/>
  <c r="P71" i="47"/>
  <c r="P70" i="47"/>
  <c r="R34" i="47"/>
  <c r="P68" i="47"/>
  <c r="P64" i="47"/>
  <c r="R38" i="47"/>
  <c r="T47"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AM1124" i="79" l="1"/>
  <c r="AM1126" i="79" s="1"/>
  <c r="O232" i="47"/>
  <c r="E29" i="43"/>
  <c r="E41" i="43"/>
  <c r="R81" i="43"/>
  <c r="E30" i="43"/>
  <c r="E37" i="43"/>
  <c r="E42" i="43"/>
  <c r="R78" i="43"/>
  <c r="E35" i="43"/>
  <c r="E39" i="43"/>
  <c r="E40" i="43"/>
  <c r="E33" i="43"/>
  <c r="K182" i="47"/>
  <c r="E32" i="43"/>
  <c r="H20" i="43"/>
  <c r="V180" i="47"/>
  <c r="P226" i="47"/>
  <c r="R226" i="47"/>
  <c r="N230" i="47"/>
  <c r="E31" i="43"/>
  <c r="E38" i="43"/>
  <c r="E34" i="43"/>
  <c r="E36" i="43"/>
  <c r="R57" i="43"/>
  <c r="J235" i="47"/>
  <c r="J227" i="47"/>
  <c r="J216" i="47"/>
  <c r="J215" i="47"/>
  <c r="J212" i="47"/>
  <c r="J210" i="47"/>
  <c r="J200" i="47"/>
  <c r="J190" i="47"/>
  <c r="J205" i="47"/>
  <c r="J196" i="47"/>
  <c r="J180" i="47"/>
  <c r="J183" i="47"/>
  <c r="J168" i="47"/>
  <c r="J174" i="47"/>
  <c r="J173" i="47"/>
  <c r="J233" i="47"/>
  <c r="J225" i="47"/>
  <c r="J214" i="47"/>
  <c r="J211" i="47"/>
  <c r="J236" i="47"/>
  <c r="J232" i="47"/>
  <c r="J206" i="47"/>
  <c r="J198" i="47"/>
  <c r="J188" i="47"/>
  <c r="J203" i="47"/>
  <c r="J189" i="47"/>
  <c r="J191" i="47"/>
  <c r="J167" i="47"/>
  <c r="J176" i="47"/>
  <c r="J172" i="47"/>
  <c r="J231" i="47"/>
  <c r="J220" i="47"/>
  <c r="J234" i="47"/>
  <c r="J228" i="47"/>
  <c r="J230" i="47"/>
  <c r="J221" i="47"/>
  <c r="J204" i="47"/>
  <c r="J197" i="47"/>
  <c r="J186" i="47"/>
  <c r="J201" i="47"/>
  <c r="J185" i="47"/>
  <c r="J181" i="47"/>
  <c r="J171" i="47"/>
  <c r="J166" i="47"/>
  <c r="J165" i="47"/>
  <c r="J229" i="47"/>
  <c r="J218" i="47"/>
  <c r="J226" i="47"/>
  <c r="J217" i="47"/>
  <c r="J219" i="47"/>
  <c r="J213" i="47"/>
  <c r="J202" i="47"/>
  <c r="J195" i="47"/>
  <c r="J184" i="47"/>
  <c r="J199" i="47"/>
  <c r="J182" i="47"/>
  <c r="J187" i="47"/>
  <c r="J175" i="47"/>
  <c r="J170" i="47"/>
  <c r="J169" i="47"/>
  <c r="T75" i="47"/>
  <c r="T182" i="47"/>
  <c r="T168" i="47"/>
  <c r="T169" i="47"/>
  <c r="T196" i="47"/>
  <c r="T229" i="47"/>
  <c r="T181" i="47"/>
  <c r="T173" i="47"/>
  <c r="T166" i="47"/>
  <c r="T221" i="47"/>
  <c r="T170" i="47"/>
  <c r="T216" i="47"/>
  <c r="T212" i="47"/>
  <c r="S228" i="47"/>
  <c r="S236" i="47"/>
  <c r="S216" i="47"/>
  <c r="S174" i="47"/>
  <c r="S204" i="47"/>
  <c r="S195" i="47"/>
  <c r="S190" i="47"/>
  <c r="S226" i="47"/>
  <c r="S227" i="47"/>
  <c r="S167" i="47"/>
  <c r="S169" i="47"/>
  <c r="S166" i="47"/>
  <c r="S217" i="47"/>
  <c r="S199" i="47"/>
  <c r="S182" i="47"/>
  <c r="S215" i="47"/>
  <c r="S165" i="47"/>
  <c r="S235" i="47"/>
  <c r="S229" i="47"/>
  <c r="S213" i="47"/>
  <c r="S183" i="47"/>
  <c r="S189" i="47"/>
  <c r="S225" i="47"/>
  <c r="S197" i="47"/>
  <c r="S198" i="47"/>
  <c r="S196" i="47"/>
  <c r="S218" i="47"/>
  <c r="S231" i="47"/>
  <c r="S175" i="47"/>
  <c r="S176" i="47"/>
  <c r="S191" i="47"/>
  <c r="S168" i="47"/>
  <c r="S172" i="47"/>
  <c r="S180" i="47"/>
  <c r="S171" i="47"/>
  <c r="S230" i="47"/>
  <c r="S202" i="47"/>
  <c r="S181" i="47"/>
  <c r="S187" i="47"/>
  <c r="S214" i="47"/>
  <c r="S186" i="47"/>
  <c r="S211" i="47"/>
  <c r="S221" i="47"/>
  <c r="Q232" i="47"/>
  <c r="Q201" i="47"/>
  <c r="Q215" i="47"/>
  <c r="Q176" i="47"/>
  <c r="Q210" i="47"/>
  <c r="Q213" i="47"/>
  <c r="Q218" i="47"/>
  <c r="Q191" i="47"/>
  <c r="Q166" i="47"/>
  <c r="Q197" i="47"/>
  <c r="Q231" i="47"/>
  <c r="Q174" i="47"/>
  <c r="Q171" i="47"/>
  <c r="Q235" i="47"/>
  <c r="Q183" i="47"/>
  <c r="Q228" i="47"/>
  <c r="Q233" i="47"/>
  <c r="Q203" i="47"/>
  <c r="Q216" i="47"/>
  <c r="Q165" i="47"/>
  <c r="Q234" i="47"/>
  <c r="Q175" i="47"/>
  <c r="Q170" i="47"/>
  <c r="Q198" i="47"/>
  <c r="Q190" i="47"/>
  <c r="Q217" i="47"/>
  <c r="Q226" i="47"/>
  <c r="Q188" i="47"/>
  <c r="Q182" i="47"/>
  <c r="Q221" i="47"/>
  <c r="Q211" i="47"/>
  <c r="Q196" i="47"/>
  <c r="Q181" i="47"/>
  <c r="Q185" i="47"/>
  <c r="Q195" i="47"/>
  <c r="Q189" i="47"/>
  <c r="Q168" i="47"/>
  <c r="Q236" i="47"/>
  <c r="Q202" i="47"/>
  <c r="Q206" i="47"/>
  <c r="Q227" i="47"/>
  <c r="Q200" i="47"/>
  <c r="Q204" i="47"/>
  <c r="Q225" i="47"/>
  <c r="Q230" i="47"/>
  <c r="Q214" i="47"/>
  <c r="Q220" i="47"/>
  <c r="Q180" i="47"/>
  <c r="Q229" i="47"/>
  <c r="Q199" i="47"/>
  <c r="Q167" i="47"/>
  <c r="Q173" i="47"/>
  <c r="U47" i="47"/>
  <c r="U182" i="47"/>
  <c r="U173" i="47"/>
  <c r="U167" i="47"/>
  <c r="U166" i="47"/>
  <c r="U189" i="47"/>
  <c r="U204" i="47"/>
  <c r="U202" i="47"/>
  <c r="U206" i="47"/>
  <c r="U197" i="47"/>
  <c r="U195" i="47"/>
  <c r="U219" i="47"/>
  <c r="U210" i="47"/>
  <c r="U196" i="47"/>
  <c r="U221" i="47"/>
  <c r="U214" i="47"/>
  <c r="U190" i="47"/>
  <c r="U220" i="47"/>
  <c r="U236" i="47"/>
  <c r="U234" i="47"/>
  <c r="U233" i="47"/>
  <c r="U184" i="47"/>
  <c r="U180" i="47"/>
  <c r="U205" i="47"/>
  <c r="U170" i="47"/>
  <c r="U171" i="47"/>
  <c r="U198" i="47"/>
  <c r="U181" i="47"/>
  <c r="U203" i="47"/>
  <c r="U172" i="47"/>
  <c r="U232" i="47"/>
  <c r="U176" i="47"/>
  <c r="U211" i="47"/>
  <c r="U187" i="47"/>
  <c r="U185" i="47"/>
  <c r="U225" i="47"/>
  <c r="U165" i="47"/>
  <c r="U235" i="47"/>
  <c r="U168" i="47"/>
  <c r="U229" i="47"/>
  <c r="U227" i="47"/>
  <c r="U200" i="47"/>
  <c r="U169" i="47"/>
  <c r="U174" i="47"/>
  <c r="U175" i="47"/>
  <c r="U201" i="47"/>
  <c r="U199" i="47"/>
  <c r="U186" i="47"/>
  <c r="U212" i="47"/>
  <c r="U228" i="47"/>
  <c r="U226" i="47"/>
  <c r="U230" i="47"/>
  <c r="U217" i="47"/>
  <c r="U215" i="47"/>
  <c r="U231" i="47"/>
  <c r="U218" i="47"/>
  <c r="U216" i="47"/>
  <c r="U213" i="47"/>
  <c r="T226" i="47"/>
  <c r="P182" i="47"/>
  <c r="P170" i="47"/>
  <c r="P165" i="47"/>
  <c r="V231" i="47"/>
  <c r="R206" i="47"/>
  <c r="P216" i="47"/>
  <c r="R167" i="47"/>
  <c r="Q169" i="47"/>
  <c r="K217" i="47"/>
  <c r="K197" i="47"/>
  <c r="K198" i="47"/>
  <c r="K166" i="47"/>
  <c r="S232" i="47"/>
  <c r="S219" i="47"/>
  <c r="Q186" i="47"/>
  <c r="S206" i="47"/>
  <c r="T227" i="47"/>
  <c r="T235" i="47"/>
  <c r="T185" i="47"/>
  <c r="T187" i="47"/>
  <c r="T189" i="47"/>
  <c r="T220" i="47"/>
  <c r="T231" i="47"/>
  <c r="T205" i="47"/>
  <c r="T218" i="47"/>
  <c r="T176" i="47"/>
  <c r="N172" i="47"/>
  <c r="N184" i="47"/>
  <c r="N232" i="47"/>
  <c r="N231" i="47"/>
  <c r="N191" i="47"/>
  <c r="N197" i="47"/>
  <c r="N217" i="47"/>
  <c r="N173" i="47"/>
  <c r="N181" i="47"/>
  <c r="N198" i="47"/>
  <c r="N228" i="47"/>
  <c r="N174" i="47"/>
  <c r="N180" i="47"/>
  <c r="N200" i="47"/>
  <c r="N236" i="47"/>
  <c r="O174" i="47"/>
  <c r="O168" i="47"/>
  <c r="O204" i="47"/>
  <c r="O191" i="47"/>
  <c r="O186" i="47"/>
  <c r="O216" i="47"/>
  <c r="O235" i="47"/>
  <c r="O228" i="47"/>
  <c r="P204" i="47"/>
  <c r="P180" i="47"/>
  <c r="R181" i="47"/>
  <c r="R196" i="47"/>
  <c r="K226" i="47"/>
  <c r="S203" i="47"/>
  <c r="Q212" i="47"/>
  <c r="I235" i="47"/>
  <c r="I227" i="47"/>
  <c r="I216" i="47"/>
  <c r="I234" i="47"/>
  <c r="I226" i="47"/>
  <c r="I215" i="47"/>
  <c r="I196" i="47"/>
  <c r="I185" i="47"/>
  <c r="I204" i="47"/>
  <c r="I197" i="47"/>
  <c r="I181" i="47"/>
  <c r="I186" i="47"/>
  <c r="I199" i="47"/>
  <c r="I165" i="47"/>
  <c r="I172" i="47"/>
  <c r="I176" i="47"/>
  <c r="I233" i="47"/>
  <c r="I225" i="47"/>
  <c r="I214" i="47"/>
  <c r="I232" i="47"/>
  <c r="I221" i="47"/>
  <c r="I213" i="47"/>
  <c r="I191" i="47"/>
  <c r="I183" i="47"/>
  <c r="I202" i="47"/>
  <c r="I180" i="47"/>
  <c r="I168" i="47"/>
  <c r="I167" i="47"/>
  <c r="I182" i="47"/>
  <c r="I169" i="47"/>
  <c r="I173" i="47"/>
  <c r="I150" i="47"/>
  <c r="I231" i="47"/>
  <c r="I220" i="47"/>
  <c r="I212" i="47"/>
  <c r="I230" i="47"/>
  <c r="I219" i="47"/>
  <c r="I211" i="47"/>
  <c r="I189" i="47"/>
  <c r="I200" i="47"/>
  <c r="I190" i="47"/>
  <c r="I184" i="47"/>
  <c r="I188" i="47"/>
  <c r="I166" i="47"/>
  <c r="I170" i="47"/>
  <c r="I174" i="47"/>
  <c r="I229" i="47"/>
  <c r="I218" i="47"/>
  <c r="I236" i="47"/>
  <c r="I228" i="47"/>
  <c r="I217" i="47"/>
  <c r="I210" i="47"/>
  <c r="I187" i="47"/>
  <c r="I206" i="47"/>
  <c r="I198" i="47"/>
  <c r="I203" i="47"/>
  <c r="I205" i="47"/>
  <c r="I195" i="47"/>
  <c r="I201" i="47"/>
  <c r="I171" i="47"/>
  <c r="I175" i="47"/>
  <c r="V225" i="47"/>
  <c r="V203" i="47"/>
  <c r="V204" i="47"/>
  <c r="V188" i="47"/>
  <c r="V235" i="47"/>
  <c r="V199" i="47"/>
  <c r="V228" i="47"/>
  <c r="V190" i="47"/>
  <c r="V200" i="47"/>
  <c r="V219" i="47"/>
  <c r="V210" i="47"/>
  <c r="V185" i="47"/>
  <c r="V191" i="47"/>
  <c r="V212" i="47"/>
  <c r="V176" i="47"/>
  <c r="V221" i="47"/>
  <c r="V168" i="47"/>
  <c r="V174" i="47"/>
  <c r="V229" i="47"/>
  <c r="V234" i="47"/>
  <c r="V232" i="47"/>
  <c r="V218" i="47"/>
  <c r="V213" i="47"/>
  <c r="V195" i="47"/>
  <c r="V205" i="47"/>
  <c r="V220" i="47"/>
  <c r="V171" i="47"/>
  <c r="V202" i="47"/>
  <c r="V216" i="47"/>
  <c r="V196" i="47"/>
  <c r="V217" i="47"/>
  <c r="V227" i="47"/>
  <c r="V172" i="47"/>
  <c r="V233" i="47"/>
  <c r="V189" i="47"/>
  <c r="V165" i="47"/>
  <c r="V167" i="47"/>
  <c r="V173" i="47"/>
  <c r="V230" i="47"/>
  <c r="V214" i="47"/>
  <c r="V187" i="47"/>
  <c r="V206" i="47"/>
  <c r="V166" i="47"/>
  <c r="V198" i="47"/>
  <c r="V226" i="47"/>
  <c r="V182" i="47"/>
  <c r="V170" i="47"/>
  <c r="V183" i="47"/>
  <c r="V201" i="47"/>
  <c r="V169" i="47"/>
  <c r="M231" i="47"/>
  <c r="M219" i="47"/>
  <c r="M198" i="47"/>
  <c r="M165" i="47"/>
  <c r="M218" i="47"/>
  <c r="M210" i="47"/>
  <c r="M181" i="47"/>
  <c r="M172" i="47"/>
  <c r="M216" i="47"/>
  <c r="M196" i="47"/>
  <c r="M173" i="47"/>
  <c r="M214" i="47"/>
  <c r="M191" i="47"/>
  <c r="M199" i="47"/>
  <c r="M174" i="47"/>
  <c r="M220" i="47"/>
  <c r="M211" i="47"/>
  <c r="M205" i="47"/>
  <c r="M171" i="47"/>
  <c r="M236" i="47"/>
  <c r="M187" i="47"/>
  <c r="M184" i="47"/>
  <c r="M176" i="47"/>
  <c r="M234" i="47"/>
  <c r="M185" i="47"/>
  <c r="M201" i="47"/>
  <c r="M167" i="47"/>
  <c r="M232" i="47"/>
  <c r="M183" i="47"/>
  <c r="M182" i="47"/>
  <c r="M212" i="47"/>
  <c r="M189" i="47"/>
  <c r="M188" i="47"/>
  <c r="M175" i="47"/>
  <c r="M228" i="47"/>
  <c r="M204" i="47"/>
  <c r="M203" i="47"/>
  <c r="M235" i="47"/>
  <c r="M226" i="47"/>
  <c r="M202" i="47"/>
  <c r="M186" i="47"/>
  <c r="M233" i="47"/>
  <c r="M221" i="47"/>
  <c r="M200" i="47"/>
  <c r="M166" i="47"/>
  <c r="M230" i="47"/>
  <c r="M206" i="47"/>
  <c r="M180" i="47"/>
  <c r="M229" i="47"/>
  <c r="M217" i="47"/>
  <c r="M197" i="47"/>
  <c r="M168" i="47"/>
  <c r="M227" i="47"/>
  <c r="M215" i="47"/>
  <c r="M195" i="47"/>
  <c r="M169" i="47"/>
  <c r="M225" i="47"/>
  <c r="M213" i="47"/>
  <c r="M190" i="47"/>
  <c r="M170" i="47"/>
  <c r="K176" i="47"/>
  <c r="K191" i="47"/>
  <c r="K216" i="47"/>
  <c r="K230" i="47"/>
  <c r="K200" i="47"/>
  <c r="K205" i="47"/>
  <c r="K229" i="47"/>
  <c r="K181" i="47"/>
  <c r="K203" i="47"/>
  <c r="K227" i="47"/>
  <c r="K174" i="47"/>
  <c r="K183" i="47"/>
  <c r="K190" i="47"/>
  <c r="K213" i="47"/>
  <c r="K168" i="47"/>
  <c r="K199" i="47"/>
  <c r="K220" i="47"/>
  <c r="K234" i="47"/>
  <c r="K165" i="47"/>
  <c r="K202" i="47"/>
  <c r="K188" i="47"/>
  <c r="K235" i="47"/>
  <c r="K175" i="47"/>
  <c r="K180" i="47"/>
  <c r="K210" i="47"/>
  <c r="K221" i="47"/>
  <c r="K173" i="47"/>
  <c r="K206" i="47"/>
  <c r="K211" i="47"/>
  <c r="K219" i="47"/>
  <c r="K172" i="47"/>
  <c r="K196" i="47"/>
  <c r="K218" i="47"/>
  <c r="K232" i="47"/>
  <c r="K170" i="47"/>
  <c r="K187" i="47"/>
  <c r="K195" i="47"/>
  <c r="K215" i="47"/>
  <c r="L81" i="47"/>
  <c r="L213" i="47"/>
  <c r="L203" i="47"/>
  <c r="L172" i="47"/>
  <c r="L173" i="47"/>
  <c r="L229" i="47"/>
  <c r="L189" i="47"/>
  <c r="L190" i="47"/>
  <c r="L236" i="47"/>
  <c r="L218" i="47"/>
  <c r="L187" i="47"/>
  <c r="L188" i="47"/>
  <c r="L234" i="47"/>
  <c r="L214" i="47"/>
  <c r="L185" i="47"/>
  <c r="L184" i="47"/>
  <c r="L210" i="47"/>
  <c r="L191" i="47"/>
  <c r="L180" i="47"/>
  <c r="L230" i="47"/>
  <c r="L220" i="47"/>
  <c r="L206" i="47"/>
  <c r="L169" i="47"/>
  <c r="L228" i="47"/>
  <c r="L212" i="47"/>
  <c r="L204" i="47"/>
  <c r="L168" i="47"/>
  <c r="L226" i="47"/>
  <c r="L211" i="47"/>
  <c r="L202" i="47"/>
  <c r="L174" i="47"/>
  <c r="L232" i="47"/>
  <c r="L231" i="47"/>
  <c r="L183" i="47"/>
  <c r="L166" i="47"/>
  <c r="L219" i="47"/>
  <c r="L225" i="47"/>
  <c r="L198" i="47"/>
  <c r="L171" i="47"/>
  <c r="L217" i="47"/>
  <c r="L197" i="47"/>
  <c r="L176" i="47"/>
  <c r="L215" i="47"/>
  <c r="L205" i="47"/>
  <c r="L186" i="47"/>
  <c r="L167" i="47"/>
  <c r="L221" i="47"/>
  <c r="L233" i="47"/>
  <c r="L200" i="47"/>
  <c r="L165" i="47"/>
  <c r="L235" i="47"/>
  <c r="L201" i="47"/>
  <c r="L181" i="47"/>
  <c r="L175" i="47"/>
  <c r="L227" i="47"/>
  <c r="L199" i="47"/>
  <c r="L195" i="47"/>
  <c r="L170" i="47"/>
  <c r="L216" i="47"/>
  <c r="L196" i="47"/>
  <c r="L182" i="47"/>
  <c r="T202" i="47"/>
  <c r="P234" i="47"/>
  <c r="P221" i="47"/>
  <c r="V175" i="47"/>
  <c r="Q205" i="47"/>
  <c r="S185" i="47"/>
  <c r="R214" i="47"/>
  <c r="R221" i="47"/>
  <c r="R180" i="47"/>
  <c r="K233" i="47"/>
  <c r="K186" i="47"/>
  <c r="K189" i="47"/>
  <c r="K169" i="47"/>
  <c r="S220" i="47"/>
  <c r="S210" i="47"/>
  <c r="V186" i="47"/>
  <c r="Q219" i="47"/>
  <c r="U188" i="47"/>
  <c r="T228" i="47"/>
  <c r="T230" i="47"/>
  <c r="T214" i="47"/>
  <c r="T225" i="47"/>
  <c r="T233" i="47"/>
  <c r="T171" i="47"/>
  <c r="T188" i="47"/>
  <c r="T215" i="47"/>
  <c r="T217" i="47"/>
  <c r="T219" i="47"/>
  <c r="T211" i="47"/>
  <c r="N189" i="47"/>
  <c r="N195" i="47"/>
  <c r="N211" i="47"/>
  <c r="N166" i="47"/>
  <c r="N183" i="47"/>
  <c r="N204" i="47"/>
  <c r="N214" i="47"/>
  <c r="N169" i="47"/>
  <c r="N187" i="47"/>
  <c r="N206" i="47"/>
  <c r="N216" i="47"/>
  <c r="N175" i="47"/>
  <c r="N199" i="47"/>
  <c r="N226" i="47"/>
  <c r="N218" i="47"/>
  <c r="O166" i="47"/>
  <c r="O169" i="47"/>
  <c r="O189" i="47"/>
  <c r="O199" i="47"/>
  <c r="O190" i="47"/>
  <c r="O220" i="47"/>
  <c r="O213" i="47"/>
  <c r="V181" i="47"/>
  <c r="S205" i="47"/>
  <c r="K231" i="47"/>
  <c r="S212" i="47"/>
  <c r="U191" i="47"/>
  <c r="R68" i="47"/>
  <c r="R228" i="47"/>
  <c r="R191" i="47"/>
  <c r="R203" i="47"/>
  <c r="R227" i="47"/>
  <c r="R236" i="47"/>
  <c r="R234" i="47"/>
  <c r="R175" i="47"/>
  <c r="R215" i="47"/>
  <c r="R170" i="47"/>
  <c r="R218" i="47"/>
  <c r="R189" i="47"/>
  <c r="R176" i="47"/>
  <c r="R202" i="47"/>
  <c r="R210" i="47"/>
  <c r="R220" i="47"/>
  <c r="R233" i="47"/>
  <c r="R216" i="47"/>
  <c r="R200" i="47"/>
  <c r="R235" i="47"/>
  <c r="R199" i="47"/>
  <c r="R184" i="47"/>
  <c r="R197" i="47"/>
  <c r="R166" i="47"/>
  <c r="R212" i="47"/>
  <c r="R225" i="47"/>
  <c r="R188" i="47"/>
  <c r="R172" i="47"/>
  <c r="R165" i="47"/>
  <c r="R211" i="47"/>
  <c r="R182" i="47"/>
  <c r="R229" i="47"/>
  <c r="R171" i="47"/>
  <c r="R168" i="47"/>
  <c r="R190" i="47"/>
  <c r="R201" i="47"/>
  <c r="R186" i="47"/>
  <c r="R219" i="47"/>
  <c r="R173" i="47"/>
  <c r="R230" i="47"/>
  <c r="R205" i="47"/>
  <c r="R231" i="47"/>
  <c r="R217" i="47"/>
  <c r="O98" i="47"/>
  <c r="O234" i="47"/>
  <c r="O226" i="47"/>
  <c r="O215" i="47"/>
  <c r="O233" i="47"/>
  <c r="O225" i="47"/>
  <c r="O214" i="47"/>
  <c r="O195" i="47"/>
  <c r="O184" i="47"/>
  <c r="O201" i="47"/>
  <c r="O206" i="47"/>
  <c r="O200" i="47"/>
  <c r="O202" i="47"/>
  <c r="O165" i="47"/>
  <c r="O172" i="47"/>
  <c r="O175" i="47"/>
  <c r="O230" i="47"/>
  <c r="O219" i="47"/>
  <c r="O211" i="47"/>
  <c r="O229" i="47"/>
  <c r="O218" i="47"/>
  <c r="O210" i="47"/>
  <c r="O188" i="47"/>
  <c r="O205" i="47"/>
  <c r="O196" i="47"/>
  <c r="O182" i="47"/>
  <c r="O185" i="47"/>
  <c r="O187" i="47"/>
  <c r="O173" i="47"/>
  <c r="O167" i="47"/>
  <c r="O170" i="47"/>
  <c r="P220" i="47"/>
  <c r="P201" i="47"/>
  <c r="P166" i="47"/>
  <c r="P233" i="47"/>
  <c r="P210" i="47"/>
  <c r="P236" i="47"/>
  <c r="P195" i="47"/>
  <c r="P184" i="47"/>
  <c r="P188" i="47"/>
  <c r="P225" i="47"/>
  <c r="P229" i="47"/>
  <c r="P228" i="47"/>
  <c r="P232" i="47"/>
  <c r="P174" i="47"/>
  <c r="P191" i="47"/>
  <c r="P205" i="47"/>
  <c r="P203" i="47"/>
  <c r="P235" i="47"/>
  <c r="P212" i="47"/>
  <c r="P186" i="47"/>
  <c r="P190" i="47"/>
  <c r="P214" i="47"/>
  <c r="P172" i="47"/>
  <c r="P197" i="47"/>
  <c r="P181" i="47"/>
  <c r="P230" i="47"/>
  <c r="P176" i="47"/>
  <c r="P231" i="47"/>
  <c r="P215" i="47"/>
  <c r="P189" i="47"/>
  <c r="P218" i="47"/>
  <c r="P171" i="47"/>
  <c r="P198" i="47"/>
  <c r="P183" i="47"/>
  <c r="P196" i="47"/>
  <c r="P199" i="47"/>
  <c r="P167" i="47"/>
  <c r="P175" i="47"/>
  <c r="P219" i="47"/>
  <c r="P169" i="47"/>
  <c r="P173" i="47"/>
  <c r="P168" i="47"/>
  <c r="P217" i="47"/>
  <c r="P211" i="47"/>
  <c r="P227" i="47"/>
  <c r="V184" i="47"/>
  <c r="Q187" i="47"/>
  <c r="U183" i="47"/>
  <c r="R204" i="47"/>
  <c r="R195" i="47"/>
  <c r="K236" i="47"/>
  <c r="K225" i="47"/>
  <c r="K201" i="47"/>
  <c r="K185" i="47"/>
  <c r="S233" i="47"/>
  <c r="S201" i="47"/>
  <c r="S200" i="47"/>
  <c r="V215" i="47"/>
  <c r="R183" i="47"/>
  <c r="T200" i="47"/>
  <c r="T175" i="47"/>
  <c r="T210" i="47"/>
  <c r="T234" i="47"/>
  <c r="T236" i="47"/>
  <c r="T191" i="47"/>
  <c r="T195" i="47"/>
  <c r="T167" i="47"/>
  <c r="T174" i="47"/>
  <c r="T172" i="47"/>
  <c r="T183" i="47"/>
  <c r="N170" i="47"/>
  <c r="N182" i="47"/>
  <c r="N202" i="47"/>
  <c r="N212" i="47"/>
  <c r="N167" i="47"/>
  <c r="N203" i="47"/>
  <c r="N210" i="47"/>
  <c r="N225" i="47"/>
  <c r="N165" i="47"/>
  <c r="N205" i="47"/>
  <c r="N213" i="47"/>
  <c r="N227" i="47"/>
  <c r="N176" i="47"/>
  <c r="N221" i="47"/>
  <c r="N229" i="47"/>
  <c r="O171" i="47"/>
  <c r="O183" i="47"/>
  <c r="O180" i="47"/>
  <c r="O203" i="47"/>
  <c r="O197" i="47"/>
  <c r="O227" i="47"/>
  <c r="O217" i="47"/>
  <c r="O236" i="47"/>
  <c r="P202" i="47"/>
  <c r="V211" i="47"/>
  <c r="T213" i="47"/>
  <c r="R169" i="47"/>
  <c r="K212" i="47"/>
  <c r="K171" i="47"/>
  <c r="S188" i="47"/>
  <c r="T204" i="47"/>
  <c r="P187" i="47"/>
  <c r="P185" i="47"/>
  <c r="P200" i="47"/>
  <c r="V236" i="47"/>
  <c r="R174" i="47"/>
  <c r="T203" i="47"/>
  <c r="R185" i="47"/>
  <c r="R187" i="47"/>
  <c r="K228" i="47"/>
  <c r="K214" i="47"/>
  <c r="K204" i="47"/>
  <c r="K167" i="47"/>
  <c r="S184" i="47"/>
  <c r="S170" i="47"/>
  <c r="S173" i="47"/>
  <c r="Q172" i="47"/>
  <c r="R213" i="47"/>
  <c r="P206" i="47"/>
  <c r="T206" i="47"/>
  <c r="T165" i="47"/>
  <c r="T180" i="47"/>
  <c r="T184" i="47"/>
  <c r="T199" i="47"/>
  <c r="T201" i="47"/>
  <c r="T186" i="47"/>
  <c r="T190" i="47"/>
  <c r="T198" i="47"/>
  <c r="T232" i="47"/>
  <c r="N171" i="47"/>
  <c r="N201" i="47"/>
  <c r="N234" i="47"/>
  <c r="N220" i="47"/>
  <c r="N168" i="47"/>
  <c r="N186" i="47"/>
  <c r="N215" i="47"/>
  <c r="N233" i="47"/>
  <c r="N196" i="47"/>
  <c r="N188" i="47"/>
  <c r="N219" i="47"/>
  <c r="N235" i="47"/>
  <c r="N185" i="47"/>
  <c r="N190" i="47"/>
  <c r="O176" i="47"/>
  <c r="O181" i="47"/>
  <c r="O198" i="47"/>
  <c r="O212" i="47"/>
  <c r="O231" i="47"/>
  <c r="O221" i="47"/>
  <c r="T197" i="47"/>
  <c r="P213" i="47"/>
  <c r="Q184" i="47"/>
  <c r="R232" i="47"/>
  <c r="R198" i="47"/>
  <c r="K184" i="47"/>
  <c r="S234" i="47"/>
  <c r="V197" i="47"/>
  <c r="U83" i="47"/>
  <c r="AM204" i="79"/>
  <c r="AM206" i="79" s="1"/>
  <c r="J104" i="43"/>
  <c r="I104" i="43"/>
  <c r="R75" i="43"/>
  <c r="R66" i="43"/>
  <c r="R69" i="43"/>
  <c r="R60" i="43"/>
  <c r="R72" i="43"/>
  <c r="Q82" i="47"/>
  <c r="P83" i="47"/>
  <c r="AM391" i="46"/>
  <c r="AM393" i="46" s="1"/>
  <c r="U63" i="47"/>
  <c r="U71" i="47"/>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Q153" i="47"/>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E43" i="43"/>
  <c r="W228" i="47"/>
  <c r="W188" i="47"/>
  <c r="W206" i="47"/>
  <c r="W174" i="47"/>
  <c r="W189" i="47"/>
  <c r="W212" i="47"/>
  <c r="W173" i="47"/>
  <c r="W168" i="47"/>
  <c r="W191" i="47"/>
  <c r="W214" i="47"/>
  <c r="W172" i="47"/>
  <c r="W181" i="47"/>
  <c r="W196" i="47"/>
  <c r="W216" i="47"/>
  <c r="W175" i="47"/>
  <c r="W205" i="47"/>
  <c r="W187" i="47"/>
  <c r="W236" i="47"/>
  <c r="W170" i="47"/>
  <c r="W190" i="47"/>
  <c r="W211" i="47"/>
  <c r="W220" i="47"/>
  <c r="W169" i="47"/>
  <c r="W180" i="47"/>
  <c r="W225" i="47"/>
  <c r="W165" i="47"/>
  <c r="W197" i="47"/>
  <c r="W215" i="47"/>
  <c r="W227" i="47"/>
  <c r="W195" i="47"/>
  <c r="W184" i="47"/>
  <c r="W171" i="47"/>
  <c r="W203" i="47"/>
  <c r="W210" i="47"/>
  <c r="W218" i="47"/>
  <c r="W166" i="47"/>
  <c r="W200" i="47"/>
  <c r="W219" i="47"/>
  <c r="W231" i="47"/>
  <c r="W182" i="47"/>
  <c r="W202" i="47"/>
  <c r="W233" i="47"/>
  <c r="W199" i="47"/>
  <c r="W204" i="47"/>
  <c r="W226" i="47"/>
  <c r="W235" i="47"/>
  <c r="W232" i="47"/>
  <c r="W221" i="47"/>
  <c r="W213" i="47"/>
  <c r="W201" i="47"/>
  <c r="W198" i="47"/>
  <c r="W229" i="47"/>
  <c r="W230" i="47"/>
  <c r="W167" i="47"/>
  <c r="W183" i="47"/>
  <c r="W176" i="47"/>
  <c r="W186" i="47"/>
  <c r="W185" i="47"/>
  <c r="W234" i="47"/>
  <c r="W217" i="47"/>
  <c r="M104" i="43"/>
  <c r="W161" i="47"/>
  <c r="U57" i="47"/>
  <c r="U59" i="47" s="1"/>
  <c r="U72" i="47" s="1"/>
  <c r="U74" i="47" s="1"/>
  <c r="U87" i="47" s="1"/>
  <c r="U89" i="47" s="1"/>
  <c r="U102" i="47" s="1"/>
  <c r="M103" i="43"/>
  <c r="W27" i="47"/>
  <c r="C105" i="43" s="1"/>
  <c r="C106"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U164" i="47" l="1"/>
  <c r="U177" i="47" s="1"/>
  <c r="U179" i="47" s="1"/>
  <c r="U192" i="47" s="1"/>
  <c r="U194" i="47" s="1"/>
  <c r="U207" i="47" s="1"/>
  <c r="U209" i="47" s="1"/>
  <c r="U222" i="47" s="1"/>
  <c r="U224" i="47" s="1"/>
  <c r="U237" i="47" s="1"/>
  <c r="P84" i="43" s="1"/>
  <c r="P85" i="43" s="1"/>
  <c r="R164" i="47"/>
  <c r="R177" i="47" s="1"/>
  <c r="R179" i="47" s="1"/>
  <c r="R192" i="47" s="1"/>
  <c r="R194" i="47" s="1"/>
  <c r="R207" i="47" s="1"/>
  <c r="R209" i="47" s="1"/>
  <c r="R222" i="47" s="1"/>
  <c r="R224" i="47" s="1"/>
  <c r="R237" i="47" s="1"/>
  <c r="M84" i="43" s="1"/>
  <c r="M85" i="43" s="1"/>
  <c r="T164" i="47"/>
  <c r="T177" i="47" s="1"/>
  <c r="T179" i="47" s="1"/>
  <c r="T192" i="47" s="1"/>
  <c r="T194" i="47" s="1"/>
  <c r="T207" i="47" s="1"/>
  <c r="T209" i="47" s="1"/>
  <c r="T222" i="47" s="1"/>
  <c r="T224" i="47" s="1"/>
  <c r="T237" i="47" s="1"/>
  <c r="O84" i="43" s="1"/>
  <c r="O85" i="43" s="1"/>
  <c r="P164" i="47"/>
  <c r="P177" i="47" s="1"/>
  <c r="P179" i="47" s="1"/>
  <c r="P192" i="47" s="1"/>
  <c r="P194" i="47" s="1"/>
  <c r="P207" i="47" s="1"/>
  <c r="P209" i="47" s="1"/>
  <c r="P222" i="47" s="1"/>
  <c r="P224" i="47" s="1"/>
  <c r="P237" i="47" s="1"/>
  <c r="K84" i="43" s="1"/>
  <c r="K85" i="43" s="1"/>
  <c r="S164" i="47"/>
  <c r="S177" i="47" s="1"/>
  <c r="S179" i="47" s="1"/>
  <c r="S192" i="47" s="1"/>
  <c r="S194" i="47" s="1"/>
  <c r="S207" i="47" s="1"/>
  <c r="S209" i="47" s="1"/>
  <c r="S222" i="47" s="1"/>
  <c r="S224" i="47" s="1"/>
  <c r="S237" i="47" s="1"/>
  <c r="N84" i="43" s="1"/>
  <c r="N85" i="43" s="1"/>
  <c r="V164" i="47"/>
  <c r="V177" i="47" s="1"/>
  <c r="V179" i="47" s="1"/>
  <c r="V192" i="47" s="1"/>
  <c r="V194" i="47" s="1"/>
  <c r="V207" i="47" s="1"/>
  <c r="V209" i="47" s="1"/>
  <c r="V222" i="47" s="1"/>
  <c r="V224" i="47" s="1"/>
  <c r="V237" i="47" s="1"/>
  <c r="Q84" i="43" s="1"/>
  <c r="Q164" i="47"/>
  <c r="Q177" i="47" s="1"/>
  <c r="Q179" i="47" s="1"/>
  <c r="Q192" i="47" s="1"/>
  <c r="Q194" i="47" s="1"/>
  <c r="Q207" i="47" s="1"/>
  <c r="Q209" i="47" s="1"/>
  <c r="Q222" i="47" s="1"/>
  <c r="Q224" i="47" s="1"/>
  <c r="Q237" i="47" s="1"/>
  <c r="L84" i="43" s="1"/>
  <c r="L85"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41" i="43" l="1"/>
  <c r="G41" i="43" s="1"/>
  <c r="F40" i="43"/>
  <c r="G40" i="43" s="1"/>
  <c r="F36" i="43"/>
  <c r="G36" i="43" s="1"/>
  <c r="F42" i="43"/>
  <c r="G42" i="43" s="1"/>
  <c r="Q85" i="43"/>
  <c r="M164" i="47"/>
  <c r="M177" i="47" s="1"/>
  <c r="M179" i="47" s="1"/>
  <c r="M192" i="47" s="1"/>
  <c r="M194" i="47" s="1"/>
  <c r="M207" i="47" s="1"/>
  <c r="M209" i="47" s="1"/>
  <c r="M222" i="47" s="1"/>
  <c r="M224" i="47" s="1"/>
  <c r="M237" i="47" s="1"/>
  <c r="H84" i="43" s="1"/>
  <c r="H85" i="43" s="1"/>
  <c r="O164" i="47"/>
  <c r="O177" i="47" s="1"/>
  <c r="O179" i="47" s="1"/>
  <c r="O192" i="47" s="1"/>
  <c r="O194" i="47" s="1"/>
  <c r="O207" i="47" s="1"/>
  <c r="O209" i="47" s="1"/>
  <c r="O222" i="47" s="1"/>
  <c r="O224" i="47" s="1"/>
  <c r="O237" i="47" s="1"/>
  <c r="J84" i="43" s="1"/>
  <c r="J85" i="43" s="1"/>
  <c r="F37" i="43"/>
  <c r="G37" i="43" s="1"/>
  <c r="F39" i="43"/>
  <c r="G39" i="43" s="1"/>
  <c r="F38" i="43"/>
  <c r="G38" i="43" s="1"/>
  <c r="N164" i="47"/>
  <c r="N177" i="47" s="1"/>
  <c r="N179" i="47" s="1"/>
  <c r="N192" i="47" s="1"/>
  <c r="N194" i="47" s="1"/>
  <c r="N207" i="47" s="1"/>
  <c r="N209" i="47" s="1"/>
  <c r="N222" i="47" s="1"/>
  <c r="N224" i="47" s="1"/>
  <c r="N237" i="47" s="1"/>
  <c r="I84" i="43" s="1"/>
  <c r="I85" i="43" s="1"/>
  <c r="J164" i="47"/>
  <c r="J177" i="47" s="1"/>
  <c r="J179" i="47" s="1"/>
  <c r="J192" i="47" s="1"/>
  <c r="J194" i="47" s="1"/>
  <c r="J207" i="47" s="1"/>
  <c r="J209" i="47" s="1"/>
  <c r="J222" i="47" s="1"/>
  <c r="J224" i="47" s="1"/>
  <c r="J237" i="47" s="1"/>
  <c r="E84"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F35" i="43" l="1"/>
  <c r="G35" i="43" s="1"/>
  <c r="F29" i="43"/>
  <c r="G29" i="43" s="1"/>
  <c r="F30" i="43"/>
  <c r="G30" i="43" s="1"/>
  <c r="E85" i="43"/>
  <c r="D85" i="43"/>
  <c r="L164" i="47"/>
  <c r="L177" i="47" s="1"/>
  <c r="L179" i="47" s="1"/>
  <c r="L192" i="47" s="1"/>
  <c r="L194" i="47" s="1"/>
  <c r="L207" i="47" s="1"/>
  <c r="L209" i="47" s="1"/>
  <c r="L222" i="47" s="1"/>
  <c r="L224" i="47" s="1"/>
  <c r="L237" i="47" s="1"/>
  <c r="G84" i="43" s="1"/>
  <c r="G85" i="43" s="1"/>
  <c r="F34" i="43"/>
  <c r="G34" i="43" s="1"/>
  <c r="F33" i="43"/>
  <c r="G33" i="43" s="1"/>
  <c r="W42" i="47"/>
  <c r="D105" i="43" s="1"/>
  <c r="K42" i="47"/>
  <c r="F32" i="43" l="1"/>
  <c r="G32"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R84" i="43" s="1"/>
  <c r="H21" i="43" s="1"/>
  <c r="H22" i="43" s="1"/>
  <c r="W89" i="47"/>
  <c r="W102" i="47" s="1"/>
  <c r="G105" i="43"/>
  <c r="F85" i="43" l="1"/>
  <c r="F31" i="43"/>
  <c r="G31" i="43" s="1"/>
  <c r="G43" i="43" s="1"/>
  <c r="G106" i="43"/>
  <c r="W104" i="47"/>
  <c r="W117" i="47" s="1"/>
  <c r="H105" i="43"/>
  <c r="H106" i="43" s="1"/>
  <c r="F43" i="43" l="1"/>
  <c r="R85" i="43"/>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Ami Bhatt</author>
  </authors>
  <commentList>
    <comment ref="Z488" authorId="0" shapeId="0" xr:uid="{D85DAC2F-57EB-4761-A20E-5B04C003D267}">
      <text>
        <r>
          <rPr>
            <b/>
            <sz val="9"/>
            <color indexed="81"/>
            <rFont val="Tahoma"/>
            <family val="2"/>
          </rPr>
          <t>Ami Bhatt:</t>
        </r>
        <r>
          <rPr>
            <sz val="9"/>
            <color indexed="81"/>
            <rFont val="Tahoma"/>
            <family val="2"/>
          </rPr>
          <t xml:space="preserve">
In LY's file hard coded to 0%</t>
        </r>
      </text>
    </comment>
    <comment ref="AA488" authorId="0" shapeId="0" xr:uid="{B7F38DF6-FCDC-47D1-AE40-781A58970086}">
      <text>
        <r>
          <rPr>
            <b/>
            <sz val="9"/>
            <color indexed="81"/>
            <rFont val="Tahoma"/>
            <family val="2"/>
          </rPr>
          <t>Ami Bhatt:</t>
        </r>
        <r>
          <rPr>
            <sz val="9"/>
            <color indexed="81"/>
            <rFont val="Tahoma"/>
            <family val="2"/>
          </rPr>
          <t xml:space="preserve">
In LY's file hard coded as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<sst xmlns="http://schemas.openxmlformats.org/spreadsheetml/2006/main" count="3131" uniqueCount="773">
  <si>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</si>
  <si>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</si>
  <si>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</si>
  <si>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</si>
  <si>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</si>
  <si>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</si>
  <si>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</si>
  <si>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</si>
  <si>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</si>
  <si>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</si>
  <si>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</si>
  <si>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</si>
  <si>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</si>
  <si>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</si>
  <si>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</si>
  <si>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</si>
  <si>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</si>
  <si>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</si>
  <si>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</si>
  <si>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</si>
  <si>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</si>
  <si>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</si>
  <si>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</si>
  <si>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</si>
  <si>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</si>
  <si>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</si>
  <si>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</si>
  <si>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</si>
  <si>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</si>
  <si>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</si>
  <si>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</si>
  <si>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</si>
  <si>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</si>
  <si>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</si>
  <si>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</si>
  <si>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</si>
  <si>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</si>
  <si>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</si>
  <si>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</si>
  <si>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</si>
  <si>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</si>
  <si>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</si>
  <si>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</si>
  <si>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</si>
  <si>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</si>
  <si>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</si>
  <si>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</si>
  <si>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</si>
  <si>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</si>
  <si>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</si>
  <si>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</si>
  <si>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</si>
  <si>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</si>
  <si>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</si>
  <si>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</si>
  <si>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</si>
  <si>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</si>
  <si>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</si>
  <si>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</si>
  <si>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</si>
  <si>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</si>
  <si>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</si>
  <si>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</si>
  <si>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</si>
  <si>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</si>
  <si>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</si>
  <si>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</si>
  <si>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</si>
  <si>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</si>
  <si>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</si>
  <si>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</si>
  <si>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</si>
  <si>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</si>
  <si>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</si>
  <si>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</si>
  <si>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</si>
  <si>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</si>
  <si>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</si>
  <si>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</si>
  <si>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</si>
  <si>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</si>
  <si>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</si>
  <si>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</si>
  <si>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</si>
  <si>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</si>
  <si>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</si>
  <si>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</si>
  <si>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</si>
  <si>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</si>
  <si>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</si>
  <si>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</si>
  <si>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</si>
  <si>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</si>
  <si>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</si>
  <si>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</si>
  <si>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</si>
  <si>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</si>
  <si>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</si>
  <si>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</si>
  <si>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</si>
  <si>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</si>
  <si>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</si>
  <si>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</si>
  <si>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</si>
  <si>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</si>
  <si>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</si>
  <si>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</si>
  <si>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</si>
  <si>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</si>
  <si>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</si>
  <si>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</si>
  <si>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</si>
  <si>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</si>
  <si>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</si>
  <si>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</si>
  <si>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</si>
  <si>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</si>
  <si>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</si>
  <si>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</si>
  <si>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</si>
  <si>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</si>
  <si>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</si>
  <si>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</si>
  <si>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</si>
  <si>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</si>
  <si>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</si>
  <si>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</si>
  <si>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</si>
  <si>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</si>
  <si>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</si>
  <si>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</si>
  <si>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</si>
  <si>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</si>
  <si>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</si>
  <si>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</si>
  <si>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</si>
  <si>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</si>
  <si>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</si>
  <si>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</si>
  <si>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</si>
  <si>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</si>
  <si>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</si>
  <si>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</si>
  <si>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</si>
  <si>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</si>
  <si>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</si>
  <si>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</si>
  <si>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</si>
  <si>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</si>
  <si>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</si>
  <si>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</si>
  <si>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</si>
  <si>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</si>
  <si>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</si>
  <si>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</si>
  <si>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</si>
  <si>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</si>
  <si>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</si>
  <si>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</si>
  <si>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</si>
  <si>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</si>
  <si>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</si>
  <si>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</si>
  <si>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</si>
  <si>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</si>
  <si>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</si>
  <si>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</si>
  <si>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</si>
  <si>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</si>
  <si>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</si>
  <si>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</si>
  <si>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</si>
  <si>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</si>
  <si>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</si>
  <si>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</si>
  <si>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</si>
  <si>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</si>
  <si>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</si>
  <si>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</si>
  <si>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</si>
  <si>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</si>
  <si>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</si>
  <si>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</si>
  <si>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</si>
  <si>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</si>
  <si>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</si>
  <si>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</si>
  <si>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</si>
  <si>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</si>
  <si>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</si>
  <si>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</si>
  <si>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</si>
  <si>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</si>
  <si>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</si>
  <si>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</si>
  <si>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</si>
  <si>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</si>
  <si>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</si>
  <si>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</si>
  <si>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</si>
  <si>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</si>
  <si>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</si>
  <si>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</si>
  <si>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</si>
  <si>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</si>
  <si>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</si>
  <si>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</si>
  <si>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</si>
  <si>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</si>
  <si>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</si>
  <si>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</si>
  <si>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</si>
  <si>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</si>
  <si>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</si>
  <si>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</si>
  <si>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</si>
  <si>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</si>
  <si>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</si>
  <si>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</si>
  <si>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</si>
  <si>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</si>
  <si>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</si>
  <si>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</si>
  <si>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</si>
  <si>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</si>
  <si>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</si>
  <si>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</si>
  <si>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</si>
  <si>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</si>
  <si>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</si>
  <si>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</si>
  <si>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</si>
  <si>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</si>
  <si>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</si>
  <si>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</si>
  <si>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</si>
  <si>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</si>
  <si>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</si>
  <si>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</si>
  <si>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</si>
  <si>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</si>
  <si>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</si>
  <si>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</si>
  <si>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</si>
  <si>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</si>
  <si>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</si>
  <si>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</si>
  <si>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</si>
  <si>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</si>
  <si>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</si>
  <si>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</si>
  <si>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</si>
  <si>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</si>
  <si>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</si>
  <si>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</si>
  <si>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</si>
  <si>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</si>
  <si>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</si>
  <si>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</si>
  <si>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</si>
  <si>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</si>
  <si>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</si>
  <si>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</si>
  <si>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</si>
  <si>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</si>
  <si>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</si>
  <si>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</si>
  <si>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</si>
  <si>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</si>
  <si>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</si>
  <si>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</si>
  <si>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</si>
  <si>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</si>
  <si>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</si>
  <si>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</si>
  <si>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</si>
  <si>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</si>
  <si>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</si>
  <si>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</si>
  <si>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</si>
  <si>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</si>
  <si>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</si>
  <si>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</si>
  <si>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</si>
  <si>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</si>
  <si>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</si>
  <si>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</si>
  <si>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</si>
  <si>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</si>
  <si>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</si>
  <si>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</si>
  <si>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</si>
  <si>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</si>
  <si>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</si>
  <si>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</si>
  <si>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</si>
  <si>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</si>
  <si>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</si>
  <si>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</si>
  <si>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</si>
  <si>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</si>
  <si>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</si>
  <si>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</si>
  <si>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</si>
  <si>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</si>
  <si>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</si>
  <si>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</si>
  <si>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</si>
  <si>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</si>
  <si>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</si>
  <si>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</si>
  <si>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</si>
  <si>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</si>
  <si>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</si>
  <si>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</si>
  <si>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</si>
  <si>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</si>
  <si>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</si>
  <si>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</si>
  <si>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</si>
  <si>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</si>
  <si>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</si>
  <si>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</si>
  <si>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</si>
  <si>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</si>
  <si>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</si>
  <si>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</si>
  <si>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</si>
  <si>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</si>
  <si>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</si>
  <si>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</si>
  <si>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</si>
  <si>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</si>
  <si>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</si>
  <si>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</si>
  <si>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</si>
  <si>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</si>
  <si>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</si>
  <si>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</si>
  <si>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</si>
  <si>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</si>
  <si>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</si>
  <si>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</si>
  <si>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</si>
  <si>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</si>
  <si>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</si>
  <si>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</si>
  <si>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</si>
  <si>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</si>
  <si>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</si>
  <si>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</si>
  <si>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</si>
  <si>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</si>
  <si>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</si>
  <si>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</si>
  <si>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</si>
  <si>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</si>
  <si>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</si>
  <si>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</si>
  <si>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</si>
  <si>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</si>
  <si>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</si>
  <si>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</si>
  <si>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</si>
  <si>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</si>
  <si>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</si>
  <si>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</si>
  <si>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</si>
  <si>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</si>
  <si>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</si>
  <si>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</si>
  <si>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</si>
  <si>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</si>
  <si>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</si>
  <si>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</si>
  <si>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</si>
  <si>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</si>
  <si>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</si>
  <si>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</si>
  <si>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</si>
  <si>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</si>
  <si>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</si>
  <si>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</si>
  <si>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</si>
  <si>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</si>
  <si>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</si>
  <si>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</si>
  <si>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</si>
  <si>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</si>
  <si>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</si>
  <si>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</si>
  <si>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</si>
  <si>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</si>
  <si>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</si>
  <si>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</si>
  <si>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</si>
  <si>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</si>
  <si>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</si>
  <si>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</si>
  <si>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</si>
  <si>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</si>
  <si>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</si>
  <si>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</si>
  <si>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</si>
  <si>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</si>
  <si>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</si>
  <si>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</si>
  <si>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</si>
  <si>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</si>
  <si>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</si>
  <si>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</si>
  <si>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</si>
  <si>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</si>
  <si>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</si>
  <si>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</si>
  <si>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</si>
  <si>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</si>
  <si>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</si>
  <si>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</si>
  <si>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</si>
  <si>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</si>
  <si>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</si>
  <si>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</si>
  <si>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</si>
  <si>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</si>
  <si>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</si>
  <si>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</si>
  <si>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</si>
  <si>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</si>
  <si>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</si>
  <si>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</si>
  <si>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</si>
  <si>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</si>
  <si>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</si>
  <si>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</si>
  <si>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</si>
  <si>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</si>
  <si>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</si>
  <si>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</si>
  <si>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</si>
  <si>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</si>
  <si>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</si>
  <si>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</si>
  <si>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</si>
  <si>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</si>
  <si>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</si>
  <si>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</si>
  <si>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</si>
  <si>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</si>
  <si>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</si>
  <si>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</si>
  <si>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</si>
  <si>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</si>
  <si>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</si>
  <si>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</si>
  <si>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</si>
  <si>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</si>
  <si>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</si>
  <si>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</si>
  <si>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</si>
  <si>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</si>
  <si>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</si>
  <si>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</si>
  <si>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</si>
  <si>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</si>
  <si>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</si>
  <si>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</si>
  <si>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</si>
  <si>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</si>
  <si>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</si>
  <si>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</si>
  <si>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</si>
  <si>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</si>
  <si>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</si>
  <si>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</si>
  <si>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</si>
  <si>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</si>
  <si>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</si>
  <si>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</si>
  <si>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</si>
  <si>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</si>
  <si>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</si>
  <si>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</si>
  <si>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</si>
  <si>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</si>
  <si>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</si>
  <si>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</si>
  <si>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</si>
  <si>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</si>
  <si>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</si>
  <si>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</si>
  <si>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</si>
  <si>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</si>
  <si>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</si>
  <si>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</si>
  <si>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</si>
  <si>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</si>
  <si>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</si>
  <si>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</si>
  <si>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</si>
  <si>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</si>
  <si>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</si>
  <si>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</si>
  <si>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</si>
  <si>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</si>
  <si>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</si>
  <si>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</si>
  <si>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</si>
  <si>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</si>
  <si>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</si>
  <si>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</si>
  <si>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</si>
  <si>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</si>
  <si>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</si>
  <si>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</si>
  <si>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</si>
  <si>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</si>
  <si>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</si>
  <si>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</si>
  <si>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</si>
  <si>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</si>
  <si>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</si>
  <si>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</si>
  <si>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</si>
  <si>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</si>
  <si>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</si>
  <si>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</si>
  <si>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</si>
  <si>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</si>
  <si>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</si>
  <si>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</si>
  <si>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</si>
  <si>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</si>
  <si>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</si>
  <si>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</si>
  <si>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</si>
  <si>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</si>
  <si>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</si>
  <si>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</si>
  <si>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</si>
  <si>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</si>
  <si>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</si>
  <si>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</si>
  <si>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</si>
  <si>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</si>
  <si>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</si>
  <si>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</si>
  <si>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</si>
  <si>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</si>
  <si>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</si>
  <si>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</si>
  <si>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</si>
  <si>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</si>
  <si>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</si>
  <si>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</si>
  <si>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</si>
  <si>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</si>
  <si>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</si>
  <si>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</si>
  <si>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</si>
  <si>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</si>
  <si>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</si>
  <si>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</si>
  <si>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</si>
  <si>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</si>
  <si>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</si>
  <si>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</si>
  <si>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</si>
  <si>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</si>
  <si>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</si>
  <si>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</si>
  <si>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</si>
  <si>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</si>
  <si>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</si>
  <si>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</si>
  <si>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</si>
  <si>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</si>
  <si>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</si>
  <si>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</si>
  <si>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</si>
  <si>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</si>
  <si>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</si>
  <si>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</si>
  <si>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</si>
  <si>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</si>
  <si>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</si>
  <si>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</si>
  <si>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</si>
  <si>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</si>
  <si>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</si>
  <si>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</si>
  <si>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</si>
  <si>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</si>
  <si>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</si>
  <si>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</si>
  <si>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</si>
  <si>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</si>
  <si>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</si>
  <si>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</si>
  <si>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</si>
  <si>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</si>
  <si>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</si>
  <si>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</si>
  <si>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</si>
  <si>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</si>
  <si>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</si>
  <si>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</si>
  <si>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</si>
  <si>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</si>
  <si>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</si>
  <si>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</si>
  <si>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</si>
  <si>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</si>
  <si>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</si>
  <si>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</si>
  <si>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</si>
  <si>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</si>
  <si>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</si>
  <si>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</si>
  <si>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</si>
  <si>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</si>
  <si>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</si>
  <si>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</si>
  <si>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</si>
  <si>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</si>
  <si>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</si>
  <si>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</si>
  <si>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</si>
  <si>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</si>
  <si>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</si>
  <si>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</si>
  <si>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</si>
  <si>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</si>
  <si>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</si>
  <si>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</si>
  <si>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</si>
  <si>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</si>
  <si>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</si>
  <si>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</si>
  <si>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</si>
  <si>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</si>
  <si>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</si>
  <si>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</si>
  <si>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</si>
  <si>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</si>
  <si>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</si>
  <si>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</si>
  <si>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</si>
  <si>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</si>
  <si>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</si>
  <si>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</si>
  <si>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</si>
  <si>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</si>
  <si>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</si>
  <si>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</si>
  <si>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</si>
  <si>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</si>
  <si>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</si>
  <si>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</si>
  <si>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</si>
  <si>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</si>
  <si>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</si>
  <si>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</si>
  <si>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</si>
  <si>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</si>
  <si>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</si>
  <si>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</si>
  <si>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</si>
  <si>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</si>
  <si>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</si>
  <si>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</si>
  <si>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</si>
  <si>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</si>
  <si>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</si>
  <si>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</si>
  <si>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</si>
  <si>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</si>
  <si>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</si>
  <si>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</si>
  <si>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</si>
  <si>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</si>
  <si>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</si>
  <si>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</si>
  <si>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</si>
  <si>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</si>
  <si>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</si>
  <si>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</si>
  <si>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</si>
  <si>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</si>
  <si>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</si>
  <si>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</si>
  <si>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</si>
  <si>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</si>
  <si>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</si>
  <si>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</si>
  <si>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</si>
  <si>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</si>
  <si>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</si>
  <si>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</si>
  <si>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</si>
  <si>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</si>
  <si>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</si>
  <si>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</si>
  <si>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</si>
  <si>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</si>
  <si>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</si>
  <si>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</si>
  <si>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</si>
  <si>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</si>
  <si>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</si>
  <si>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</si>
  <si>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</si>
  <si>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</si>
  <si>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</si>
  <si>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</si>
  <si>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</si>
  <si>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</si>
  <si>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</si>
  <si>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</si>
  <si>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</si>
  <si>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</si>
  <si>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</si>
  <si>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</si>
  <si>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</si>
  <si>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</si>
  <si>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</si>
  <si>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</si>
  <si>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</si>
  <si>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</si>
  <si>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</si>
  <si>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</si>
  <si>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</si>
  <si>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</si>
  <si>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</si>
  <si>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</si>
  <si>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</si>
  <si>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</si>
  <si>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</si>
  <si>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</si>
  <si>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</si>
  <si>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</si>
  <si>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</si>
  <si>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</si>
  <si>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</si>
  <si>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</si>
  <si>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</si>
  <si>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EB-2020-0046</t>
  </si>
  <si>
    <t>2021 COS/IRM Application</t>
  </si>
  <si>
    <t>2019-2019</t>
  </si>
  <si>
    <t>Orangeville Hydro Limited</t>
  </si>
  <si>
    <t>GS&gt;50 to 4,999 kW</t>
  </si>
  <si>
    <t>USL</t>
  </si>
  <si>
    <t>EB-2013-0160 2014 Settlement Agreement, p. 32</t>
  </si>
  <si>
    <t>2020-2020</t>
  </si>
  <si>
    <t>EB-2009-0272</t>
  </si>
  <si>
    <t>EB-2010-0105</t>
  </si>
  <si>
    <t>EB-2011-0190</t>
  </si>
  <si>
    <t>EB-2012-0155</t>
  </si>
  <si>
    <t>EB-2013-0160</t>
  </si>
  <si>
    <t>EB-2014-0103</t>
  </si>
  <si>
    <t>EB-2015-0095</t>
  </si>
  <si>
    <t>EB-2016-0098</t>
  </si>
  <si>
    <t>EB-2017-0068</t>
  </si>
  <si>
    <t>EB-2018-0060</t>
  </si>
  <si>
    <t>EB-2019-0060</t>
  </si>
  <si>
    <t>Column O</t>
  </si>
  <si>
    <t>Formulas were missing.</t>
  </si>
  <si>
    <t>Copied formulas for Adjusted Rate and Calendar Year Equivalent</t>
  </si>
  <si>
    <t>Deleted Contents</t>
  </si>
  <si>
    <t>Deleted rate for years 2019 and prior.  Disposing of 2020 persistence</t>
  </si>
  <si>
    <t>EB-2021-0049</t>
  </si>
  <si>
    <t>2022 COS/IRM Application</t>
  </si>
  <si>
    <t>C124-P132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</si>
</sst>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6">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C000"/>
        <bgColor indexed="64"/>
      </patternFill>
    </fill>
    <fill>
      <patternFill patternType="solid">
        <fgColor rgb="FFFFFF00"/>
        <bgColor indexed="64"/>
      </patternFill>
    </fill>
  </fills>
  <borders count="147">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s>
  <cellStyleXfs count="9804">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2" fillId="60" borderId="125" applyNumberFormat="0">
      <alignment horizontal="centerContinuous" vertical="center" wrapText="1"/>
    </xf>
    <xf numFmtId="0" fontId="12" fillId="61" borderId="125" applyNumberFormat="0">
      <alignment horizontal="left" vertical="center"/>
    </xf>
    <xf numFmtId="208" fontId="90" fillId="63" borderId="143"/>
    <xf numFmtId="0" fontId="83" fillId="0" borderId="103" applyNumberFormat="0" applyFont="0" applyFill="0" applyAlignment="0" applyProtection="0"/>
    <xf numFmtId="0" fontId="17" fillId="21" borderId="125" applyNumberFormat="0" applyAlignment="0" applyProtection="0"/>
    <xf numFmtId="0" fontId="12" fillId="24" borderId="127" applyNumberFormat="0" applyFont="0" applyAlignment="0" applyProtection="0"/>
    <xf numFmtId="166" fontId="113" fillId="0" borderId="144">
      <protection locked="0"/>
    </xf>
    <xf numFmtId="0" fontId="25" fillId="8" borderId="125" applyNumberFormat="0" applyAlignment="0" applyProtection="0"/>
    <xf numFmtId="1" fontId="121" fillId="69" borderId="118" applyNumberFormat="0" applyBorder="0" applyAlignment="0">
      <alignment horizontal="centerContinuous" vertical="center"/>
      <protection locked="0"/>
    </xf>
    <xf numFmtId="237" fontId="12" fillId="71" borderId="110" applyNumberFormat="0" applyFont="0" applyBorder="0" applyAlignment="0" applyProtection="0"/>
    <xf numFmtId="0" fontId="47" fillId="0" borderId="138">
      <alignment horizontal="left" vertical="center"/>
    </xf>
    <xf numFmtId="10" fontId="108" fillId="65" borderId="110" applyNumberFormat="0" applyBorder="0" applyAlignment="0" applyProtection="0"/>
    <xf numFmtId="0" fontId="147" fillId="73" borderId="145">
      <alignment horizontal="left" vertical="center" wrapText="1"/>
    </xf>
    <xf numFmtId="0" fontId="12" fillId="0" borderId="110"/>
    <xf numFmtId="260" fontId="164" fillId="0" borderId="138" applyBorder="0"/>
    <xf numFmtId="264" fontId="172" fillId="65" borderId="110" applyFill="0" applyBorder="0" applyAlignment="0" applyProtection="0">
      <alignment horizontal="right"/>
      <protection locked="0"/>
    </xf>
    <xf numFmtId="0" fontId="177" fillId="67" borderId="110">
      <alignment horizontal="center" vertical="center" wrapText="1"/>
      <protection hidden="1"/>
    </xf>
    <xf numFmtId="0" fontId="183" fillId="81" borderId="110" applyNumberFormat="0" applyProtection="0">
      <alignment horizontal="center" vertical="center"/>
    </xf>
    <xf numFmtId="0" fontId="11" fillId="81" borderId="110" applyNumberFormat="0" applyProtection="0">
      <alignment horizontal="center" vertical="center" wrapText="1"/>
    </xf>
    <xf numFmtId="0" fontId="11" fillId="81" borderId="110" applyNumberFormat="0" applyProtection="0">
      <alignment horizontal="center" vertical="center"/>
    </xf>
    <xf numFmtId="0" fontId="11" fillId="81" borderId="110" applyNumberFormat="0" applyProtection="0">
      <alignment horizontal="center" vertical="center" wrapText="1"/>
    </xf>
    <xf numFmtId="0" fontId="11" fillId="60" borderId="110" applyNumberFormat="0" applyProtection="0">
      <alignment horizontal="left" vertical="center" wrapText="1"/>
    </xf>
    <xf numFmtId="257" fontId="11" fillId="82" borderId="110" applyNumberFormat="0" applyProtection="0">
      <alignment horizontal="center" vertical="center" wrapText="1"/>
    </xf>
    <xf numFmtId="0" fontId="12" fillId="25" borderId="110" applyNumberFormat="0" applyProtection="0">
      <alignment horizontal="left" vertical="center" wrapText="1"/>
    </xf>
    <xf numFmtId="0" fontId="11" fillId="60" borderId="110" applyNumberFormat="0" applyProtection="0">
      <alignment horizontal="left" vertical="center" wrapText="1"/>
    </xf>
    <xf numFmtId="241" fontId="194" fillId="86" borderId="146" applyNumberFormat="0" applyBorder="0" applyAlignment="0" applyProtection="0">
      <alignment vertical="center"/>
    </xf>
    <xf numFmtId="0" fontId="147" fillId="73" borderId="145">
      <alignment horizontal="left" vertical="center" wrapText="1"/>
    </xf>
    <xf numFmtId="166" fontId="113" fillId="0" borderId="144">
      <protection locked="0"/>
    </xf>
    <xf numFmtId="208" fontId="90" fillId="63" borderId="143"/>
    <xf numFmtId="241" fontId="194" fillId="86" borderId="146" applyNumberFormat="0" applyBorder="0" applyAlignment="0" applyProtection="0">
      <alignment vertical="center"/>
    </xf>
  </cellStyleXfs>
  <cellXfs count="850">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3" fontId="214" fillId="2" borderId="0" xfId="0" applyNumberFormat="1" applyFont="1" applyFill="1" applyBorder="1" applyAlignment="1" applyProtection="1">
      <alignment horizontal="center" vertical="center"/>
      <protection locked="0"/>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288" fontId="45" fillId="2" borderId="1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5" fontId="241" fillId="2" borderId="0" xfId="5151" applyNumberFormat="1" applyFont="1" applyFill="1" applyBorder="1" applyAlignment="1">
      <alignment vertical="center"/>
    </xf>
    <xf numFmtId="175"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3" fontId="48" fillId="28" borderId="110" xfId="0" applyNumberFormat="1" applyFont="1" applyFill="1" applyBorder="1" applyAlignment="1" applyProtection="1">
      <alignment horizontal="center"/>
      <protection locked="0"/>
    </xf>
    <xf numFmtId="0" fontId="41" fillId="28" borderId="110" xfId="0" applyFont="1" applyFill="1" applyBorder="1" applyAlignment="1" applyProtection="1">
      <alignment horizontal="center"/>
      <protection locked="0"/>
    </xf>
    <xf numFmtId="3" fontId="8" fillId="2" borderId="0" xfId="0" applyNumberFormat="1" applyFont="1" applyFill="1" applyAlignment="1" applyProtection="1">
      <alignment vertical="center" wrapText="1"/>
      <protection locked="0"/>
    </xf>
    <xf numFmtId="3" fontId="45" fillId="2" borderId="0" xfId="0" applyNumberFormat="1" applyFont="1" applyFill="1" applyAlignment="1" applyProtection="1">
      <alignment vertical="center"/>
      <protection locked="0"/>
    </xf>
    <xf numFmtId="3" fontId="45" fillId="2" borderId="0" xfId="0" applyNumberFormat="1" applyFont="1" applyFill="1" applyAlignment="1" applyProtection="1">
      <alignment horizontal="center" vertical="center"/>
      <protection locked="0"/>
    </xf>
    <xf numFmtId="10" fontId="210" fillId="2" borderId="0" xfId="0" applyNumberFormat="1" applyFont="1" applyFill="1" applyAlignment="1">
      <alignment horizontal="center" vertical="center"/>
    </xf>
    <xf numFmtId="3" fontId="49" fillId="2" borderId="0" xfId="0" applyNumberFormat="1" applyFont="1" applyFill="1" applyAlignment="1" applyProtection="1">
      <alignment vertical="center"/>
      <protection locked="0"/>
    </xf>
    <xf numFmtId="3" fontId="45" fillId="2" borderId="0" xfId="0" applyNumberFormat="1" applyFont="1" applyFill="1" applyAlignment="1" applyProtection="1">
      <alignment horizontal="left" vertical="center"/>
      <protection locked="0"/>
    </xf>
    <xf numFmtId="3" fontId="49" fillId="2" borderId="0" xfId="0" applyNumberFormat="1" applyFont="1" applyFill="1" applyAlignment="1" applyProtection="1">
      <alignment horizontal="center" vertical="center"/>
      <protection locked="0"/>
    </xf>
    <xf numFmtId="10" fontId="41" fillId="28" borderId="0" xfId="0" applyNumberFormat="1" applyFont="1" applyFill="1" applyAlignment="1" applyProtection="1">
      <alignment horizontal="center" vertical="center"/>
      <protection locked="0"/>
    </xf>
    <xf numFmtId="10" fontId="41" fillId="2" borderId="0" xfId="0" applyNumberFormat="1" applyFont="1" applyFill="1" applyAlignment="1" applyProtection="1">
      <alignment horizontal="center" vertical="center"/>
      <protection locked="0"/>
    </xf>
    <xf numFmtId="10" fontId="42" fillId="2" borderId="0" xfId="0" applyNumberFormat="1" applyFont="1" applyFill="1" applyAlignment="1" applyProtection="1">
      <alignment horizontal="center" vertical="center"/>
      <protection locked="0"/>
    </xf>
    <xf numFmtId="10" fontId="49" fillId="2" borderId="0" xfId="0" applyNumberFormat="1" applyFont="1" applyFill="1" applyAlignment="1" applyProtection="1">
      <alignment horizontal="center" vertical="center"/>
      <protection locked="0"/>
    </xf>
    <xf numFmtId="9" fontId="41" fillId="28" borderId="0" xfId="0" applyNumberFormat="1" applyFont="1" applyFill="1" applyAlignment="1" applyProtection="1">
      <alignment horizontal="center" vertical="center"/>
      <protection locked="0"/>
    </xf>
    <xf numFmtId="9" fontId="41" fillId="28" borderId="0" xfId="0" applyNumberFormat="1" applyFont="1" applyFill="1" applyAlignment="1">
      <alignment horizontal="center" vertical="center"/>
    </xf>
    <xf numFmtId="10" fontId="45" fillId="2" borderId="0" xfId="0" applyNumberFormat="1" applyFont="1" applyFill="1" applyAlignment="1" applyProtection="1">
      <alignment horizontal="center" vertical="center" wrapText="1"/>
      <protection locked="0"/>
    </xf>
    <xf numFmtId="10" fontId="210" fillId="2" borderId="0" xfId="0" applyNumberFormat="1" applyFont="1" applyFill="1" applyAlignment="1" applyProtection="1">
      <alignment horizontal="center" vertical="center" wrapText="1"/>
      <protection locked="0"/>
    </xf>
    <xf numFmtId="10" fontId="34" fillId="28" borderId="0" xfId="0" applyNumberFormat="1" applyFont="1" applyFill="1" applyAlignment="1" applyProtection="1">
      <alignment horizontal="center" vertical="center"/>
      <protection locked="0"/>
    </xf>
    <xf numFmtId="10" fontId="34" fillId="2" borderId="0" xfId="0" applyNumberFormat="1" applyFont="1" applyFill="1" applyAlignment="1" applyProtection="1">
      <alignment vertical="center"/>
      <protection locked="0"/>
    </xf>
    <xf numFmtId="10" fontId="45" fillId="2" borderId="0" xfId="0" applyNumberFormat="1" applyFont="1" applyFill="1" applyAlignment="1" applyProtection="1">
      <alignment horizontal="center" vertical="center"/>
      <protection locked="0"/>
    </xf>
    <xf numFmtId="9" fontId="41" fillId="28" borderId="0" xfId="0" applyNumberFormat="1" applyFont="1" applyFill="1" applyAlignment="1">
      <alignment horizontal="center"/>
    </xf>
    <xf numFmtId="10" fontId="34" fillId="2" borderId="0" xfId="0" applyNumberFormat="1" applyFont="1" applyFill="1" applyAlignment="1" applyProtection="1">
      <alignment horizontal="center" vertical="center"/>
      <protection locked="0"/>
    </xf>
    <xf numFmtId="10" fontId="211" fillId="2" borderId="0" xfId="0" applyNumberFormat="1" applyFont="1" applyFill="1" applyAlignment="1" applyProtection="1">
      <alignment horizontal="center" vertical="center"/>
      <protection locked="0"/>
    </xf>
    <xf numFmtId="9" fontId="41" fillId="2" borderId="0" xfId="0" applyNumberFormat="1" applyFont="1" applyFill="1" applyAlignment="1" applyProtection="1">
      <alignment horizontal="center" vertical="center"/>
      <protection locked="0"/>
    </xf>
    <xf numFmtId="3" fontId="214" fillId="2" borderId="0" xfId="0" applyNumberFormat="1" applyFont="1" applyFill="1" applyAlignment="1" applyProtection="1">
      <alignment horizontal="center" vertical="center"/>
      <protection locked="0"/>
    </xf>
    <xf numFmtId="3" fontId="210" fillId="2" borderId="0" xfId="0" applyNumberFormat="1" applyFont="1" applyFill="1" applyAlignment="1" applyProtection="1">
      <alignment horizontal="center" vertical="center"/>
      <protection locked="0"/>
    </xf>
    <xf numFmtId="3" fontId="8" fillId="2" borderId="0" xfId="0" applyNumberFormat="1" applyFont="1" applyFill="1" applyAlignment="1" applyProtection="1">
      <alignment horizontal="center" vertical="center"/>
      <protection locked="0"/>
    </xf>
    <xf numFmtId="10" fontId="210" fillId="2" borderId="0" xfId="0" applyNumberFormat="1" applyFont="1" applyFill="1" applyAlignment="1" applyProtection="1">
      <alignment horizontal="center" vertical="center"/>
      <protection locked="0"/>
    </xf>
    <xf numFmtId="10" fontId="210" fillId="94" borderId="0" xfId="0" applyNumberFormat="1" applyFont="1" applyFill="1" applyAlignment="1">
      <alignment horizontal="center" vertical="center"/>
    </xf>
    <xf numFmtId="172" fontId="45" fillId="95" borderId="137" xfId="0" applyNumberFormat="1" applyFont="1" applyFill="1" applyBorder="1" applyAlignment="1" applyProtection="1">
      <alignment horizontal="center"/>
    </xf>
    <xf numFmtId="288" fontId="41" fillId="95" borderId="103" xfId="0" applyNumberFormat="1" applyFont="1" applyFill="1" applyBorder="1" applyAlignment="1" applyProtection="1">
      <alignment horizontal="center"/>
    </xf>
    <xf numFmtId="288" fontId="45" fillId="95" borderId="137" xfId="0" applyNumberFormat="1" applyFont="1" applyFill="1" applyBorder="1" applyAlignment="1" applyProtection="1">
      <alignment horizontal="center"/>
    </xf>
    <xf numFmtId="172" fontId="45" fillId="95" borderId="107" xfId="0" applyNumberFormat="1" applyFont="1" applyFill="1" applyBorder="1" applyAlignment="1" applyProtection="1">
      <alignment horizontal="center"/>
    </xf>
    <xf numFmtId="288" fontId="41" fillId="95" borderId="37" xfId="0" applyNumberFormat="1" applyFont="1" applyFill="1" applyBorder="1" applyAlignment="1" applyProtection="1">
      <alignment horizontal="center"/>
    </xf>
    <xf numFmtId="288" fontId="45" fillId="95" borderId="107" xfId="0" applyNumberFormat="1" applyFont="1" applyFill="1" applyBorder="1" applyAlignment="1" applyProtection="1">
      <alignment horizontal="center"/>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804">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Heading) 2" xfId="9774" xr:uid="{A2E1EB7D-954A-457B-9A83-0025E9D02B32}"/>
    <cellStyle name="(Lefting)" xfId="705" xr:uid="{00000000-0005-0000-0000-000007000000}"/>
    <cellStyle name="(Lefting) 2" xfId="9775" xr:uid="{1ED64559-A75B-46CE-96AB-55D8591368EC}"/>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 2 2" xfId="9802" xr:uid="{AF0BA6F2-790D-437C-83EE-468639A9F23C}"/>
    <cellStyle name="ar 3" xfId="9776" xr:uid="{92723D2F-DA04-49CE-B460-2F964124641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order, Top 2" xfId="9777" xr:uid="{4DA144E9-D3B8-4AFA-B6F2-56A6039DD9FE}"/>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 2" xfId="9778" xr:uid="{AA18D70E-C1A6-464A-B2FE-23279F1374B5}"/>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mentaire 2" xfId="9779" xr:uid="{B41FF3A3-D1DD-48A5-A2C9-8FE7E970AF94}"/>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2] 2 2" xfId="9801" xr:uid="{591B3030-9F82-4271-8DA3-2DD83CB37B40}"/>
    <cellStyle name="Currency [2] 3" xfId="9780" xr:uid="{E2A12F09-2829-456E-B7A7-FCD1EB1082C9}"/>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ntrée 2" xfId="9781" xr:uid="{7E508D62-F430-462F-8737-A6BD7642EDC7}"/>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eldName 2" xfId="9782" xr:uid="{8C4FA565-1102-4201-ADB3-D00A123A6D86}"/>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no 2" xfId="9783" xr:uid="{B52B5C45-3239-4A54-B41D-D1382FB837C8}"/>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er2 2" xfId="9784" xr:uid="{C1941FE3-412E-4B98-B718-AD42DCC1BC22}"/>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yellow] 2" xfId="9785" xr:uid="{004AE800-9759-4280-8B37-3AC3A56CD6F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ItemTypeClass 2 2" xfId="9800" xr:uid="{122E5116-1DFB-47A5-BA01-76F62B17E0EE}"/>
    <cellStyle name="ItemTypeClass 3" xfId="9786" xr:uid="{04C9E5A6-9530-4143-AD90-D48A63E611A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3 4" xfId="9787" xr:uid="{F84F0A6D-94BF-4DCA-954F-0A1DA9199F0C}"/>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 - Subtotal 2" xfId="9788" xr:uid="{DADDC871-842D-414C-8569-112B06B1A78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1] 2" xfId="9789" xr:uid="{F318081C-1398-486F-A155-823457CE72AD}"/>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ectionHeading 2" xfId="9790" xr:uid="{4D8D9056-BB6F-4884-B8C4-F955EFAE8A8A}"/>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1 3" xfId="9791" xr:uid="{B0F2FD7E-7C12-449B-B916-410BC158829B}"/>
    <cellStyle name="Style 22" xfId="4933" xr:uid="{00000000-0005-0000-0000-000063250000}"/>
    <cellStyle name="Style 22 2" xfId="4934" xr:uid="{00000000-0005-0000-0000-000064250000}"/>
    <cellStyle name="Style 22 2 2" xfId="9793" xr:uid="{78EBD866-02DD-4496-B073-EB29936CC218}"/>
    <cellStyle name="Style 22 3" xfId="4935" xr:uid="{00000000-0005-0000-0000-000065250000}"/>
    <cellStyle name="Style 22 3 2" xfId="9794" xr:uid="{9CA3CEED-1986-449E-AAB6-0A4BF5F164C7}"/>
    <cellStyle name="Style 22 4" xfId="4936" xr:uid="{00000000-0005-0000-0000-000066250000}"/>
    <cellStyle name="Style 22 5" xfId="9792" xr:uid="{0E2FE001-6A4B-4C02-B75E-7BC70F5D7E16}"/>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2 2" xfId="9773" xr:uid="{1EF61160-4E71-4AB1-8D7D-DDBEBE35603F}"/>
    <cellStyle name="Style 23 2 2 3" xfId="9758" xr:uid="{00000000-0005-0000-0000-00006B250000}"/>
    <cellStyle name="Style 23 3" xfId="77" xr:uid="{00000000-0005-0000-0000-00006C250000}"/>
    <cellStyle name="Style 23 3 2" xfId="120" xr:uid="{00000000-0005-0000-0000-00006D250000}"/>
    <cellStyle name="Style 23 3 2 2" xfId="9772" xr:uid="{0A8EB8FF-26BC-43C5-AFDE-824802C4F811}"/>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4 5" xfId="9795" xr:uid="{1805E8BE-125B-4FD7-8900-AD7BF35F4102}"/>
    <cellStyle name="Style 25" xfId="4941" xr:uid="{00000000-0005-0000-0000-000073250000}"/>
    <cellStyle name="Style 25 2" xfId="4942" xr:uid="{00000000-0005-0000-0000-000074250000}"/>
    <cellStyle name="Style 25 2 2" xfId="9797" xr:uid="{76BAA8F5-B3B4-4263-A0F3-A03232F5A4B2}"/>
    <cellStyle name="Style 25 3" xfId="4943" xr:uid="{00000000-0005-0000-0000-000075250000}"/>
    <cellStyle name="Style 25 4" xfId="9796" xr:uid="{D0BDD219-3A80-4C92-BDB8-236687842A85}"/>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6 5" xfId="9798" xr:uid="{BC8ADDCC-8C01-4924-9454-A809382F0928}"/>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ColumnHeader 2 2" xfId="9803" xr:uid="{8EA9AC71-CC61-42CF-B0EF-83B370C41643}"/>
    <cellStyle name="TableColumnHeader 3" xfId="9799" xr:uid="{23708312-607D-4481-A68E-995CD37DFC53}"/>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19</xdr:row>
      <xdr:rowOff>11206</xdr:rowOff>
    </xdr:from>
    <xdr:to>
      <xdr:col>2</xdr:col>
      <xdr:colOff>7655859</xdr:colOff>
      <xdr:row>26</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10484" y="0"/>
          <a:ext cx="20300897" cy="4137690"/>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0" y="0"/>
          <a:ext cx="36056509" cy="3476777"/>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A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171450" y="266700"/>
          <a:ext cx="51878592" cy="3235779"/>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C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C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520676" y="499704"/>
          <a:ext cx="29109599" cy="3922778"/>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216353" y="136071"/>
          <a:ext cx="34154080" cy="3443514"/>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238570" y="85106"/>
          <a:ext cx="36686369" cy="4087503"/>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963386</xdr:colOff>
          <xdr:row>53</xdr:row>
          <xdr:rowOff>27214</xdr:rowOff>
        </xdr:from>
        <xdr:to>
          <xdr:col>2</xdr:col>
          <xdr:colOff>1382486</xdr:colOff>
          <xdr:row>54</xdr:row>
          <xdr:rowOff>163286</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963386</xdr:colOff>
          <xdr:row>56</xdr:row>
          <xdr:rowOff>27214</xdr:rowOff>
        </xdr:from>
        <xdr:to>
          <xdr:col>2</xdr:col>
          <xdr:colOff>1382486</xdr:colOff>
          <xdr:row>57</xdr:row>
          <xdr:rowOff>163286</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963386</xdr:colOff>
          <xdr:row>59</xdr:row>
          <xdr:rowOff>27214</xdr:rowOff>
        </xdr:from>
        <xdr:to>
          <xdr:col>2</xdr:col>
          <xdr:colOff>1382486</xdr:colOff>
          <xdr:row>60</xdr:row>
          <xdr:rowOff>163286</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963386</xdr:colOff>
          <xdr:row>62</xdr:row>
          <xdr:rowOff>27214</xdr:rowOff>
        </xdr:from>
        <xdr:to>
          <xdr:col>2</xdr:col>
          <xdr:colOff>1382486</xdr:colOff>
          <xdr:row>63</xdr:row>
          <xdr:rowOff>163286</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963386</xdr:colOff>
          <xdr:row>65</xdr:row>
          <xdr:rowOff>27214</xdr:rowOff>
        </xdr:from>
        <xdr:to>
          <xdr:col>2</xdr:col>
          <xdr:colOff>1382486</xdr:colOff>
          <xdr:row>66</xdr:row>
          <xdr:rowOff>163286</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(2022)</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963386</xdr:colOff>
          <xdr:row>68</xdr:row>
          <xdr:rowOff>38100</xdr:rowOff>
        </xdr:from>
        <xdr:to>
          <xdr:col>2</xdr:col>
          <xdr:colOff>1382486</xdr:colOff>
          <xdr:row>69</xdr:row>
          <xdr:rowOff>179614</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963386</xdr:colOff>
          <xdr:row>71</xdr:row>
          <xdr:rowOff>38100</xdr:rowOff>
        </xdr:from>
        <xdr:to>
          <xdr:col>2</xdr:col>
          <xdr:colOff>1382486</xdr:colOff>
          <xdr:row>72</xdr:row>
          <xdr:rowOff>179614</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174171</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963386</xdr:colOff>
          <xdr:row>77</xdr:row>
          <xdr:rowOff>76200</xdr:rowOff>
        </xdr:from>
        <xdr:to>
          <xdr:col>2</xdr:col>
          <xdr:colOff>1382486</xdr:colOff>
          <xdr:row>79</xdr:row>
          <xdr:rowOff>10886</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4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417739" y="65314"/>
          <a:ext cx="29462186" cy="3763737"/>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79150" y="0"/>
          <a:ext cx="35849399" cy="3810800"/>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898343" y="493712"/>
          <a:ext cx="28585314" cy="2752347"/>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800-000003000000}"/>
            </a:ext>
          </a:extLst>
        </xdr:cNvPr>
        <xdr:cNvGrpSpPr/>
      </xdr:nvGrpSpPr>
      <xdr:grpSpPr>
        <a:xfrm>
          <a:off x="738840" y="379934"/>
          <a:ext cx="32357478" cy="3930165"/>
          <a:chOff x="11176383" y="5659979"/>
          <a:chExt cx="6311801" cy="1821373"/>
        </a:xfrm>
      </xdr:grpSpPr>
      <xdr:sp macro="" textlink="">
        <xdr:nvSpPr>
          <xdr:cNvPr id="4" name="Rectangle 3">
            <a:extLst>
              <a:ext uri="{FF2B5EF4-FFF2-40B4-BE49-F238E27FC236}">
                <a16:creationId xmlns:a16="http://schemas.microsoft.com/office/drawing/2014/main" id="{00000000-0008-0000-08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8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562430" y="237886"/>
          <a:ext cx="35136666" cy="3594909"/>
          <a:chOff x="10997237" y="5479676"/>
          <a:chExt cx="8857420" cy="1900278"/>
        </a:xfrm>
      </xdr:grpSpPr>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9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9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OHL_2021_Generic_LRAMVA_Workform_202006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List"/>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8"/>
  <sheetViews>
    <sheetView zoomScaleNormal="100" workbookViewId="0">
      <selection activeCell="E5" sqref="E5"/>
    </sheetView>
  </sheetViews>
  <sheetFormatPr defaultColWidth="9" defaultRowHeight="14.6"/>
  <cols>
    <col min="1" max="1" width="9" style="9"/>
    <col min="2" max="2" width="32" style="27" customWidth="1"/>
    <col min="3" max="3" width="114.3046875" style="9" customWidth="1"/>
    <col min="4" max="4" width="8" style="9" customWidth="1"/>
    <col min="5" max="16384" width="9" style="9"/>
  </cols>
  <sheetData>
    <row r="1" spans="1:3" ht="174" customHeight="1"/>
    <row r="3" spans="1:3" ht="19.75">
      <c r="B3" s="784" t="s">
        <v>174</v>
      </c>
      <c r="C3" s="784"/>
    </row>
    <row r="4" spans="1:3" ht="11.25" customHeight="1"/>
    <row r="5" spans="1:3" s="30" customFormat="1" ht="25.5" customHeight="1">
      <c r="B5" s="60" t="s">
        <v>420</v>
      </c>
      <c r="C5" s="60" t="s">
        <v>173</v>
      </c>
    </row>
    <row r="6" spans="1:3" s="176" customFormat="1" ht="48" customHeight="1">
      <c r="A6" s="241"/>
      <c r="B6" s="614" t="s">
        <v>170</v>
      </c>
      <c r="C6" s="667" t="s">
        <v>593</v>
      </c>
    </row>
    <row r="7" spans="1:3" s="176" customFormat="1" ht="21" customHeight="1">
      <c r="A7" s="241"/>
      <c r="B7" s="608" t="s">
        <v>552</v>
      </c>
      <c r="C7" s="668" t="s">
        <v>605</v>
      </c>
    </row>
    <row r="8" spans="1:3" s="176" customFormat="1" ht="32.25" customHeight="1">
      <c r="B8" s="608" t="s">
        <v>367</v>
      </c>
      <c r="C8" s="669" t="s">
        <v>594</v>
      </c>
    </row>
    <row r="9" spans="1:3" s="176" customFormat="1" ht="27.75" customHeight="1">
      <c r="B9" s="608" t="s">
        <v>169</v>
      </c>
      <c r="C9" s="669" t="s">
        <v>595</v>
      </c>
    </row>
    <row r="10" spans="1:3" s="176" customFormat="1" ht="26.25" customHeight="1">
      <c r="B10" s="623" t="s">
        <v>368</v>
      </c>
      <c r="C10" s="671" t="s">
        <v>596</v>
      </c>
    </row>
    <row r="11" spans="1:3" s="176" customFormat="1" ht="39.75" customHeight="1">
      <c r="B11" s="608" t="s">
        <v>369</v>
      </c>
      <c r="C11" s="669" t="s">
        <v>597</v>
      </c>
    </row>
    <row r="12" spans="1:3" s="176" customFormat="1" ht="18" customHeight="1">
      <c r="B12" s="608" t="s">
        <v>370</v>
      </c>
      <c r="C12" s="669" t="s">
        <v>598</v>
      </c>
    </row>
    <row r="13" spans="1:3" s="176" customFormat="1" ht="13.5" customHeight="1">
      <c r="B13" s="608"/>
      <c r="C13" s="670"/>
    </row>
    <row r="14" spans="1:3" s="176" customFormat="1" ht="18" customHeight="1">
      <c r="B14" s="608" t="s">
        <v>657</v>
      </c>
      <c r="C14" s="668" t="s">
        <v>655</v>
      </c>
    </row>
    <row r="15" spans="1:3" s="176" customFormat="1" ht="8.25" customHeight="1">
      <c r="B15" s="608"/>
      <c r="C15" s="670"/>
    </row>
    <row r="16" spans="1:3" s="176" customFormat="1" ht="33" customHeight="1">
      <c r="B16" s="672" t="s">
        <v>592</v>
      </c>
      <c r="C16" s="673" t="s">
        <v>656</v>
      </c>
    </row>
    <row r="17" spans="2:2" s="103" customFormat="1" ht="15.9">
      <c r="B17" s="176"/>
    </row>
    <row r="18" spans="2:2" s="32" customFormat="1">
      <c r="B18"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2" location="'6.  Carrying Charges'!Print_Area" display="6.  Carrying Charges" xr:uid="{00000000-0004-0000-0000-000003000000}"/>
    <hyperlink ref="B11" location="'5.  2015-2020 LRAM'!Print_Area" display="5.  2015-2020 LRAM" xr:uid="{00000000-0004-0000-0000-000004000000}"/>
    <hyperlink ref="B10" location="'4.  2011-2014 LRAM'!Print_Area" display="4.  2011-2014 LRAM" xr:uid="{00000000-0004-0000-0000-000005000000}"/>
    <hyperlink ref="B14" location="'7.  Persistence Report'!Print_Area" display="7.  Persistence Report" xr:uid="{00000000-0004-0000-0000-000006000000}"/>
    <hyperlink ref="B7" location="'1-a.  Summary of Changes'!A1" display="1-a.  Summary of Changes" xr:uid="{00000000-0004-0000-0000-000007000000}"/>
    <hyperlink ref="B16"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3:AP1130"/>
  <sheetViews>
    <sheetView topLeftCell="A1027" zoomScale="90" zoomScaleNormal="90" workbookViewId="0">
      <pane xSplit="2" topLeftCell="C1" activePane="topRight" state="frozen"/>
      <selection pane="topRight" activeCell="D1036" sqref="D1036"/>
    </sheetView>
  </sheetViews>
  <sheetFormatPr defaultColWidth="9" defaultRowHeight="14.6" outlineLevelRow="1" outlineLevelCol="1"/>
  <cols>
    <col min="1" max="1" width="4.53515625" style="518" customWidth="1"/>
    <col min="2" max="2" width="44" style="427" customWidth="1"/>
    <col min="3" max="3" width="13.3828125" style="427" customWidth="1"/>
    <col min="4" max="4" width="17" style="427" customWidth="1"/>
    <col min="5" max="5" width="11" style="427" customWidth="1" outlineLevel="1"/>
    <col min="6" max="6" width="12.3828125" style="427" customWidth="1" outlineLevel="1"/>
    <col min="7" max="7" width="11.84375" style="427" customWidth="1" outlineLevel="1"/>
    <col min="8" max="12" width="9" style="427" customWidth="1" outlineLevel="1"/>
    <col min="13" max="13" width="11.3046875" style="427" customWidth="1" outlineLevel="1"/>
    <col min="14" max="14" width="13.53515625" style="427" customWidth="1" outlineLevel="1"/>
    <col min="15" max="15" width="15.53515625" style="427" customWidth="1"/>
    <col min="16" max="24" width="9" style="427" customWidth="1" outlineLevel="1"/>
    <col min="25" max="25" width="16.53515625" style="427" customWidth="1"/>
    <col min="26" max="27" width="15" style="427" customWidth="1"/>
    <col min="28" max="28" width="17.53515625" style="427" customWidth="1"/>
    <col min="29" max="29" width="19.53515625" style="427" customWidth="1"/>
    <col min="30" max="30" width="18.53515625" style="427" customWidth="1"/>
    <col min="31" max="35" width="15" style="427" customWidth="1"/>
    <col min="36" max="38" width="17.3046875" style="427" customWidth="1"/>
    <col min="39" max="39" width="14.53515625" style="427" customWidth="1"/>
    <col min="40" max="40" width="11.53515625" style="427" customWidth="1"/>
    <col min="41" max="16384" width="9" style="427"/>
  </cols>
  <sheetData>
    <row r="13" spans="2:39" ht="15" thickBot="1"/>
    <row r="14" spans="2:39" ht="26.25" customHeight="1" thickBot="1">
      <c r="B14" s="831" t="s">
        <v>171</v>
      </c>
      <c r="C14" s="257" t="s">
        <v>175</v>
      </c>
      <c r="D14" s="502"/>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31"/>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31"/>
      <c r="C16" s="829" t="s">
        <v>551</v>
      </c>
      <c r="D16" s="830"/>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4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31" t="s">
        <v>505</v>
      </c>
      <c r="C18" s="832" t="s">
        <v>680</v>
      </c>
      <c r="D18" s="832"/>
      <c r="E18" s="832"/>
      <c r="F18" s="832"/>
      <c r="G18" s="832"/>
      <c r="H18" s="832"/>
      <c r="I18" s="832"/>
      <c r="J18" s="832"/>
      <c r="K18" s="832"/>
      <c r="L18" s="832"/>
      <c r="M18" s="832"/>
      <c r="N18" s="832"/>
      <c r="O18" s="832"/>
      <c r="P18" s="832"/>
      <c r="Q18" s="832"/>
      <c r="R18" s="832"/>
      <c r="S18" s="832"/>
      <c r="T18" s="832"/>
      <c r="U18" s="832"/>
      <c r="V18" s="832"/>
      <c r="W18" s="832"/>
      <c r="X18" s="832"/>
      <c r="Y18" s="602"/>
      <c r="Z18" s="602"/>
      <c r="AA18" s="602"/>
      <c r="AB18" s="602"/>
      <c r="AC18" s="602"/>
      <c r="AD18" s="602"/>
      <c r="AE18" s="270"/>
      <c r="AF18" s="265"/>
      <c r="AG18" s="265"/>
      <c r="AH18" s="265"/>
      <c r="AI18" s="265"/>
      <c r="AJ18" s="265"/>
      <c r="AK18" s="265"/>
      <c r="AL18" s="265"/>
      <c r="AM18" s="265"/>
    </row>
    <row r="19" spans="2:39" ht="45.75" customHeight="1">
      <c r="B19" s="831"/>
      <c r="C19" s="832" t="s">
        <v>565</v>
      </c>
      <c r="D19" s="832"/>
      <c r="E19" s="832"/>
      <c r="F19" s="832"/>
      <c r="G19" s="832"/>
      <c r="H19" s="832"/>
      <c r="I19" s="832"/>
      <c r="J19" s="832"/>
      <c r="K19" s="832"/>
      <c r="L19" s="832"/>
      <c r="M19" s="832"/>
      <c r="N19" s="832"/>
      <c r="O19" s="832"/>
      <c r="P19" s="832"/>
      <c r="Q19" s="832"/>
      <c r="R19" s="832"/>
      <c r="S19" s="832"/>
      <c r="T19" s="832"/>
      <c r="U19" s="832"/>
      <c r="V19" s="832"/>
      <c r="W19" s="832"/>
      <c r="X19" s="832"/>
      <c r="Y19" s="602"/>
      <c r="Z19" s="602"/>
      <c r="AA19" s="602"/>
      <c r="AB19" s="602"/>
      <c r="AC19" s="602"/>
      <c r="AD19" s="602"/>
      <c r="AE19" s="270"/>
      <c r="AF19" s="265"/>
      <c r="AG19" s="265"/>
      <c r="AH19" s="265"/>
      <c r="AI19" s="265"/>
      <c r="AJ19" s="265"/>
      <c r="AK19" s="265"/>
      <c r="AL19" s="265"/>
      <c r="AM19" s="265"/>
    </row>
    <row r="20" spans="2:39" ht="62.25" customHeight="1">
      <c r="B20" s="273"/>
      <c r="C20" s="832" t="s">
        <v>563</v>
      </c>
      <c r="D20" s="832"/>
      <c r="E20" s="832"/>
      <c r="F20" s="832"/>
      <c r="G20" s="832"/>
      <c r="H20" s="832"/>
      <c r="I20" s="832"/>
      <c r="J20" s="832"/>
      <c r="K20" s="832"/>
      <c r="L20" s="832"/>
      <c r="M20" s="832"/>
      <c r="N20" s="832"/>
      <c r="O20" s="832"/>
      <c r="P20" s="832"/>
      <c r="Q20" s="832"/>
      <c r="R20" s="832"/>
      <c r="S20" s="832"/>
      <c r="T20" s="832"/>
      <c r="U20" s="832"/>
      <c r="V20" s="832"/>
      <c r="W20" s="832"/>
      <c r="X20" s="832"/>
      <c r="Y20" s="602"/>
      <c r="Z20" s="602"/>
      <c r="AA20" s="602"/>
      <c r="AB20" s="602"/>
      <c r="AC20" s="602"/>
      <c r="AD20" s="602"/>
      <c r="AE20" s="428"/>
      <c r="AF20" s="265"/>
      <c r="AG20" s="265"/>
      <c r="AH20" s="265"/>
      <c r="AI20" s="265"/>
      <c r="AJ20" s="265"/>
      <c r="AK20" s="265"/>
      <c r="AL20" s="265"/>
      <c r="AM20" s="265"/>
    </row>
    <row r="21" spans="2:39" ht="37.5" customHeight="1">
      <c r="B21" s="273"/>
      <c r="C21" s="832" t="s">
        <v>625</v>
      </c>
      <c r="D21" s="832"/>
      <c r="E21" s="832"/>
      <c r="F21" s="832"/>
      <c r="G21" s="832"/>
      <c r="H21" s="832"/>
      <c r="I21" s="832"/>
      <c r="J21" s="832"/>
      <c r="K21" s="832"/>
      <c r="L21" s="832"/>
      <c r="M21" s="832"/>
      <c r="N21" s="832"/>
      <c r="O21" s="832"/>
      <c r="P21" s="832"/>
      <c r="Q21" s="832"/>
      <c r="R21" s="832"/>
      <c r="S21" s="832"/>
      <c r="T21" s="832"/>
      <c r="U21" s="832"/>
      <c r="V21" s="832"/>
      <c r="W21" s="832"/>
      <c r="X21" s="832"/>
      <c r="Y21" s="602"/>
      <c r="Z21" s="602"/>
      <c r="AA21" s="602"/>
      <c r="AB21" s="602"/>
      <c r="AC21" s="602"/>
      <c r="AD21" s="602"/>
      <c r="AE21" s="276"/>
      <c r="AF21" s="265"/>
      <c r="AG21" s="265"/>
      <c r="AH21" s="265"/>
      <c r="AI21" s="265"/>
      <c r="AJ21" s="265"/>
      <c r="AK21" s="265"/>
      <c r="AL21" s="265"/>
      <c r="AM21" s="265"/>
    </row>
    <row r="22" spans="2:39" ht="54.75" customHeight="1">
      <c r="B22" s="273"/>
      <c r="C22" s="832" t="s">
        <v>611</v>
      </c>
      <c r="D22" s="832"/>
      <c r="E22" s="832"/>
      <c r="F22" s="832"/>
      <c r="G22" s="832"/>
      <c r="H22" s="832"/>
      <c r="I22" s="832"/>
      <c r="J22" s="832"/>
      <c r="K22" s="832"/>
      <c r="L22" s="832"/>
      <c r="M22" s="832"/>
      <c r="N22" s="832"/>
      <c r="O22" s="832"/>
      <c r="P22" s="832"/>
      <c r="Q22" s="832"/>
      <c r="R22" s="832"/>
      <c r="S22" s="832"/>
      <c r="T22" s="832"/>
      <c r="U22" s="832"/>
      <c r="V22" s="832"/>
      <c r="W22" s="832"/>
      <c r="X22" s="832"/>
      <c r="Y22" s="602"/>
      <c r="Z22" s="602"/>
      <c r="AA22" s="602"/>
      <c r="AB22" s="602"/>
      <c r="AC22" s="602"/>
      <c r="AD22" s="602"/>
      <c r="AE22" s="428"/>
      <c r="AF22" s="265"/>
      <c r="AG22" s="265"/>
      <c r="AH22" s="265"/>
      <c r="AI22" s="265"/>
      <c r="AJ22" s="265"/>
      <c r="AK22" s="265"/>
      <c r="AL22" s="265"/>
      <c r="AM22" s="265"/>
    </row>
    <row r="23" spans="2:39" ht="15.4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45">
      <c r="B24" s="831" t="s">
        <v>527</v>
      </c>
      <c r="C24" s="592" t="s">
        <v>529</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45">
      <c r="B25" s="831"/>
      <c r="C25" s="592" t="s">
        <v>530</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45">
      <c r="B26" s="535"/>
      <c r="C26" s="592" t="s">
        <v>531</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45">
      <c r="B27" s="535"/>
      <c r="C27" s="592" t="s">
        <v>532</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45">
      <c r="B28" s="535"/>
      <c r="C28" s="592" t="s">
        <v>533</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45">
      <c r="B29" s="535"/>
      <c r="C29" s="592" t="s">
        <v>534</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45">
      <c r="B30" s="535"/>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45">
      <c r="B31" s="535"/>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45">
      <c r="B33" s="280" t="s">
        <v>266</v>
      </c>
      <c r="C33" s="281"/>
      <c r="D33" s="586"/>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33" t="s">
        <v>211</v>
      </c>
      <c r="C34" s="835" t="s">
        <v>33</v>
      </c>
      <c r="D34" s="284" t="s">
        <v>422</v>
      </c>
      <c r="E34" s="837" t="s">
        <v>209</v>
      </c>
      <c r="F34" s="838"/>
      <c r="G34" s="838"/>
      <c r="H34" s="838"/>
      <c r="I34" s="838"/>
      <c r="J34" s="838"/>
      <c r="K34" s="838"/>
      <c r="L34" s="838"/>
      <c r="M34" s="839"/>
      <c r="N34" s="843" t="s">
        <v>213</v>
      </c>
      <c r="O34" s="284" t="s">
        <v>423</v>
      </c>
      <c r="P34" s="837" t="s">
        <v>212</v>
      </c>
      <c r="Q34" s="838"/>
      <c r="R34" s="838"/>
      <c r="S34" s="838"/>
      <c r="T34" s="838"/>
      <c r="U34" s="838"/>
      <c r="V34" s="838"/>
      <c r="W34" s="838"/>
      <c r="X34" s="839"/>
      <c r="Y34" s="840" t="s">
        <v>243</v>
      </c>
      <c r="Z34" s="841"/>
      <c r="AA34" s="841"/>
      <c r="AB34" s="841"/>
      <c r="AC34" s="841"/>
      <c r="AD34" s="841"/>
      <c r="AE34" s="841"/>
      <c r="AF34" s="841"/>
      <c r="AG34" s="841"/>
      <c r="AH34" s="841"/>
      <c r="AI34" s="841"/>
      <c r="AJ34" s="841"/>
      <c r="AK34" s="841"/>
      <c r="AL34" s="841"/>
      <c r="AM34" s="842"/>
    </row>
    <row r="35" spans="1:39" ht="65.25" customHeight="1">
      <c r="B35" s="834"/>
      <c r="C35" s="836"/>
      <c r="D35" s="285">
        <v>2015</v>
      </c>
      <c r="E35" s="285">
        <v>2016</v>
      </c>
      <c r="F35" s="285">
        <v>2017</v>
      </c>
      <c r="G35" s="285">
        <v>2018</v>
      </c>
      <c r="H35" s="285">
        <v>2019</v>
      </c>
      <c r="I35" s="285">
        <v>2020</v>
      </c>
      <c r="J35" s="285">
        <v>2021</v>
      </c>
      <c r="K35" s="285">
        <v>2022</v>
      </c>
      <c r="L35" s="285">
        <v>2023</v>
      </c>
      <c r="M35" s="429">
        <v>2024</v>
      </c>
      <c r="N35" s="844"/>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GS&gt;50 to 4,999 kW</v>
      </c>
      <c r="AB35" s="285" t="str">
        <f>'1.  LRAMVA Summary'!G52</f>
        <v>USL</v>
      </c>
      <c r="AC35" s="285" t="str">
        <f>'1.  LRAMVA Summary'!H52</f>
        <v>Sentinel Lighting</v>
      </c>
      <c r="AD35" s="285" t="str">
        <f>'1.  LRAMVA Summary'!I52</f>
        <v>Street Lighting</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4"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kWh</v>
      </c>
      <c r="AC36" s="291" t="str">
        <f>'1.  LRAMVA Summary'!H53</f>
        <v>kW</v>
      </c>
      <c r="AD36" s="291" t="str">
        <f>'1.  LRAMVA Summary'!I53</f>
        <v>kW</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ht="15" outlineLevel="1">
      <c r="A38" s="518">
        <v>1</v>
      </c>
      <c r="B38" s="516" t="s">
        <v>95</v>
      </c>
      <c r="C38" s="291" t="s">
        <v>25</v>
      </c>
      <c r="D38" s="295">
        <v>376945</v>
      </c>
      <c r="E38" s="295">
        <v>373938</v>
      </c>
      <c r="F38" s="295">
        <v>373938</v>
      </c>
      <c r="G38" s="295">
        <v>373938</v>
      </c>
      <c r="H38" s="295">
        <v>373938</v>
      </c>
      <c r="I38" s="295">
        <v>373938</v>
      </c>
      <c r="J38" s="295">
        <v>373938</v>
      </c>
      <c r="K38" s="295">
        <v>373792</v>
      </c>
      <c r="L38" s="295">
        <v>373792</v>
      </c>
      <c r="M38" s="295">
        <v>373792</v>
      </c>
      <c r="N38" s="753"/>
      <c r="O38" s="295">
        <v>24</v>
      </c>
      <c r="P38" s="295">
        <v>24</v>
      </c>
      <c r="Q38" s="295">
        <v>24</v>
      </c>
      <c r="R38" s="295">
        <v>24</v>
      </c>
      <c r="S38" s="295">
        <v>24</v>
      </c>
      <c r="T38" s="295">
        <v>24</v>
      </c>
      <c r="U38" s="295">
        <v>24</v>
      </c>
      <c r="V38" s="295">
        <v>24</v>
      </c>
      <c r="W38" s="295">
        <v>24</v>
      </c>
      <c r="X38" s="295">
        <v>24</v>
      </c>
      <c r="Y38" s="758">
        <v>1</v>
      </c>
      <c r="Z38" s="758"/>
      <c r="AA38" s="758"/>
      <c r="AB38" s="758"/>
      <c r="AC38" s="758"/>
      <c r="AD38" s="758"/>
      <c r="AE38" s="410"/>
      <c r="AF38" s="410"/>
      <c r="AG38" s="410"/>
      <c r="AH38" s="410"/>
      <c r="AI38" s="410"/>
      <c r="AJ38" s="410"/>
      <c r="AK38" s="410"/>
      <c r="AL38" s="410"/>
      <c r="AM38" s="296">
        <f>SUM(Y38:AL38)</f>
        <v>1</v>
      </c>
    </row>
    <row r="39" spans="1:39" ht="15" outlineLevel="1">
      <c r="B39" s="294" t="s">
        <v>267</v>
      </c>
      <c r="C39" s="291" t="s">
        <v>163</v>
      </c>
      <c r="D39" s="295">
        <v>105414</v>
      </c>
      <c r="E39" s="295">
        <v>104724</v>
      </c>
      <c r="F39" s="295">
        <v>104724</v>
      </c>
      <c r="G39" s="295">
        <v>104724</v>
      </c>
      <c r="H39" s="295">
        <v>104724</v>
      </c>
      <c r="I39" s="295">
        <v>104724</v>
      </c>
      <c r="J39" s="295">
        <v>104724</v>
      </c>
      <c r="K39" s="295">
        <v>104716</v>
      </c>
      <c r="L39" s="295">
        <v>104716</v>
      </c>
      <c r="M39" s="295">
        <v>104716</v>
      </c>
      <c r="N39" s="773"/>
      <c r="O39" s="295">
        <v>7</v>
      </c>
      <c r="P39" s="295">
        <v>7</v>
      </c>
      <c r="Q39" s="295">
        <v>7</v>
      </c>
      <c r="R39" s="295">
        <v>7</v>
      </c>
      <c r="S39" s="295">
        <v>7</v>
      </c>
      <c r="T39" s="295">
        <v>7</v>
      </c>
      <c r="U39" s="295">
        <v>7</v>
      </c>
      <c r="V39" s="295">
        <v>7</v>
      </c>
      <c r="W39" s="295">
        <v>7</v>
      </c>
      <c r="X39" s="295">
        <v>7</v>
      </c>
      <c r="Y39" s="754">
        <f>Y38</f>
        <v>1</v>
      </c>
      <c r="Z39" s="754">
        <f t="shared" ref="Z39:AD39" si="0">Z38</f>
        <v>0</v>
      </c>
      <c r="AA39" s="754">
        <f t="shared" si="0"/>
        <v>0</v>
      </c>
      <c r="AB39" s="754">
        <f t="shared" si="0"/>
        <v>0</v>
      </c>
      <c r="AC39" s="754">
        <f t="shared" si="0"/>
        <v>0</v>
      </c>
      <c r="AD39" s="754">
        <f t="shared" si="0"/>
        <v>0</v>
      </c>
      <c r="AE39" s="411">
        <f t="shared" ref="AE39:AL39" si="1">AE38</f>
        <v>0</v>
      </c>
      <c r="AF39" s="411">
        <f t="shared" si="1"/>
        <v>0</v>
      </c>
      <c r="AG39" s="411">
        <f t="shared" si="1"/>
        <v>0</v>
      </c>
      <c r="AH39" s="411">
        <f t="shared" si="1"/>
        <v>0</v>
      </c>
      <c r="AI39" s="411">
        <f t="shared" si="1"/>
        <v>0</v>
      </c>
      <c r="AJ39" s="411">
        <f t="shared" si="1"/>
        <v>0</v>
      </c>
      <c r="AK39" s="411">
        <f t="shared" si="1"/>
        <v>0</v>
      </c>
      <c r="AL39" s="411">
        <f t="shared" si="1"/>
        <v>0</v>
      </c>
      <c r="AM39" s="297"/>
    </row>
    <row r="40" spans="1:39" ht="15.45" outlineLevel="1">
      <c r="B40" s="298"/>
      <c r="C40" s="299"/>
      <c r="D40" s="751"/>
      <c r="E40" s="751"/>
      <c r="F40" s="751"/>
      <c r="G40" s="751"/>
      <c r="H40" s="751"/>
      <c r="I40" s="751"/>
      <c r="J40" s="751"/>
      <c r="K40" s="751"/>
      <c r="L40" s="751"/>
      <c r="M40" s="751"/>
      <c r="N40" s="775"/>
      <c r="O40" s="751"/>
      <c r="P40" s="751"/>
      <c r="Q40" s="751"/>
      <c r="R40" s="751"/>
      <c r="S40" s="751"/>
      <c r="T40" s="751"/>
      <c r="U40" s="751"/>
      <c r="V40" s="751"/>
      <c r="W40" s="751"/>
      <c r="X40" s="751"/>
      <c r="Y40" s="759"/>
      <c r="Z40" s="760"/>
      <c r="AA40" s="760"/>
      <c r="AB40" s="760"/>
      <c r="AC40" s="760"/>
      <c r="AD40" s="760"/>
      <c r="AE40" s="413"/>
      <c r="AF40" s="413"/>
      <c r="AG40" s="413"/>
      <c r="AH40" s="413"/>
      <c r="AI40" s="413"/>
      <c r="AJ40" s="413"/>
      <c r="AK40" s="413"/>
      <c r="AL40" s="413"/>
      <c r="AM40" s="302"/>
    </row>
    <row r="41" spans="1:39" ht="15" outlineLevel="1">
      <c r="A41" s="518">
        <v>2</v>
      </c>
      <c r="B41" s="516" t="s">
        <v>96</v>
      </c>
      <c r="C41" s="291" t="s">
        <v>25</v>
      </c>
      <c r="D41" s="295">
        <v>195643</v>
      </c>
      <c r="E41" s="295">
        <v>192166</v>
      </c>
      <c r="F41" s="295">
        <v>192166</v>
      </c>
      <c r="G41" s="295">
        <v>192166</v>
      </c>
      <c r="H41" s="295">
        <v>192166</v>
      </c>
      <c r="I41" s="295">
        <v>192166</v>
      </c>
      <c r="J41" s="295">
        <v>192166</v>
      </c>
      <c r="K41" s="295">
        <v>192065</v>
      </c>
      <c r="L41" s="295">
        <v>192065</v>
      </c>
      <c r="M41" s="295">
        <v>192065</v>
      </c>
      <c r="N41" s="753"/>
      <c r="O41" s="295">
        <v>13</v>
      </c>
      <c r="P41" s="295">
        <v>13</v>
      </c>
      <c r="Q41" s="295">
        <v>13</v>
      </c>
      <c r="R41" s="295">
        <v>13</v>
      </c>
      <c r="S41" s="295">
        <v>13</v>
      </c>
      <c r="T41" s="295">
        <v>13</v>
      </c>
      <c r="U41" s="295">
        <v>13</v>
      </c>
      <c r="V41" s="295">
        <v>13</v>
      </c>
      <c r="W41" s="295">
        <v>13</v>
      </c>
      <c r="X41" s="295">
        <v>13</v>
      </c>
      <c r="Y41" s="758">
        <v>1</v>
      </c>
      <c r="Z41" s="758"/>
      <c r="AA41" s="758"/>
      <c r="AB41" s="758"/>
      <c r="AC41" s="758"/>
      <c r="AD41" s="758"/>
      <c r="AE41" s="410"/>
      <c r="AF41" s="410"/>
      <c r="AG41" s="410"/>
      <c r="AH41" s="410"/>
      <c r="AI41" s="410"/>
      <c r="AJ41" s="410"/>
      <c r="AK41" s="410"/>
      <c r="AL41" s="410"/>
      <c r="AM41" s="296">
        <f>SUM(Y41:AL41)</f>
        <v>1</v>
      </c>
    </row>
    <row r="42" spans="1:39" ht="15" outlineLevel="1">
      <c r="B42" s="294" t="s">
        <v>267</v>
      </c>
      <c r="C42" s="291" t="s">
        <v>163</v>
      </c>
      <c r="D42" s="295">
        <v>2024</v>
      </c>
      <c r="E42" s="295">
        <v>2000</v>
      </c>
      <c r="F42" s="295">
        <v>2000</v>
      </c>
      <c r="G42" s="295">
        <v>2000</v>
      </c>
      <c r="H42" s="295">
        <v>2000</v>
      </c>
      <c r="I42" s="295">
        <v>2000</v>
      </c>
      <c r="J42" s="295">
        <v>2000</v>
      </c>
      <c r="K42" s="295">
        <v>1995</v>
      </c>
      <c r="L42" s="295">
        <v>1995</v>
      </c>
      <c r="M42" s="295">
        <v>1995</v>
      </c>
      <c r="N42" s="773"/>
      <c r="O42" s="295">
        <v>0</v>
      </c>
      <c r="P42" s="295">
        <v>0</v>
      </c>
      <c r="Q42" s="295">
        <v>0</v>
      </c>
      <c r="R42" s="295">
        <v>0</v>
      </c>
      <c r="S42" s="295">
        <v>0</v>
      </c>
      <c r="T42" s="295">
        <v>0</v>
      </c>
      <c r="U42" s="295">
        <v>0</v>
      </c>
      <c r="V42" s="295">
        <v>0</v>
      </c>
      <c r="W42" s="295">
        <v>0</v>
      </c>
      <c r="X42" s="295">
        <v>0</v>
      </c>
      <c r="Y42" s="754">
        <f>Y41</f>
        <v>1</v>
      </c>
      <c r="Z42" s="754">
        <f t="shared" ref="Z42:AD42" si="2">Z41</f>
        <v>0</v>
      </c>
      <c r="AA42" s="754">
        <f t="shared" si="2"/>
        <v>0</v>
      </c>
      <c r="AB42" s="754">
        <f t="shared" si="2"/>
        <v>0</v>
      </c>
      <c r="AC42" s="754">
        <f t="shared" si="2"/>
        <v>0</v>
      </c>
      <c r="AD42" s="754">
        <f t="shared" si="2"/>
        <v>0</v>
      </c>
      <c r="AE42" s="411">
        <f t="shared" ref="AE42" si="3">AE41</f>
        <v>0</v>
      </c>
      <c r="AF42" s="411">
        <f t="shared" ref="AF42" si="4">AF41</f>
        <v>0</v>
      </c>
      <c r="AG42" s="411">
        <f t="shared" ref="AG42" si="5">AG41</f>
        <v>0</v>
      </c>
      <c r="AH42" s="411">
        <f t="shared" ref="AH42" si="6">AH41</f>
        <v>0</v>
      </c>
      <c r="AI42" s="411">
        <f t="shared" ref="AI42" si="7">AI41</f>
        <v>0</v>
      </c>
      <c r="AJ42" s="411">
        <f t="shared" ref="AJ42" si="8">AJ41</f>
        <v>0</v>
      </c>
      <c r="AK42" s="411">
        <f t="shared" ref="AK42" si="9">AK41</f>
        <v>0</v>
      </c>
      <c r="AL42" s="411">
        <f t="shared" ref="AL42" si="10">AL41</f>
        <v>0</v>
      </c>
      <c r="AM42" s="297"/>
    </row>
    <row r="43" spans="1:39" ht="15.45" outlineLevel="1">
      <c r="B43" s="298"/>
      <c r="C43" s="299"/>
      <c r="D43" s="752"/>
      <c r="E43" s="752"/>
      <c r="F43" s="752"/>
      <c r="G43" s="752"/>
      <c r="H43" s="752"/>
      <c r="I43" s="752"/>
      <c r="J43" s="752"/>
      <c r="K43" s="752"/>
      <c r="L43" s="752"/>
      <c r="M43" s="752"/>
      <c r="N43" s="775"/>
      <c r="O43" s="752"/>
      <c r="P43" s="752"/>
      <c r="Q43" s="752"/>
      <c r="R43" s="752"/>
      <c r="S43" s="752"/>
      <c r="T43" s="752"/>
      <c r="U43" s="752"/>
      <c r="V43" s="752"/>
      <c r="W43" s="752"/>
      <c r="X43" s="752"/>
      <c r="Y43" s="759"/>
      <c r="Z43" s="760"/>
      <c r="AA43" s="760"/>
      <c r="AB43" s="760"/>
      <c r="AC43" s="760"/>
      <c r="AD43" s="760"/>
      <c r="AE43" s="413"/>
      <c r="AF43" s="413"/>
      <c r="AG43" s="413"/>
      <c r="AH43" s="413"/>
      <c r="AI43" s="413"/>
      <c r="AJ43" s="413"/>
      <c r="AK43" s="413"/>
      <c r="AL43" s="413"/>
      <c r="AM43" s="302"/>
    </row>
    <row r="44" spans="1:39" ht="15" outlineLevel="1">
      <c r="A44" s="518">
        <v>3</v>
      </c>
      <c r="B44" s="516" t="s">
        <v>97</v>
      </c>
      <c r="C44" s="291" t="s">
        <v>25</v>
      </c>
      <c r="D44" s="295">
        <v>4683</v>
      </c>
      <c r="E44" s="295">
        <v>4683</v>
      </c>
      <c r="F44" s="295">
        <v>4683</v>
      </c>
      <c r="G44" s="295">
        <v>4683</v>
      </c>
      <c r="H44" s="295">
        <v>1628</v>
      </c>
      <c r="I44" s="295">
        <v>0</v>
      </c>
      <c r="J44" s="295">
        <v>0</v>
      </c>
      <c r="K44" s="295">
        <v>0</v>
      </c>
      <c r="L44" s="295">
        <v>0</v>
      </c>
      <c r="M44" s="295">
        <v>0</v>
      </c>
      <c r="N44" s="753"/>
      <c r="O44" s="295">
        <v>1</v>
      </c>
      <c r="P44" s="295">
        <v>1</v>
      </c>
      <c r="Q44" s="295">
        <v>1</v>
      </c>
      <c r="R44" s="295">
        <v>1</v>
      </c>
      <c r="S44" s="295">
        <v>0</v>
      </c>
      <c r="T44" s="295">
        <v>0</v>
      </c>
      <c r="U44" s="295">
        <v>0</v>
      </c>
      <c r="V44" s="295">
        <v>0</v>
      </c>
      <c r="W44" s="295">
        <v>0</v>
      </c>
      <c r="X44" s="295">
        <v>0</v>
      </c>
      <c r="Y44" s="758">
        <v>1</v>
      </c>
      <c r="Z44" s="758"/>
      <c r="AA44" s="758"/>
      <c r="AB44" s="758"/>
      <c r="AC44" s="758"/>
      <c r="AD44" s="758"/>
      <c r="AE44" s="410"/>
      <c r="AF44" s="410"/>
      <c r="AG44" s="410"/>
      <c r="AH44" s="410"/>
      <c r="AI44" s="410"/>
      <c r="AJ44" s="410"/>
      <c r="AK44" s="410"/>
      <c r="AL44" s="410"/>
      <c r="AM44" s="296">
        <f>SUM(Y44:AL44)</f>
        <v>1</v>
      </c>
    </row>
    <row r="45" spans="1:39" ht="15" outlineLevel="1">
      <c r="B45" s="294" t="s">
        <v>267</v>
      </c>
      <c r="C45" s="291" t="s">
        <v>163</v>
      </c>
      <c r="D45" s="295"/>
      <c r="E45" s="295"/>
      <c r="F45" s="295"/>
      <c r="G45" s="295"/>
      <c r="H45" s="295"/>
      <c r="I45" s="295"/>
      <c r="J45" s="295"/>
      <c r="K45" s="295"/>
      <c r="L45" s="295"/>
      <c r="M45" s="295"/>
      <c r="N45" s="773"/>
      <c r="O45" s="295"/>
      <c r="P45" s="295"/>
      <c r="Q45" s="295"/>
      <c r="R45" s="295"/>
      <c r="S45" s="295"/>
      <c r="T45" s="295"/>
      <c r="U45" s="295"/>
      <c r="V45" s="295"/>
      <c r="W45" s="295"/>
      <c r="X45" s="295"/>
      <c r="Y45" s="754">
        <f>Y44</f>
        <v>1</v>
      </c>
      <c r="Z45" s="754">
        <f t="shared" ref="Z45:AD45" si="11">Z44</f>
        <v>0</v>
      </c>
      <c r="AA45" s="754">
        <f t="shared" si="11"/>
        <v>0</v>
      </c>
      <c r="AB45" s="754">
        <f t="shared" si="11"/>
        <v>0</v>
      </c>
      <c r="AC45" s="754">
        <f t="shared" si="11"/>
        <v>0</v>
      </c>
      <c r="AD45" s="754">
        <f t="shared" si="11"/>
        <v>0</v>
      </c>
      <c r="AE45" s="411">
        <f t="shared" ref="AE45" si="12">AE44</f>
        <v>0</v>
      </c>
      <c r="AF45" s="411">
        <f t="shared" ref="AF45" si="13">AF44</f>
        <v>0</v>
      </c>
      <c r="AG45" s="411">
        <f t="shared" ref="AG45" si="14">AG44</f>
        <v>0</v>
      </c>
      <c r="AH45" s="411">
        <f t="shared" ref="AH45" si="15">AH44</f>
        <v>0</v>
      </c>
      <c r="AI45" s="411">
        <f t="shared" ref="AI45" si="16">AI44</f>
        <v>0</v>
      </c>
      <c r="AJ45" s="411">
        <f t="shared" ref="AJ45" si="17">AJ44</f>
        <v>0</v>
      </c>
      <c r="AK45" s="411">
        <f t="shared" ref="AK45" si="18">AK44</f>
        <v>0</v>
      </c>
      <c r="AL45" s="411">
        <f t="shared" ref="AL45" si="19">AL44</f>
        <v>0</v>
      </c>
      <c r="AM45" s="297"/>
    </row>
    <row r="46" spans="1:39" ht="15" outlineLevel="1">
      <c r="B46" s="294"/>
      <c r="C46" s="305"/>
      <c r="D46" s="753"/>
      <c r="E46" s="753"/>
      <c r="F46" s="753"/>
      <c r="G46" s="753"/>
      <c r="H46" s="753"/>
      <c r="I46" s="753"/>
      <c r="J46" s="753"/>
      <c r="K46" s="753"/>
      <c r="L46" s="753"/>
      <c r="M46" s="753"/>
      <c r="N46" s="753"/>
      <c r="O46" s="753"/>
      <c r="P46" s="753"/>
      <c r="Q46" s="753"/>
      <c r="R46" s="753"/>
      <c r="S46" s="753"/>
      <c r="T46" s="753"/>
      <c r="U46" s="753"/>
      <c r="V46" s="753"/>
      <c r="W46" s="753"/>
      <c r="X46" s="753"/>
      <c r="Y46" s="759"/>
      <c r="Z46" s="759"/>
      <c r="AA46" s="759"/>
      <c r="AB46" s="759"/>
      <c r="AC46" s="759"/>
      <c r="AD46" s="759"/>
      <c r="AE46" s="412"/>
      <c r="AF46" s="412"/>
      <c r="AG46" s="412"/>
      <c r="AH46" s="412"/>
      <c r="AI46" s="412"/>
      <c r="AJ46" s="412"/>
      <c r="AK46" s="412"/>
      <c r="AL46" s="412"/>
      <c r="AM46" s="306"/>
    </row>
    <row r="47" spans="1:39" ht="15" outlineLevel="1">
      <c r="A47" s="518">
        <v>4</v>
      </c>
      <c r="B47" s="516" t="s">
        <v>666</v>
      </c>
      <c r="C47" s="291" t="s">
        <v>25</v>
      </c>
      <c r="D47" s="295">
        <v>137017</v>
      </c>
      <c r="E47" s="295">
        <v>137017</v>
      </c>
      <c r="F47" s="295">
        <v>137017</v>
      </c>
      <c r="G47" s="295">
        <v>137017</v>
      </c>
      <c r="H47" s="295">
        <v>137017</v>
      </c>
      <c r="I47" s="295">
        <v>137017</v>
      </c>
      <c r="J47" s="295">
        <v>137017</v>
      </c>
      <c r="K47" s="295">
        <v>137017</v>
      </c>
      <c r="L47" s="295">
        <v>137017</v>
      </c>
      <c r="M47" s="295">
        <v>137017</v>
      </c>
      <c r="N47" s="753"/>
      <c r="O47" s="295">
        <v>70</v>
      </c>
      <c r="P47" s="295">
        <v>70</v>
      </c>
      <c r="Q47" s="295">
        <v>70</v>
      </c>
      <c r="R47" s="295">
        <v>70</v>
      </c>
      <c r="S47" s="295">
        <v>70</v>
      </c>
      <c r="T47" s="295">
        <v>70</v>
      </c>
      <c r="U47" s="295">
        <v>70</v>
      </c>
      <c r="V47" s="295">
        <v>70</v>
      </c>
      <c r="W47" s="295">
        <v>70</v>
      </c>
      <c r="X47" s="295">
        <v>70</v>
      </c>
      <c r="Y47" s="758">
        <v>1</v>
      </c>
      <c r="Z47" s="758"/>
      <c r="AA47" s="758"/>
      <c r="AB47" s="758"/>
      <c r="AC47" s="758"/>
      <c r="AD47" s="758"/>
      <c r="AE47" s="410"/>
      <c r="AF47" s="410"/>
      <c r="AG47" s="410"/>
      <c r="AH47" s="410"/>
      <c r="AI47" s="410"/>
      <c r="AJ47" s="410"/>
      <c r="AK47" s="410"/>
      <c r="AL47" s="410"/>
      <c r="AM47" s="296">
        <f>SUM(Y47:AL47)</f>
        <v>1</v>
      </c>
    </row>
    <row r="48" spans="1:39" ht="15" outlineLevel="1">
      <c r="B48" s="294" t="s">
        <v>267</v>
      </c>
      <c r="C48" s="291" t="s">
        <v>163</v>
      </c>
      <c r="D48" s="295">
        <v>6574</v>
      </c>
      <c r="E48" s="295">
        <v>6574</v>
      </c>
      <c r="F48" s="295">
        <v>6574</v>
      </c>
      <c r="G48" s="295">
        <v>6574</v>
      </c>
      <c r="H48" s="295">
        <v>6574</v>
      </c>
      <c r="I48" s="295">
        <v>6574</v>
      </c>
      <c r="J48" s="295">
        <v>6574</v>
      </c>
      <c r="K48" s="295">
        <v>6574</v>
      </c>
      <c r="L48" s="295">
        <v>6574</v>
      </c>
      <c r="M48" s="295">
        <v>6574</v>
      </c>
      <c r="N48" s="773"/>
      <c r="O48" s="295">
        <v>3</v>
      </c>
      <c r="P48" s="295">
        <v>3</v>
      </c>
      <c r="Q48" s="295">
        <v>3</v>
      </c>
      <c r="R48" s="295">
        <v>3</v>
      </c>
      <c r="S48" s="295">
        <v>3</v>
      </c>
      <c r="T48" s="295">
        <v>3</v>
      </c>
      <c r="U48" s="295">
        <v>3</v>
      </c>
      <c r="V48" s="295">
        <v>3</v>
      </c>
      <c r="W48" s="295">
        <v>3</v>
      </c>
      <c r="X48" s="295">
        <v>3</v>
      </c>
      <c r="Y48" s="754">
        <f>Y47</f>
        <v>1</v>
      </c>
      <c r="Z48" s="754">
        <f t="shared" ref="Z48:AD48" si="20">Z47</f>
        <v>0</v>
      </c>
      <c r="AA48" s="754">
        <f t="shared" si="20"/>
        <v>0</v>
      </c>
      <c r="AB48" s="754">
        <f t="shared" si="20"/>
        <v>0</v>
      </c>
      <c r="AC48" s="754">
        <f t="shared" si="20"/>
        <v>0</v>
      </c>
      <c r="AD48" s="754">
        <f t="shared" si="20"/>
        <v>0</v>
      </c>
      <c r="AE48" s="411">
        <f t="shared" ref="AE48" si="21">AE47</f>
        <v>0</v>
      </c>
      <c r="AF48" s="411">
        <f t="shared" ref="AF48" si="22">AF47</f>
        <v>0</v>
      </c>
      <c r="AG48" s="411">
        <f t="shared" ref="AG48" si="23">AG47</f>
        <v>0</v>
      </c>
      <c r="AH48" s="411">
        <f t="shared" ref="AH48" si="24">AH47</f>
        <v>0</v>
      </c>
      <c r="AI48" s="411">
        <f t="shared" ref="AI48" si="25">AI47</f>
        <v>0</v>
      </c>
      <c r="AJ48" s="411">
        <f t="shared" ref="AJ48" si="26">AJ47</f>
        <v>0</v>
      </c>
      <c r="AK48" s="411">
        <f t="shared" ref="AK48" si="27">AK47</f>
        <v>0</v>
      </c>
      <c r="AL48" s="411">
        <f t="shared" ref="AL48" si="28">AL47</f>
        <v>0</v>
      </c>
      <c r="AM48" s="297"/>
    </row>
    <row r="49" spans="1:39" ht="15" outlineLevel="1">
      <c r="B49" s="294"/>
      <c r="C49" s="305"/>
      <c r="D49" s="752"/>
      <c r="E49" s="752"/>
      <c r="F49" s="752"/>
      <c r="G49" s="752"/>
      <c r="H49" s="752"/>
      <c r="I49" s="752"/>
      <c r="J49" s="752"/>
      <c r="K49" s="752"/>
      <c r="L49" s="752"/>
      <c r="M49" s="752"/>
      <c r="N49" s="753"/>
      <c r="O49" s="752"/>
      <c r="P49" s="752"/>
      <c r="Q49" s="752"/>
      <c r="R49" s="752"/>
      <c r="S49" s="752"/>
      <c r="T49" s="752"/>
      <c r="U49" s="752"/>
      <c r="V49" s="752"/>
      <c r="W49" s="752"/>
      <c r="X49" s="752"/>
      <c r="Y49" s="759"/>
      <c r="Z49" s="759"/>
      <c r="AA49" s="759"/>
      <c r="AB49" s="759"/>
      <c r="AC49" s="759"/>
      <c r="AD49" s="759"/>
      <c r="AE49" s="412"/>
      <c r="AF49" s="412"/>
      <c r="AG49" s="412"/>
      <c r="AH49" s="412"/>
      <c r="AI49" s="412"/>
      <c r="AJ49" s="412"/>
      <c r="AK49" s="412"/>
      <c r="AL49" s="412"/>
      <c r="AM49" s="306"/>
    </row>
    <row r="50" spans="1:39" ht="18" customHeight="1" outlineLevel="1">
      <c r="A50" s="518">
        <v>5</v>
      </c>
      <c r="B50" s="516" t="s">
        <v>98</v>
      </c>
      <c r="C50" s="291" t="s">
        <v>25</v>
      </c>
      <c r="D50" s="295"/>
      <c r="E50" s="295"/>
      <c r="F50" s="295"/>
      <c r="G50" s="295"/>
      <c r="H50" s="295"/>
      <c r="I50" s="295"/>
      <c r="J50" s="295"/>
      <c r="K50" s="295"/>
      <c r="L50" s="295"/>
      <c r="M50" s="295"/>
      <c r="N50" s="753"/>
      <c r="O50" s="295"/>
      <c r="P50" s="295"/>
      <c r="Q50" s="295"/>
      <c r="R50" s="295"/>
      <c r="S50" s="295"/>
      <c r="T50" s="295"/>
      <c r="U50" s="295"/>
      <c r="V50" s="295"/>
      <c r="W50" s="295"/>
      <c r="X50" s="295"/>
      <c r="Y50" s="758"/>
      <c r="Z50" s="758"/>
      <c r="AA50" s="758"/>
      <c r="AB50" s="758"/>
      <c r="AC50" s="758"/>
      <c r="AD50" s="758"/>
      <c r="AE50" s="410"/>
      <c r="AF50" s="410"/>
      <c r="AG50" s="410"/>
      <c r="AH50" s="410"/>
      <c r="AI50" s="410"/>
      <c r="AJ50" s="410"/>
      <c r="AK50" s="410"/>
      <c r="AL50" s="410"/>
      <c r="AM50" s="296">
        <f>SUM(Y50:AL50)</f>
        <v>0</v>
      </c>
    </row>
    <row r="51" spans="1:39" ht="15" outlineLevel="1">
      <c r="B51" s="294" t="s">
        <v>267</v>
      </c>
      <c r="C51" s="291" t="s">
        <v>163</v>
      </c>
      <c r="D51" s="295"/>
      <c r="E51" s="295"/>
      <c r="F51" s="295"/>
      <c r="G51" s="295"/>
      <c r="H51" s="295"/>
      <c r="I51" s="295"/>
      <c r="J51" s="295"/>
      <c r="K51" s="295"/>
      <c r="L51" s="295"/>
      <c r="M51" s="295"/>
      <c r="N51" s="773"/>
      <c r="O51" s="295"/>
      <c r="P51" s="295"/>
      <c r="Q51" s="295"/>
      <c r="R51" s="295"/>
      <c r="S51" s="295"/>
      <c r="T51" s="295"/>
      <c r="U51" s="295"/>
      <c r="V51" s="295"/>
      <c r="W51" s="295"/>
      <c r="X51" s="295"/>
      <c r="Y51" s="754">
        <f>Y50</f>
        <v>0</v>
      </c>
      <c r="Z51" s="754">
        <f t="shared" ref="Z51:AD51" si="29">Z50</f>
        <v>0</v>
      </c>
      <c r="AA51" s="754">
        <f t="shared" si="29"/>
        <v>0</v>
      </c>
      <c r="AB51" s="754">
        <f t="shared" si="29"/>
        <v>0</v>
      </c>
      <c r="AC51" s="754">
        <f t="shared" si="29"/>
        <v>0</v>
      </c>
      <c r="AD51" s="754">
        <f t="shared" si="29"/>
        <v>0</v>
      </c>
      <c r="AE51" s="411">
        <f t="shared" ref="AE51" si="30">AE50</f>
        <v>0</v>
      </c>
      <c r="AF51" s="411">
        <f t="shared" ref="AF51" si="31">AF50</f>
        <v>0</v>
      </c>
      <c r="AG51" s="411">
        <f t="shared" ref="AG51" si="32">AG50</f>
        <v>0</v>
      </c>
      <c r="AH51" s="411">
        <f t="shared" ref="AH51" si="33">AH50</f>
        <v>0</v>
      </c>
      <c r="AI51" s="411">
        <f t="shared" ref="AI51" si="34">AI50</f>
        <v>0</v>
      </c>
      <c r="AJ51" s="411">
        <f t="shared" ref="AJ51" si="35">AJ50</f>
        <v>0</v>
      </c>
      <c r="AK51" s="411">
        <f t="shared" ref="AK51" si="36">AK50</f>
        <v>0</v>
      </c>
      <c r="AL51" s="411">
        <f t="shared" ref="AL51" si="37">AL50</f>
        <v>0</v>
      </c>
      <c r="AM51" s="297"/>
    </row>
    <row r="52" spans="1:39" ht="15" outlineLevel="1">
      <c r="B52" s="294"/>
      <c r="C52" s="291"/>
      <c r="D52" s="753"/>
      <c r="E52" s="753"/>
      <c r="F52" s="753"/>
      <c r="G52" s="753"/>
      <c r="H52" s="753"/>
      <c r="I52" s="753"/>
      <c r="J52" s="753"/>
      <c r="K52" s="753"/>
      <c r="L52" s="753"/>
      <c r="M52" s="753"/>
      <c r="N52" s="753"/>
      <c r="O52" s="753"/>
      <c r="P52" s="753"/>
      <c r="Q52" s="753"/>
      <c r="R52" s="753"/>
      <c r="S52" s="753"/>
      <c r="T52" s="753"/>
      <c r="U52" s="753"/>
      <c r="V52" s="753"/>
      <c r="W52" s="753"/>
      <c r="X52" s="753"/>
      <c r="Y52" s="768"/>
      <c r="Z52" s="770"/>
      <c r="AA52" s="770"/>
      <c r="AB52" s="770"/>
      <c r="AC52" s="770"/>
      <c r="AD52" s="770"/>
      <c r="AE52" s="423"/>
      <c r="AF52" s="423"/>
      <c r="AG52" s="423"/>
      <c r="AH52" s="423"/>
      <c r="AI52" s="423"/>
      <c r="AJ52" s="423"/>
      <c r="AK52" s="423"/>
      <c r="AL52" s="423"/>
      <c r="AM52" s="297"/>
    </row>
    <row r="53" spans="1:39" ht="16.5" customHeight="1" outlineLevel="1">
      <c r="B53" s="319" t="s">
        <v>498</v>
      </c>
      <c r="C53" s="289"/>
      <c r="D53" s="755"/>
      <c r="E53" s="755"/>
      <c r="F53" s="755"/>
      <c r="G53" s="755"/>
      <c r="H53" s="755"/>
      <c r="I53" s="755"/>
      <c r="J53" s="755"/>
      <c r="K53" s="755"/>
      <c r="L53" s="755"/>
      <c r="M53" s="755"/>
      <c r="N53" s="757"/>
      <c r="O53" s="755"/>
      <c r="P53" s="755"/>
      <c r="Q53" s="755"/>
      <c r="R53" s="755"/>
      <c r="S53" s="755"/>
      <c r="T53" s="755"/>
      <c r="U53" s="755"/>
      <c r="V53" s="755"/>
      <c r="W53" s="755"/>
      <c r="X53" s="755"/>
      <c r="Y53" s="761"/>
      <c r="Z53" s="761"/>
      <c r="AA53" s="761"/>
      <c r="AB53" s="761"/>
      <c r="AC53" s="761"/>
      <c r="AD53" s="761"/>
      <c r="AE53" s="414"/>
      <c r="AF53" s="414"/>
      <c r="AG53" s="414"/>
      <c r="AH53" s="414"/>
      <c r="AI53" s="414"/>
      <c r="AJ53" s="414"/>
      <c r="AK53" s="414"/>
      <c r="AL53" s="414"/>
      <c r="AM53" s="292"/>
    </row>
    <row r="54" spans="1:39" ht="15" outlineLevel="1">
      <c r="A54" s="518">
        <v>6</v>
      </c>
      <c r="B54" s="516" t="s">
        <v>99</v>
      </c>
      <c r="C54" s="291" t="s">
        <v>25</v>
      </c>
      <c r="D54" s="295">
        <v>71271</v>
      </c>
      <c r="E54" s="295">
        <v>71271</v>
      </c>
      <c r="F54" s="295">
        <v>71271</v>
      </c>
      <c r="G54" s="295">
        <v>71271</v>
      </c>
      <c r="H54" s="295">
        <v>0</v>
      </c>
      <c r="I54" s="295">
        <v>0</v>
      </c>
      <c r="J54" s="295">
        <v>0</v>
      </c>
      <c r="K54" s="295">
        <v>0</v>
      </c>
      <c r="L54" s="295">
        <v>0</v>
      </c>
      <c r="M54" s="295">
        <v>0</v>
      </c>
      <c r="N54" s="295">
        <v>12</v>
      </c>
      <c r="O54" s="295">
        <v>15</v>
      </c>
      <c r="P54" s="295">
        <v>15</v>
      </c>
      <c r="Q54" s="295">
        <v>15</v>
      </c>
      <c r="R54" s="295">
        <v>15</v>
      </c>
      <c r="S54" s="295">
        <v>0</v>
      </c>
      <c r="T54" s="295">
        <v>0</v>
      </c>
      <c r="U54" s="295">
        <v>0</v>
      </c>
      <c r="V54" s="295">
        <v>0</v>
      </c>
      <c r="W54" s="295">
        <v>0</v>
      </c>
      <c r="X54" s="295">
        <v>0</v>
      </c>
      <c r="Y54" s="415"/>
      <c r="Z54" s="758"/>
      <c r="AA54" s="758">
        <v>1</v>
      </c>
      <c r="AB54" s="758"/>
      <c r="AC54" s="758"/>
      <c r="AD54" s="758"/>
      <c r="AE54" s="410"/>
      <c r="AF54" s="415"/>
      <c r="AG54" s="415"/>
      <c r="AH54" s="415"/>
      <c r="AI54" s="415"/>
      <c r="AJ54" s="415"/>
      <c r="AK54" s="415"/>
      <c r="AL54" s="415"/>
      <c r="AM54" s="296">
        <f>SUM(Y54:AL54)</f>
        <v>1</v>
      </c>
    </row>
    <row r="55" spans="1:39" ht="15" outlineLevel="1">
      <c r="B55" s="294" t="s">
        <v>267</v>
      </c>
      <c r="C55" s="291" t="s">
        <v>163</v>
      </c>
      <c r="D55" s="295">
        <v>4796</v>
      </c>
      <c r="E55" s="295">
        <v>4796</v>
      </c>
      <c r="F55" s="295">
        <v>4796</v>
      </c>
      <c r="G55" s="295">
        <v>4796</v>
      </c>
      <c r="H55" s="295">
        <v>76067</v>
      </c>
      <c r="I55" s="295">
        <v>76067</v>
      </c>
      <c r="J55" s="295">
        <v>76067</v>
      </c>
      <c r="K55" s="295">
        <v>76067</v>
      </c>
      <c r="L55" s="295">
        <v>76067</v>
      </c>
      <c r="M55" s="295">
        <v>76067</v>
      </c>
      <c r="N55" s="295">
        <f>N54</f>
        <v>12</v>
      </c>
      <c r="O55" s="295">
        <v>1</v>
      </c>
      <c r="P55" s="295">
        <v>1</v>
      </c>
      <c r="Q55" s="295">
        <v>1</v>
      </c>
      <c r="R55" s="295">
        <v>1</v>
      </c>
      <c r="S55" s="295">
        <v>16</v>
      </c>
      <c r="T55" s="295">
        <v>16</v>
      </c>
      <c r="U55" s="295">
        <v>16</v>
      </c>
      <c r="V55" s="295">
        <v>16</v>
      </c>
      <c r="W55" s="295">
        <v>16</v>
      </c>
      <c r="X55" s="295">
        <v>16</v>
      </c>
      <c r="Y55" s="754">
        <f>Y54</f>
        <v>0</v>
      </c>
      <c r="Z55" s="754">
        <f t="shared" ref="Z55:AD55" si="38">Z54</f>
        <v>0</v>
      </c>
      <c r="AA55" s="754">
        <f t="shared" si="38"/>
        <v>1</v>
      </c>
      <c r="AB55" s="754">
        <f t="shared" si="38"/>
        <v>0</v>
      </c>
      <c r="AC55" s="754">
        <f t="shared" si="38"/>
        <v>0</v>
      </c>
      <c r="AD55" s="754">
        <f t="shared" si="38"/>
        <v>0</v>
      </c>
      <c r="AE55" s="411">
        <f t="shared" ref="AE55" si="39">AE54</f>
        <v>0</v>
      </c>
      <c r="AF55" s="411">
        <f t="shared" ref="AF55" si="40">AF54</f>
        <v>0</v>
      </c>
      <c r="AG55" s="411">
        <f t="shared" ref="AG55" si="41">AG54</f>
        <v>0</v>
      </c>
      <c r="AH55" s="411">
        <f t="shared" ref="AH55" si="42">AH54</f>
        <v>0</v>
      </c>
      <c r="AI55" s="411">
        <f t="shared" ref="AI55" si="43">AI54</f>
        <v>0</v>
      </c>
      <c r="AJ55" s="411">
        <f t="shared" ref="AJ55" si="44">AJ54</f>
        <v>0</v>
      </c>
      <c r="AK55" s="411">
        <f t="shared" ref="AK55" si="45">AK54</f>
        <v>0</v>
      </c>
      <c r="AL55" s="411">
        <f t="shared" ref="AL55" si="46">AL54</f>
        <v>0</v>
      </c>
      <c r="AM55" s="311"/>
    </row>
    <row r="56" spans="1:39" ht="15" outlineLevel="1">
      <c r="B56" s="310"/>
      <c r="C56" s="312"/>
      <c r="D56" s="753"/>
      <c r="E56" s="753"/>
      <c r="F56" s="753"/>
      <c r="G56" s="753"/>
      <c r="H56" s="753"/>
      <c r="I56" s="753"/>
      <c r="J56" s="753"/>
      <c r="K56" s="753"/>
      <c r="L56" s="753"/>
      <c r="M56" s="753"/>
      <c r="N56" s="753"/>
      <c r="O56" s="753"/>
      <c r="P56" s="753"/>
      <c r="Q56" s="753"/>
      <c r="R56" s="753"/>
      <c r="S56" s="753"/>
      <c r="T56" s="753"/>
      <c r="U56" s="753"/>
      <c r="V56" s="753"/>
      <c r="W56" s="753"/>
      <c r="X56" s="753"/>
      <c r="Y56" s="416"/>
      <c r="Z56" s="416"/>
      <c r="AA56" s="416"/>
      <c r="AB56" s="416"/>
      <c r="AC56" s="416"/>
      <c r="AD56" s="416"/>
      <c r="AE56" s="416"/>
      <c r="AF56" s="416"/>
      <c r="AG56" s="416"/>
      <c r="AH56" s="416"/>
      <c r="AI56" s="416"/>
      <c r="AJ56" s="416"/>
      <c r="AK56" s="416"/>
      <c r="AL56" s="416"/>
      <c r="AM56" s="313"/>
    </row>
    <row r="57" spans="1:39" ht="28.5" customHeight="1" outlineLevel="1">
      <c r="A57" s="518">
        <v>7</v>
      </c>
      <c r="B57" s="516" t="s">
        <v>100</v>
      </c>
      <c r="C57" s="291" t="s">
        <v>25</v>
      </c>
      <c r="D57" s="295">
        <v>2427532</v>
      </c>
      <c r="E57" s="295">
        <v>2427532</v>
      </c>
      <c r="F57" s="295">
        <v>2427061</v>
      </c>
      <c r="G57" s="295">
        <v>2427061</v>
      </c>
      <c r="H57" s="295">
        <v>2427061</v>
      </c>
      <c r="I57" s="295">
        <v>2427061</v>
      </c>
      <c r="J57" s="295">
        <v>2357144</v>
      </c>
      <c r="K57" s="295">
        <v>2357144</v>
      </c>
      <c r="L57" s="295">
        <v>2355341</v>
      </c>
      <c r="M57" s="295">
        <v>2126934</v>
      </c>
      <c r="N57" s="295">
        <v>12</v>
      </c>
      <c r="O57" s="295">
        <v>190</v>
      </c>
      <c r="P57" s="295">
        <v>190</v>
      </c>
      <c r="Q57" s="295">
        <v>190</v>
      </c>
      <c r="R57" s="295">
        <v>190</v>
      </c>
      <c r="S57" s="295">
        <v>190</v>
      </c>
      <c r="T57" s="295">
        <v>190</v>
      </c>
      <c r="U57" s="295">
        <v>181</v>
      </c>
      <c r="V57" s="295">
        <v>181</v>
      </c>
      <c r="W57" s="295">
        <v>181</v>
      </c>
      <c r="X57" s="295">
        <v>151</v>
      </c>
      <c r="Y57" s="529"/>
      <c r="Z57" s="529">
        <v>0.12293608568543102</v>
      </c>
      <c r="AA57" s="529">
        <v>0.51387459142837655</v>
      </c>
      <c r="AB57" s="758"/>
      <c r="AC57" s="529"/>
      <c r="AD57" s="758">
        <v>0.36318932288619238</v>
      </c>
      <c r="AE57" s="410"/>
      <c r="AF57" s="415"/>
      <c r="AG57" s="415"/>
      <c r="AH57" s="415"/>
      <c r="AI57" s="415"/>
      <c r="AJ57" s="415"/>
      <c r="AK57" s="415"/>
      <c r="AL57" s="415"/>
      <c r="AM57" s="296">
        <f>SUM(Y57:AL57)</f>
        <v>1</v>
      </c>
    </row>
    <row r="58" spans="1:39" ht="15" outlineLevel="1">
      <c r="B58" s="294" t="s">
        <v>267</v>
      </c>
      <c r="C58" s="291" t="s">
        <v>163</v>
      </c>
      <c r="D58" s="295">
        <v>196339</v>
      </c>
      <c r="E58" s="295">
        <v>196339</v>
      </c>
      <c r="F58" s="295">
        <v>196810</v>
      </c>
      <c r="G58" s="295">
        <v>196848</v>
      </c>
      <c r="H58" s="295">
        <v>196848</v>
      </c>
      <c r="I58" s="295">
        <v>196848</v>
      </c>
      <c r="J58" s="295">
        <v>266765</v>
      </c>
      <c r="K58" s="295">
        <v>266765</v>
      </c>
      <c r="L58" s="295">
        <v>268110</v>
      </c>
      <c r="M58" s="295">
        <v>247984</v>
      </c>
      <c r="N58" s="295">
        <f>N57</f>
        <v>12</v>
      </c>
      <c r="O58" s="295">
        <v>8</v>
      </c>
      <c r="P58" s="295">
        <v>8</v>
      </c>
      <c r="Q58" s="295">
        <v>8</v>
      </c>
      <c r="R58" s="295">
        <v>8</v>
      </c>
      <c r="S58" s="295">
        <v>8</v>
      </c>
      <c r="T58" s="295">
        <v>8</v>
      </c>
      <c r="U58" s="295">
        <v>17</v>
      </c>
      <c r="V58" s="295">
        <v>17</v>
      </c>
      <c r="W58" s="295">
        <v>17</v>
      </c>
      <c r="X58" s="295">
        <v>14</v>
      </c>
      <c r="Y58" s="754">
        <f>Y57</f>
        <v>0</v>
      </c>
      <c r="Z58" s="754">
        <f>Z57</f>
        <v>0.12293608568543102</v>
      </c>
      <c r="AA58" s="754">
        <f t="shared" ref="AA58:AD58" si="47">AA57</f>
        <v>0.51387459142837655</v>
      </c>
      <c r="AB58" s="754">
        <f t="shared" si="47"/>
        <v>0</v>
      </c>
      <c r="AC58" s="754">
        <f t="shared" si="47"/>
        <v>0</v>
      </c>
      <c r="AD58" s="754">
        <f t="shared" si="47"/>
        <v>0.36318932288619238</v>
      </c>
      <c r="AE58" s="411">
        <f t="shared" ref="AE58" si="48">AE57</f>
        <v>0</v>
      </c>
      <c r="AF58" s="411">
        <f t="shared" ref="AF58" si="49">AF57</f>
        <v>0</v>
      </c>
      <c r="AG58" s="411">
        <f t="shared" ref="AG58" si="50">AG57</f>
        <v>0</v>
      </c>
      <c r="AH58" s="411">
        <f t="shared" ref="AH58" si="51">AH57</f>
        <v>0</v>
      </c>
      <c r="AI58" s="411">
        <f t="shared" ref="AI58" si="52">AI57</f>
        <v>0</v>
      </c>
      <c r="AJ58" s="411">
        <f t="shared" ref="AJ58" si="53">AJ57</f>
        <v>0</v>
      </c>
      <c r="AK58" s="411">
        <f t="shared" ref="AK58" si="54">AK57</f>
        <v>0</v>
      </c>
      <c r="AL58" s="411">
        <f t="shared" ref="AL58" si="55">AL57</f>
        <v>0</v>
      </c>
      <c r="AM58" s="311"/>
    </row>
    <row r="59" spans="1:39" ht="15" outlineLevel="1">
      <c r="B59" s="314"/>
      <c r="C59" s="312"/>
      <c r="D59" s="753"/>
      <c r="E59" s="753"/>
      <c r="F59" s="753"/>
      <c r="G59" s="753"/>
      <c r="H59" s="753"/>
      <c r="I59" s="753"/>
      <c r="J59" s="753"/>
      <c r="K59" s="753"/>
      <c r="L59" s="753"/>
      <c r="M59" s="753"/>
      <c r="N59" s="753"/>
      <c r="O59" s="753"/>
      <c r="P59" s="753"/>
      <c r="Q59" s="753"/>
      <c r="R59" s="753"/>
      <c r="S59" s="753"/>
      <c r="T59" s="753"/>
      <c r="U59" s="753"/>
      <c r="V59" s="753"/>
      <c r="W59" s="753"/>
      <c r="X59" s="753"/>
      <c r="Y59" s="416"/>
      <c r="Z59" s="417"/>
      <c r="AA59" s="416"/>
      <c r="AB59" s="416"/>
      <c r="AC59" s="416"/>
      <c r="AD59" s="416"/>
      <c r="AE59" s="416"/>
      <c r="AF59" s="416"/>
      <c r="AG59" s="416"/>
      <c r="AH59" s="416"/>
      <c r="AI59" s="416"/>
      <c r="AJ59" s="416"/>
      <c r="AK59" s="416"/>
      <c r="AL59" s="416"/>
      <c r="AM59" s="313"/>
    </row>
    <row r="60" spans="1:39" ht="30" outlineLevel="1">
      <c r="A60" s="518">
        <v>8</v>
      </c>
      <c r="B60" s="516" t="s">
        <v>101</v>
      </c>
      <c r="C60" s="291" t="s">
        <v>25</v>
      </c>
      <c r="D60" s="295">
        <v>176165</v>
      </c>
      <c r="E60" s="295">
        <v>159337</v>
      </c>
      <c r="F60" s="295">
        <v>137230</v>
      </c>
      <c r="G60" s="295">
        <v>137230</v>
      </c>
      <c r="H60" s="295">
        <v>137230</v>
      </c>
      <c r="I60" s="295">
        <v>137230</v>
      </c>
      <c r="J60" s="295">
        <v>137230</v>
      </c>
      <c r="K60" s="295">
        <v>137230</v>
      </c>
      <c r="L60" s="295">
        <v>137230</v>
      </c>
      <c r="M60" s="295">
        <v>137230</v>
      </c>
      <c r="N60" s="295">
        <v>12</v>
      </c>
      <c r="O60" s="295">
        <v>40</v>
      </c>
      <c r="P60" s="295">
        <v>36</v>
      </c>
      <c r="Q60" s="295">
        <v>31</v>
      </c>
      <c r="R60" s="295">
        <v>31</v>
      </c>
      <c r="S60" s="295">
        <v>31</v>
      </c>
      <c r="T60" s="295">
        <v>31</v>
      </c>
      <c r="U60" s="295">
        <v>31</v>
      </c>
      <c r="V60" s="295">
        <v>31</v>
      </c>
      <c r="W60" s="295">
        <v>31</v>
      </c>
      <c r="X60" s="295">
        <v>31</v>
      </c>
      <c r="Y60" s="415"/>
      <c r="Z60" s="529">
        <v>1</v>
      </c>
      <c r="AA60" s="758"/>
      <c r="AB60" s="758"/>
      <c r="AC60" s="758"/>
      <c r="AD60" s="758"/>
      <c r="AE60" s="410"/>
      <c r="AF60" s="415"/>
      <c r="AG60" s="415"/>
      <c r="AH60" s="415"/>
      <c r="AI60" s="415"/>
      <c r="AJ60" s="415"/>
      <c r="AK60" s="415"/>
      <c r="AL60" s="415"/>
      <c r="AM60" s="296">
        <f>SUM(Y60:AL60)</f>
        <v>1</v>
      </c>
    </row>
    <row r="61" spans="1:39" ht="15" outlineLevel="1">
      <c r="B61" s="294" t="s">
        <v>267</v>
      </c>
      <c r="C61" s="291" t="s">
        <v>163</v>
      </c>
      <c r="D61" s="295">
        <v>-40988</v>
      </c>
      <c r="E61" s="295">
        <v>-24160</v>
      </c>
      <c r="F61" s="295">
        <v>-2053</v>
      </c>
      <c r="G61" s="295">
        <v>5037</v>
      </c>
      <c r="H61" s="295">
        <v>5037</v>
      </c>
      <c r="I61" s="295">
        <v>5037</v>
      </c>
      <c r="J61" s="295">
        <v>5037</v>
      </c>
      <c r="K61" s="295">
        <v>5037</v>
      </c>
      <c r="L61" s="295">
        <v>5037</v>
      </c>
      <c r="M61" s="295">
        <v>5037</v>
      </c>
      <c r="N61" s="295">
        <f>N60</f>
        <v>12</v>
      </c>
      <c r="O61" s="295">
        <v>-10</v>
      </c>
      <c r="P61" s="295">
        <v>-6</v>
      </c>
      <c r="Q61" s="295">
        <v>0</v>
      </c>
      <c r="R61" s="295">
        <v>1</v>
      </c>
      <c r="S61" s="295">
        <v>1</v>
      </c>
      <c r="T61" s="295">
        <v>1</v>
      </c>
      <c r="U61" s="295">
        <v>1</v>
      </c>
      <c r="V61" s="295">
        <v>1</v>
      </c>
      <c r="W61" s="295">
        <v>1</v>
      </c>
      <c r="X61" s="295">
        <v>1</v>
      </c>
      <c r="Y61" s="754">
        <f>Y60</f>
        <v>0</v>
      </c>
      <c r="Z61" s="754">
        <f t="shared" ref="Z61:AD61" si="56">Z60</f>
        <v>1</v>
      </c>
      <c r="AA61" s="754">
        <f t="shared" si="56"/>
        <v>0</v>
      </c>
      <c r="AB61" s="754">
        <f t="shared" si="56"/>
        <v>0</v>
      </c>
      <c r="AC61" s="754">
        <f t="shared" si="56"/>
        <v>0</v>
      </c>
      <c r="AD61" s="754">
        <f t="shared" si="56"/>
        <v>0</v>
      </c>
      <c r="AE61" s="411">
        <f t="shared" ref="AE61" si="57">AE60</f>
        <v>0</v>
      </c>
      <c r="AF61" s="411">
        <f t="shared" ref="AF61" si="58">AF60</f>
        <v>0</v>
      </c>
      <c r="AG61" s="411">
        <f t="shared" ref="AG61" si="59">AG60</f>
        <v>0</v>
      </c>
      <c r="AH61" s="411">
        <f t="shared" ref="AH61" si="60">AH60</f>
        <v>0</v>
      </c>
      <c r="AI61" s="411">
        <f t="shared" ref="AI61" si="61">AI60</f>
        <v>0</v>
      </c>
      <c r="AJ61" s="411">
        <f t="shared" ref="AJ61" si="62">AJ60</f>
        <v>0</v>
      </c>
      <c r="AK61" s="411">
        <f t="shared" ref="AK61" si="63">AK60</f>
        <v>0</v>
      </c>
      <c r="AL61" s="411">
        <f t="shared" ref="AL61" si="64">AL60</f>
        <v>0</v>
      </c>
      <c r="AM61" s="311"/>
    </row>
    <row r="62" spans="1:39" ht="15" outlineLevel="1">
      <c r="B62" s="314"/>
      <c r="C62" s="312"/>
      <c r="D62" s="756"/>
      <c r="E62" s="756"/>
      <c r="F62" s="756"/>
      <c r="G62" s="756"/>
      <c r="H62" s="756"/>
      <c r="I62" s="756"/>
      <c r="J62" s="756"/>
      <c r="K62" s="756"/>
      <c r="L62" s="756"/>
      <c r="M62" s="756"/>
      <c r="N62" s="753"/>
      <c r="O62" s="756"/>
      <c r="P62" s="756"/>
      <c r="Q62" s="756"/>
      <c r="R62" s="756"/>
      <c r="S62" s="756"/>
      <c r="T62" s="756"/>
      <c r="U62" s="756"/>
      <c r="V62" s="756"/>
      <c r="W62" s="756"/>
      <c r="X62" s="756"/>
      <c r="Y62" s="416"/>
      <c r="Z62" s="417"/>
      <c r="AA62" s="416"/>
      <c r="AB62" s="416"/>
      <c r="AC62" s="416"/>
      <c r="AD62" s="416"/>
      <c r="AE62" s="416"/>
      <c r="AF62" s="416"/>
      <c r="AG62" s="416"/>
      <c r="AH62" s="416"/>
      <c r="AI62" s="416"/>
      <c r="AJ62" s="416"/>
      <c r="AK62" s="416"/>
      <c r="AL62" s="416"/>
      <c r="AM62" s="313"/>
    </row>
    <row r="63" spans="1:39" ht="30" outlineLevel="1">
      <c r="A63" s="518">
        <v>9</v>
      </c>
      <c r="B63" s="516" t="s">
        <v>102</v>
      </c>
      <c r="C63" s="291" t="s">
        <v>25</v>
      </c>
      <c r="D63" s="295"/>
      <c r="E63" s="295"/>
      <c r="F63" s="295"/>
      <c r="G63" s="295"/>
      <c r="H63" s="295"/>
      <c r="I63" s="295"/>
      <c r="J63" s="295"/>
      <c r="K63" s="295"/>
      <c r="L63" s="295"/>
      <c r="M63" s="295"/>
      <c r="N63" s="295">
        <v>12</v>
      </c>
      <c r="O63" s="295"/>
      <c r="P63" s="295"/>
      <c r="Q63" s="295"/>
      <c r="R63" s="295"/>
      <c r="S63" s="295"/>
      <c r="T63" s="295"/>
      <c r="U63" s="295"/>
      <c r="V63" s="295"/>
      <c r="W63" s="295"/>
      <c r="X63" s="295"/>
      <c r="Y63" s="415"/>
      <c r="Z63" s="758">
        <v>1</v>
      </c>
      <c r="AA63" s="758"/>
      <c r="AB63" s="758"/>
      <c r="AC63" s="758"/>
      <c r="AD63" s="758"/>
      <c r="AE63" s="410"/>
      <c r="AF63" s="415"/>
      <c r="AG63" s="415"/>
      <c r="AH63" s="415"/>
      <c r="AI63" s="415"/>
      <c r="AJ63" s="415"/>
      <c r="AK63" s="415"/>
      <c r="AL63" s="415"/>
      <c r="AM63" s="296">
        <f>SUM(Y63:AL63)</f>
        <v>1</v>
      </c>
    </row>
    <row r="64" spans="1:39" ht="15" outlineLevel="1">
      <c r="B64" s="294" t="s">
        <v>267</v>
      </c>
      <c r="C64" s="291" t="s">
        <v>163</v>
      </c>
      <c r="D64" s="295">
        <v>42339</v>
      </c>
      <c r="E64" s="295">
        <v>42339</v>
      </c>
      <c r="F64" s="295">
        <v>42339</v>
      </c>
      <c r="G64" s="295">
        <v>42339</v>
      </c>
      <c r="H64" s="295">
        <v>42339</v>
      </c>
      <c r="I64" s="295">
        <v>42339</v>
      </c>
      <c r="J64" s="295">
        <v>42339</v>
      </c>
      <c r="K64" s="295">
        <v>42339</v>
      </c>
      <c r="L64" s="295">
        <v>42339</v>
      </c>
      <c r="M64" s="295">
        <v>42339</v>
      </c>
      <c r="N64" s="295">
        <f>N63</f>
        <v>12</v>
      </c>
      <c r="O64" s="295">
        <v>6</v>
      </c>
      <c r="P64" s="295">
        <v>6</v>
      </c>
      <c r="Q64" s="295">
        <v>6</v>
      </c>
      <c r="R64" s="295">
        <v>6</v>
      </c>
      <c r="S64" s="295">
        <v>6</v>
      </c>
      <c r="T64" s="295">
        <v>6</v>
      </c>
      <c r="U64" s="295">
        <v>6</v>
      </c>
      <c r="V64" s="295">
        <v>6</v>
      </c>
      <c r="W64" s="295">
        <v>6</v>
      </c>
      <c r="X64" s="295">
        <v>6</v>
      </c>
      <c r="Y64" s="754">
        <f>Y63</f>
        <v>0</v>
      </c>
      <c r="Z64" s="754">
        <f t="shared" ref="Z64:AD64" si="65">Z63</f>
        <v>1</v>
      </c>
      <c r="AA64" s="754">
        <f t="shared" si="65"/>
        <v>0</v>
      </c>
      <c r="AB64" s="754">
        <f t="shared" si="65"/>
        <v>0</v>
      </c>
      <c r="AC64" s="754">
        <f t="shared" si="65"/>
        <v>0</v>
      </c>
      <c r="AD64" s="754">
        <f t="shared" si="65"/>
        <v>0</v>
      </c>
      <c r="AE64" s="411">
        <f t="shared" ref="AE64" si="66">AE63</f>
        <v>0</v>
      </c>
      <c r="AF64" s="411">
        <f t="shared" ref="AF64" si="67">AF63</f>
        <v>0</v>
      </c>
      <c r="AG64" s="411">
        <f t="shared" ref="AG64" si="68">AG63</f>
        <v>0</v>
      </c>
      <c r="AH64" s="411">
        <f t="shared" ref="AH64" si="69">AH63</f>
        <v>0</v>
      </c>
      <c r="AI64" s="411">
        <f t="shared" ref="AI64" si="70">AI63</f>
        <v>0</v>
      </c>
      <c r="AJ64" s="411">
        <f t="shared" ref="AJ64" si="71">AJ63</f>
        <v>0</v>
      </c>
      <c r="AK64" s="411">
        <f t="shared" ref="AK64" si="72">AK63</f>
        <v>0</v>
      </c>
      <c r="AL64" s="411">
        <f t="shared" ref="AL64" si="73">AL63</f>
        <v>0</v>
      </c>
      <c r="AM64" s="311"/>
    </row>
    <row r="65" spans="1:39" ht="15" outlineLevel="1">
      <c r="B65" s="314"/>
      <c r="C65" s="312"/>
      <c r="D65" s="756"/>
      <c r="E65" s="756"/>
      <c r="F65" s="756"/>
      <c r="G65" s="756"/>
      <c r="H65" s="756"/>
      <c r="I65" s="756"/>
      <c r="J65" s="756"/>
      <c r="K65" s="756"/>
      <c r="L65" s="756"/>
      <c r="M65" s="756"/>
      <c r="N65" s="753"/>
      <c r="O65" s="756"/>
      <c r="P65" s="756"/>
      <c r="Q65" s="756"/>
      <c r="R65" s="756"/>
      <c r="S65" s="756"/>
      <c r="T65" s="756"/>
      <c r="U65" s="756"/>
      <c r="V65" s="756"/>
      <c r="W65" s="756"/>
      <c r="X65" s="756"/>
      <c r="Y65" s="416"/>
      <c r="Z65" s="416"/>
      <c r="AA65" s="416"/>
      <c r="AB65" s="416"/>
      <c r="AC65" s="416"/>
      <c r="AD65" s="416"/>
      <c r="AE65" s="416"/>
      <c r="AF65" s="416"/>
      <c r="AG65" s="416"/>
      <c r="AH65" s="416"/>
      <c r="AI65" s="416"/>
      <c r="AJ65" s="416"/>
      <c r="AK65" s="416"/>
      <c r="AL65" s="416"/>
      <c r="AM65" s="313"/>
    </row>
    <row r="66" spans="1:39" ht="30" outlineLevel="1">
      <c r="A66" s="518">
        <v>10</v>
      </c>
      <c r="B66" s="516"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758"/>
      <c r="AA66" s="758"/>
      <c r="AB66" s="758"/>
      <c r="AC66" s="758"/>
      <c r="AD66" s="758"/>
      <c r="AE66" s="410"/>
      <c r="AF66" s="415"/>
      <c r="AG66" s="415"/>
      <c r="AH66" s="415"/>
      <c r="AI66" s="415"/>
      <c r="AJ66" s="415"/>
      <c r="AK66" s="415"/>
      <c r="AL66" s="415"/>
      <c r="AM66" s="296">
        <f>SUM(Y66:AL66)</f>
        <v>0</v>
      </c>
    </row>
    <row r="67" spans="1:39" ht="15"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754">
        <f>Y66</f>
        <v>0</v>
      </c>
      <c r="Z67" s="754">
        <f t="shared" ref="Z67:AD67" si="74">Z66</f>
        <v>0</v>
      </c>
      <c r="AA67" s="754">
        <f t="shared" si="74"/>
        <v>0</v>
      </c>
      <c r="AB67" s="754">
        <f t="shared" si="74"/>
        <v>0</v>
      </c>
      <c r="AC67" s="754">
        <f t="shared" si="74"/>
        <v>0</v>
      </c>
      <c r="AD67" s="754">
        <f t="shared" si="74"/>
        <v>0</v>
      </c>
      <c r="AE67" s="411">
        <f t="shared" ref="AE67" si="75">AE66</f>
        <v>0</v>
      </c>
      <c r="AF67" s="411">
        <f t="shared" ref="AF67" si="76">AF66</f>
        <v>0</v>
      </c>
      <c r="AG67" s="411">
        <f t="shared" ref="AG67" si="77">AG66</f>
        <v>0</v>
      </c>
      <c r="AH67" s="411">
        <f t="shared" ref="AH67" si="78">AH66</f>
        <v>0</v>
      </c>
      <c r="AI67" s="411">
        <f t="shared" ref="AI67" si="79">AI66</f>
        <v>0</v>
      </c>
      <c r="AJ67" s="411">
        <f t="shared" ref="AJ67" si="80">AJ66</f>
        <v>0</v>
      </c>
      <c r="AK67" s="411">
        <f t="shared" ref="AK67" si="81">AK66</f>
        <v>0</v>
      </c>
      <c r="AL67" s="411">
        <f t="shared" ref="AL67" si="82">AL66</f>
        <v>0</v>
      </c>
      <c r="AM67" s="311"/>
    </row>
    <row r="68" spans="1:39" ht="15" outlineLevel="1">
      <c r="B68" s="314"/>
      <c r="C68" s="312"/>
      <c r="D68" s="756"/>
      <c r="E68" s="756"/>
      <c r="F68" s="756"/>
      <c r="G68" s="756"/>
      <c r="H68" s="756"/>
      <c r="I68" s="756"/>
      <c r="J68" s="756"/>
      <c r="K68" s="756"/>
      <c r="L68" s="756"/>
      <c r="M68" s="756"/>
      <c r="N68" s="753"/>
      <c r="O68" s="756"/>
      <c r="P68" s="756"/>
      <c r="Q68" s="756"/>
      <c r="R68" s="756"/>
      <c r="S68" s="756"/>
      <c r="T68" s="756"/>
      <c r="U68" s="756"/>
      <c r="V68" s="756"/>
      <c r="W68" s="756"/>
      <c r="X68" s="756"/>
      <c r="Y68" s="416"/>
      <c r="Z68" s="417"/>
      <c r="AA68" s="416"/>
      <c r="AB68" s="416"/>
      <c r="AC68" s="416"/>
      <c r="AD68" s="416"/>
      <c r="AE68" s="416"/>
      <c r="AF68" s="416"/>
      <c r="AG68" s="416"/>
      <c r="AH68" s="416"/>
      <c r="AI68" s="416"/>
      <c r="AJ68" s="416"/>
      <c r="AK68" s="416"/>
      <c r="AL68" s="416"/>
      <c r="AM68" s="313"/>
    </row>
    <row r="69" spans="1:39" ht="15.45" outlineLevel="1">
      <c r="B69" s="288" t="s">
        <v>10</v>
      </c>
      <c r="C69" s="289"/>
      <c r="D69" s="755"/>
      <c r="E69" s="755"/>
      <c r="F69" s="755"/>
      <c r="G69" s="755"/>
      <c r="H69" s="755"/>
      <c r="I69" s="755"/>
      <c r="J69" s="755"/>
      <c r="K69" s="755"/>
      <c r="L69" s="755"/>
      <c r="M69" s="755"/>
      <c r="N69" s="757"/>
      <c r="O69" s="755"/>
      <c r="P69" s="755"/>
      <c r="Q69" s="755"/>
      <c r="R69" s="755"/>
      <c r="S69" s="755"/>
      <c r="T69" s="755"/>
      <c r="U69" s="755"/>
      <c r="V69" s="755"/>
      <c r="W69" s="755"/>
      <c r="X69" s="755"/>
      <c r="Y69" s="761"/>
      <c r="Z69" s="761"/>
      <c r="AA69" s="761"/>
      <c r="AB69" s="761"/>
      <c r="AC69" s="761"/>
      <c r="AD69" s="761"/>
      <c r="AE69" s="414"/>
      <c r="AF69" s="414"/>
      <c r="AG69" s="414"/>
      <c r="AH69" s="414"/>
      <c r="AI69" s="414"/>
      <c r="AJ69" s="414"/>
      <c r="AK69" s="414"/>
      <c r="AL69" s="414"/>
      <c r="AM69" s="292"/>
    </row>
    <row r="70" spans="1:39" ht="30" outlineLevel="1">
      <c r="A70" s="518">
        <v>11</v>
      </c>
      <c r="B70" s="516"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766"/>
      <c r="Z70" s="758"/>
      <c r="AA70" s="758"/>
      <c r="AB70" s="758"/>
      <c r="AC70" s="758"/>
      <c r="AD70" s="758"/>
      <c r="AE70" s="410"/>
      <c r="AF70" s="415"/>
      <c r="AG70" s="415"/>
      <c r="AH70" s="415"/>
      <c r="AI70" s="415"/>
      <c r="AJ70" s="415"/>
      <c r="AK70" s="415"/>
      <c r="AL70" s="415"/>
      <c r="AM70" s="296">
        <f>SUM(Y70:AL70)</f>
        <v>0</v>
      </c>
    </row>
    <row r="71" spans="1:39" ht="15"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754">
        <f>Y70</f>
        <v>0</v>
      </c>
      <c r="Z71" s="754">
        <f t="shared" ref="Z71:AD71" si="83">Z70</f>
        <v>0</v>
      </c>
      <c r="AA71" s="754">
        <f t="shared" si="83"/>
        <v>0</v>
      </c>
      <c r="AB71" s="754">
        <f t="shared" si="83"/>
        <v>0</v>
      </c>
      <c r="AC71" s="754">
        <f t="shared" si="83"/>
        <v>0</v>
      </c>
      <c r="AD71" s="754">
        <f t="shared" si="83"/>
        <v>0</v>
      </c>
      <c r="AE71" s="411">
        <f t="shared" ref="AE71" si="84">AE70</f>
        <v>0</v>
      </c>
      <c r="AF71" s="411">
        <f t="shared" ref="AF71" si="85">AF70</f>
        <v>0</v>
      </c>
      <c r="AG71" s="411">
        <f t="shared" ref="AG71" si="86">AG70</f>
        <v>0</v>
      </c>
      <c r="AH71" s="411">
        <f t="shared" ref="AH71" si="87">AH70</f>
        <v>0</v>
      </c>
      <c r="AI71" s="411">
        <f t="shared" ref="AI71" si="88">AI70</f>
        <v>0</v>
      </c>
      <c r="AJ71" s="411">
        <f t="shared" ref="AJ71" si="89">AJ70</f>
        <v>0</v>
      </c>
      <c r="AK71" s="411">
        <f t="shared" ref="AK71" si="90">AK70</f>
        <v>0</v>
      </c>
      <c r="AL71" s="411">
        <f t="shared" ref="AL71" si="91">AL70</f>
        <v>0</v>
      </c>
      <c r="AM71" s="297"/>
    </row>
    <row r="72" spans="1:39" ht="15" outlineLevel="1">
      <c r="B72" s="315"/>
      <c r="C72" s="305"/>
      <c r="D72" s="753"/>
      <c r="E72" s="753"/>
      <c r="F72" s="753"/>
      <c r="G72" s="753"/>
      <c r="H72" s="753"/>
      <c r="I72" s="753"/>
      <c r="J72" s="753"/>
      <c r="K72" s="753"/>
      <c r="L72" s="753"/>
      <c r="M72" s="753"/>
      <c r="N72" s="753"/>
      <c r="O72" s="753"/>
      <c r="P72" s="753"/>
      <c r="Q72" s="753"/>
      <c r="R72" s="753"/>
      <c r="S72" s="753"/>
      <c r="T72" s="753"/>
      <c r="U72" s="753"/>
      <c r="V72" s="753"/>
      <c r="W72" s="753"/>
      <c r="X72" s="753"/>
      <c r="Y72" s="759"/>
      <c r="Z72" s="767"/>
      <c r="AA72" s="767"/>
      <c r="AB72" s="767"/>
      <c r="AC72" s="767"/>
      <c r="AD72" s="767"/>
      <c r="AE72" s="421"/>
      <c r="AF72" s="421"/>
      <c r="AG72" s="421"/>
      <c r="AH72" s="421"/>
      <c r="AI72" s="421"/>
      <c r="AJ72" s="421"/>
      <c r="AK72" s="421"/>
      <c r="AL72" s="421"/>
      <c r="AM72" s="306"/>
    </row>
    <row r="73" spans="1:39" ht="30" outlineLevel="1">
      <c r="A73" s="518">
        <v>12</v>
      </c>
      <c r="B73" s="516"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758"/>
      <c r="Z73" s="758"/>
      <c r="AA73" s="758"/>
      <c r="AB73" s="758"/>
      <c r="AC73" s="758"/>
      <c r="AD73" s="758"/>
      <c r="AE73" s="410"/>
      <c r="AF73" s="415"/>
      <c r="AG73" s="415"/>
      <c r="AH73" s="415"/>
      <c r="AI73" s="415"/>
      <c r="AJ73" s="415"/>
      <c r="AK73" s="415"/>
      <c r="AL73" s="415"/>
      <c r="AM73" s="296">
        <f>SUM(Y73:AL73)</f>
        <v>0</v>
      </c>
    </row>
    <row r="74" spans="1:39" ht="15" outlineLevel="1">
      <c r="B74" s="516"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754">
        <f>Y73</f>
        <v>0</v>
      </c>
      <c r="Z74" s="754">
        <f t="shared" ref="Z74:AD74" si="92">Z73</f>
        <v>0</v>
      </c>
      <c r="AA74" s="754">
        <f t="shared" si="92"/>
        <v>0</v>
      </c>
      <c r="AB74" s="754">
        <f t="shared" si="92"/>
        <v>0</v>
      </c>
      <c r="AC74" s="754">
        <f t="shared" si="92"/>
        <v>0</v>
      </c>
      <c r="AD74" s="754">
        <f t="shared" si="92"/>
        <v>0</v>
      </c>
      <c r="AE74" s="411">
        <f t="shared" ref="AE74" si="93">AE73</f>
        <v>0</v>
      </c>
      <c r="AF74" s="411">
        <f t="shared" ref="AF74" si="94">AF73</f>
        <v>0</v>
      </c>
      <c r="AG74" s="411">
        <f t="shared" ref="AG74" si="95">AG73</f>
        <v>0</v>
      </c>
      <c r="AH74" s="411">
        <f t="shared" ref="AH74" si="96">AH73</f>
        <v>0</v>
      </c>
      <c r="AI74" s="411">
        <f t="shared" ref="AI74" si="97">AI73</f>
        <v>0</v>
      </c>
      <c r="AJ74" s="411">
        <f t="shared" ref="AJ74" si="98">AJ73</f>
        <v>0</v>
      </c>
      <c r="AK74" s="411">
        <f t="shared" ref="AK74" si="99">AK73</f>
        <v>0</v>
      </c>
      <c r="AL74" s="411">
        <f t="shared" ref="AL74" si="100">AL73</f>
        <v>0</v>
      </c>
      <c r="AM74" s="297"/>
    </row>
    <row r="75" spans="1:39" ht="15" outlineLevel="1">
      <c r="B75" s="516"/>
      <c r="C75" s="305"/>
      <c r="D75" s="753"/>
      <c r="E75" s="753"/>
      <c r="F75" s="753"/>
      <c r="G75" s="753"/>
      <c r="H75" s="753"/>
      <c r="I75" s="753"/>
      <c r="J75" s="753"/>
      <c r="K75" s="753"/>
      <c r="L75" s="753"/>
      <c r="M75" s="753"/>
      <c r="N75" s="753"/>
      <c r="O75" s="753"/>
      <c r="P75" s="753"/>
      <c r="Q75" s="753"/>
      <c r="R75" s="753"/>
      <c r="S75" s="753"/>
      <c r="T75" s="753"/>
      <c r="U75" s="753"/>
      <c r="V75" s="753"/>
      <c r="W75" s="753"/>
      <c r="X75" s="753"/>
      <c r="Y75" s="768"/>
      <c r="Z75" s="768"/>
      <c r="AA75" s="759"/>
      <c r="AB75" s="759"/>
      <c r="AC75" s="759"/>
      <c r="AD75" s="759"/>
      <c r="AE75" s="412"/>
      <c r="AF75" s="412"/>
      <c r="AG75" s="412"/>
      <c r="AH75" s="412"/>
      <c r="AI75" s="412"/>
      <c r="AJ75" s="412"/>
      <c r="AK75" s="412"/>
      <c r="AL75" s="412"/>
      <c r="AM75" s="306"/>
    </row>
    <row r="76" spans="1:39" ht="30" outlineLevel="1">
      <c r="A76" s="518">
        <v>13</v>
      </c>
      <c r="B76" s="516" t="s">
        <v>106</v>
      </c>
      <c r="C76" s="291" t="s">
        <v>25</v>
      </c>
      <c r="D76" s="295">
        <v>29363</v>
      </c>
      <c r="E76" s="295">
        <v>29363</v>
      </c>
      <c r="F76" s="295">
        <v>29363</v>
      </c>
      <c r="G76" s="295">
        <v>29363</v>
      </c>
      <c r="H76" s="295">
        <v>29363</v>
      </c>
      <c r="I76" s="295">
        <v>29363</v>
      </c>
      <c r="J76" s="295">
        <v>29363</v>
      </c>
      <c r="K76" s="295">
        <v>29363</v>
      </c>
      <c r="L76" s="295">
        <v>29363</v>
      </c>
      <c r="M76" s="295">
        <v>20738</v>
      </c>
      <c r="N76" s="295">
        <v>12</v>
      </c>
      <c r="O76" s="295">
        <v>6</v>
      </c>
      <c r="P76" s="295">
        <v>6</v>
      </c>
      <c r="Q76" s="295">
        <v>6</v>
      </c>
      <c r="R76" s="295">
        <v>6</v>
      </c>
      <c r="S76" s="295">
        <v>6</v>
      </c>
      <c r="T76" s="295">
        <v>6</v>
      </c>
      <c r="U76" s="295">
        <v>6</v>
      </c>
      <c r="V76" s="295">
        <v>6</v>
      </c>
      <c r="W76" s="295">
        <v>6</v>
      </c>
      <c r="X76" s="295">
        <v>6</v>
      </c>
      <c r="Y76" s="758"/>
      <c r="Z76" s="758">
        <v>1</v>
      </c>
      <c r="AA76" s="758"/>
      <c r="AB76" s="758"/>
      <c r="AC76" s="758"/>
      <c r="AD76" s="758"/>
      <c r="AE76" s="410"/>
      <c r="AF76" s="415"/>
      <c r="AG76" s="415"/>
      <c r="AH76" s="415"/>
      <c r="AI76" s="415"/>
      <c r="AJ76" s="415"/>
      <c r="AK76" s="415"/>
      <c r="AL76" s="415"/>
      <c r="AM76" s="296">
        <f>SUM(Y76:AL76)</f>
        <v>1</v>
      </c>
    </row>
    <row r="77" spans="1:39" ht="15" outlineLevel="1">
      <c r="B77" s="516"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754">
        <f>Y76</f>
        <v>0</v>
      </c>
      <c r="Z77" s="754">
        <f t="shared" ref="Z77:AD77" si="101">Z76</f>
        <v>1</v>
      </c>
      <c r="AA77" s="754">
        <f t="shared" si="101"/>
        <v>0</v>
      </c>
      <c r="AB77" s="754">
        <f t="shared" si="101"/>
        <v>0</v>
      </c>
      <c r="AC77" s="754">
        <f t="shared" si="101"/>
        <v>0</v>
      </c>
      <c r="AD77" s="754">
        <f t="shared" si="101"/>
        <v>0</v>
      </c>
      <c r="AE77" s="411">
        <f t="shared" ref="AE77:AL77" si="102">AE76</f>
        <v>0</v>
      </c>
      <c r="AF77" s="411">
        <f t="shared" si="102"/>
        <v>0</v>
      </c>
      <c r="AG77" s="411">
        <f t="shared" si="102"/>
        <v>0</v>
      </c>
      <c r="AH77" s="411">
        <f t="shared" si="102"/>
        <v>0</v>
      </c>
      <c r="AI77" s="411">
        <f t="shared" si="102"/>
        <v>0</v>
      </c>
      <c r="AJ77" s="411">
        <f t="shared" si="102"/>
        <v>0</v>
      </c>
      <c r="AK77" s="411">
        <f t="shared" si="102"/>
        <v>0</v>
      </c>
      <c r="AL77" s="411">
        <f t="shared" si="102"/>
        <v>0</v>
      </c>
      <c r="AM77" s="306"/>
    </row>
    <row r="78" spans="1:39" ht="15" outlineLevel="1">
      <c r="B78" s="516"/>
      <c r="C78" s="305"/>
      <c r="D78" s="753"/>
      <c r="E78" s="753"/>
      <c r="F78" s="753"/>
      <c r="G78" s="753"/>
      <c r="H78" s="753"/>
      <c r="I78" s="753"/>
      <c r="J78" s="753"/>
      <c r="K78" s="753"/>
      <c r="L78" s="753"/>
      <c r="M78" s="753"/>
      <c r="N78" s="753"/>
      <c r="O78" s="753"/>
      <c r="P78" s="753"/>
      <c r="Q78" s="753"/>
      <c r="R78" s="753"/>
      <c r="S78" s="753"/>
      <c r="T78" s="753"/>
      <c r="U78" s="753"/>
      <c r="V78" s="753"/>
      <c r="W78" s="753"/>
      <c r="X78" s="753"/>
      <c r="Y78" s="759"/>
      <c r="Z78" s="759"/>
      <c r="AA78" s="759"/>
      <c r="AB78" s="759"/>
      <c r="AC78" s="759"/>
      <c r="AD78" s="759"/>
      <c r="AE78" s="412"/>
      <c r="AF78" s="412"/>
      <c r="AG78" s="412"/>
      <c r="AH78" s="412"/>
      <c r="AI78" s="412"/>
      <c r="AJ78" s="412"/>
      <c r="AK78" s="412"/>
      <c r="AL78" s="412"/>
      <c r="AM78" s="306"/>
    </row>
    <row r="79" spans="1:39" ht="15.45" outlineLevel="1">
      <c r="B79" s="288" t="s">
        <v>107</v>
      </c>
      <c r="C79" s="289"/>
      <c r="D79" s="757"/>
      <c r="E79" s="757"/>
      <c r="F79" s="757"/>
      <c r="G79" s="757"/>
      <c r="H79" s="757"/>
      <c r="I79" s="757"/>
      <c r="J79" s="757"/>
      <c r="K79" s="757"/>
      <c r="L79" s="757"/>
      <c r="M79" s="757"/>
      <c r="N79" s="757"/>
      <c r="O79" s="757"/>
      <c r="P79" s="755"/>
      <c r="Q79" s="755"/>
      <c r="R79" s="755"/>
      <c r="S79" s="755"/>
      <c r="T79" s="755"/>
      <c r="U79" s="755"/>
      <c r="V79" s="755"/>
      <c r="W79" s="755"/>
      <c r="X79" s="755"/>
      <c r="Y79" s="761"/>
      <c r="Z79" s="761"/>
      <c r="AA79" s="761"/>
      <c r="AB79" s="761"/>
      <c r="AC79" s="761"/>
      <c r="AD79" s="761"/>
      <c r="AE79" s="414"/>
      <c r="AF79" s="414"/>
      <c r="AG79" s="414"/>
      <c r="AH79" s="414"/>
      <c r="AI79" s="414"/>
      <c r="AJ79" s="414"/>
      <c r="AK79" s="414"/>
      <c r="AL79" s="414"/>
      <c r="AM79" s="292"/>
    </row>
    <row r="80" spans="1:39" ht="15" outlineLevel="1">
      <c r="A80" s="518">
        <v>14</v>
      </c>
      <c r="B80" s="315" t="s">
        <v>108</v>
      </c>
      <c r="C80" s="291" t="s">
        <v>25</v>
      </c>
      <c r="D80" s="295">
        <v>131578</v>
      </c>
      <c r="E80" s="295">
        <v>108125</v>
      </c>
      <c r="F80" s="295">
        <v>104734</v>
      </c>
      <c r="G80" s="295">
        <v>101343</v>
      </c>
      <c r="H80" s="295">
        <v>101343</v>
      </c>
      <c r="I80" s="295">
        <v>101343</v>
      </c>
      <c r="J80" s="295">
        <v>100071</v>
      </c>
      <c r="K80" s="295">
        <v>99971</v>
      </c>
      <c r="L80" s="295">
        <v>63304</v>
      </c>
      <c r="M80" s="295">
        <v>63304</v>
      </c>
      <c r="N80" s="295">
        <v>12</v>
      </c>
      <c r="O80" s="295">
        <v>22</v>
      </c>
      <c r="P80" s="295">
        <v>21</v>
      </c>
      <c r="Q80" s="295">
        <v>20</v>
      </c>
      <c r="R80" s="295">
        <v>20</v>
      </c>
      <c r="S80" s="295">
        <v>20</v>
      </c>
      <c r="T80" s="295">
        <v>20</v>
      </c>
      <c r="U80" s="295">
        <v>20</v>
      </c>
      <c r="V80" s="295">
        <v>20</v>
      </c>
      <c r="W80" s="295">
        <v>18</v>
      </c>
      <c r="X80" s="295">
        <v>18</v>
      </c>
      <c r="Y80" s="529">
        <v>1</v>
      </c>
      <c r="Z80" s="758"/>
      <c r="AA80" s="758"/>
      <c r="AB80" s="758"/>
      <c r="AC80" s="758"/>
      <c r="AD80" s="758"/>
      <c r="AE80" s="410"/>
      <c r="AF80" s="410"/>
      <c r="AG80" s="410"/>
      <c r="AH80" s="410"/>
      <c r="AI80" s="410"/>
      <c r="AJ80" s="410"/>
      <c r="AK80" s="410"/>
      <c r="AL80" s="410"/>
      <c r="AM80" s="296">
        <f>SUM(Y80:AL80)</f>
        <v>1</v>
      </c>
    </row>
    <row r="81" spans="1:40" ht="15" outlineLevel="1">
      <c r="B81" s="294" t="s">
        <v>267</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754">
        <f>Y80</f>
        <v>1</v>
      </c>
      <c r="Z81" s="754">
        <f t="shared" ref="Z81:AC81" si="103">Z80</f>
        <v>0</v>
      </c>
      <c r="AA81" s="754">
        <f t="shared" si="103"/>
        <v>0</v>
      </c>
      <c r="AB81" s="754">
        <f t="shared" si="103"/>
        <v>0</v>
      </c>
      <c r="AC81" s="754">
        <f t="shared" si="103"/>
        <v>0</v>
      </c>
      <c r="AD81" s="754">
        <f>AD80</f>
        <v>0</v>
      </c>
      <c r="AE81" s="411">
        <f t="shared" ref="AE81" si="104">AE80</f>
        <v>0</v>
      </c>
      <c r="AF81" s="411">
        <f t="shared" ref="AF81" si="105">AF80</f>
        <v>0</v>
      </c>
      <c r="AG81" s="411">
        <f t="shared" ref="AG81" si="106">AG80</f>
        <v>0</v>
      </c>
      <c r="AH81" s="411">
        <f t="shared" ref="AH81" si="107">AH80</f>
        <v>0</v>
      </c>
      <c r="AI81" s="411">
        <f t="shared" ref="AI81" si="108">AI80</f>
        <v>0</v>
      </c>
      <c r="AJ81" s="411">
        <f t="shared" ref="AJ81" si="109">AJ80</f>
        <v>0</v>
      </c>
      <c r="AK81" s="411">
        <f t="shared" ref="AK81" si="110">AK80</f>
        <v>0</v>
      </c>
      <c r="AL81" s="411">
        <f t="shared" ref="AL81" si="111">AL80</f>
        <v>0</v>
      </c>
      <c r="AM81" s="297"/>
    </row>
    <row r="82" spans="1:40" s="511" customFormat="1" ht="15" outlineLevel="1">
      <c r="A82" s="519"/>
      <c r="B82" s="294"/>
      <c r="C82" s="291"/>
      <c r="D82" s="753"/>
      <c r="E82" s="753"/>
      <c r="F82" s="753"/>
      <c r="G82" s="753"/>
      <c r="H82" s="753"/>
      <c r="I82" s="753"/>
      <c r="J82" s="753"/>
      <c r="K82" s="753"/>
      <c r="L82" s="753"/>
      <c r="M82" s="753"/>
      <c r="N82" s="773"/>
      <c r="O82" s="753"/>
      <c r="P82" s="753"/>
      <c r="Q82" s="753"/>
      <c r="R82" s="753"/>
      <c r="S82" s="753"/>
      <c r="T82" s="753"/>
      <c r="U82" s="753"/>
      <c r="V82" s="753"/>
      <c r="W82" s="753"/>
      <c r="X82" s="753"/>
      <c r="Y82" s="754"/>
      <c r="Z82" s="754"/>
      <c r="AA82" s="754"/>
      <c r="AB82" s="754"/>
      <c r="AC82" s="754"/>
      <c r="AD82" s="754"/>
      <c r="AE82" s="411"/>
      <c r="AF82" s="411"/>
      <c r="AG82" s="411"/>
      <c r="AH82" s="411"/>
      <c r="AI82" s="411"/>
      <c r="AJ82" s="411"/>
      <c r="AK82" s="411"/>
      <c r="AL82" s="411"/>
      <c r="AM82" s="512"/>
      <c r="AN82" s="626"/>
    </row>
    <row r="83" spans="1:40" s="309" customFormat="1" ht="15.45" outlineLevel="1">
      <c r="A83" s="519"/>
      <c r="B83" s="288" t="s">
        <v>490</v>
      </c>
      <c r="C83" s="291"/>
      <c r="D83" s="753"/>
      <c r="E83" s="753"/>
      <c r="F83" s="753"/>
      <c r="G83" s="753"/>
      <c r="H83" s="753"/>
      <c r="I83" s="753"/>
      <c r="J83" s="753"/>
      <c r="K83" s="753"/>
      <c r="L83" s="753"/>
      <c r="M83" s="753"/>
      <c r="N83" s="753"/>
      <c r="O83" s="753"/>
      <c r="P83" s="753"/>
      <c r="Q83" s="753"/>
      <c r="R83" s="753"/>
      <c r="S83" s="753"/>
      <c r="T83" s="753"/>
      <c r="U83" s="753"/>
      <c r="V83" s="753"/>
      <c r="W83" s="753"/>
      <c r="X83" s="753"/>
      <c r="Y83" s="759"/>
      <c r="Z83" s="759"/>
      <c r="AA83" s="759"/>
      <c r="AB83" s="759"/>
      <c r="AC83" s="759"/>
      <c r="AD83" s="759"/>
      <c r="AE83" s="416"/>
      <c r="AF83" s="416"/>
      <c r="AG83" s="416"/>
      <c r="AH83" s="416"/>
      <c r="AI83" s="416"/>
      <c r="AJ83" s="416"/>
      <c r="AK83" s="416"/>
      <c r="AL83" s="416"/>
      <c r="AM83" s="513"/>
      <c r="AN83" s="627"/>
    </row>
    <row r="84" spans="1:40" ht="15" outlineLevel="1">
      <c r="A84" s="518">
        <v>15</v>
      </c>
      <c r="B84" s="294" t="s">
        <v>495</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758"/>
      <c r="Z84" s="758"/>
      <c r="AA84" s="758"/>
      <c r="AB84" s="758"/>
      <c r="AC84" s="758"/>
      <c r="AD84" s="758"/>
      <c r="AE84" s="410"/>
      <c r="AF84" s="410"/>
      <c r="AG84" s="410"/>
      <c r="AH84" s="410"/>
      <c r="AI84" s="410"/>
      <c r="AJ84" s="410"/>
      <c r="AK84" s="410"/>
      <c r="AL84" s="410"/>
      <c r="AM84" s="296">
        <f>SUM(Y84:AL84)</f>
        <v>0</v>
      </c>
    </row>
    <row r="85" spans="1:40" ht="15"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754">
        <f>Y84</f>
        <v>0</v>
      </c>
      <c r="Z85" s="754">
        <f t="shared" ref="Z85:AC85" si="112">Z84</f>
        <v>0</v>
      </c>
      <c r="AA85" s="754">
        <f t="shared" si="112"/>
        <v>0</v>
      </c>
      <c r="AB85" s="754">
        <f t="shared" si="112"/>
        <v>0</v>
      </c>
      <c r="AC85" s="754">
        <f t="shared" si="112"/>
        <v>0</v>
      </c>
      <c r="AD85" s="754">
        <f>AD84</f>
        <v>0</v>
      </c>
      <c r="AE85" s="411">
        <f t="shared" ref="AE85:AL85" si="113">AE84</f>
        <v>0</v>
      </c>
      <c r="AF85" s="411">
        <f t="shared" si="113"/>
        <v>0</v>
      </c>
      <c r="AG85" s="411">
        <f t="shared" si="113"/>
        <v>0</v>
      </c>
      <c r="AH85" s="411">
        <f t="shared" si="113"/>
        <v>0</v>
      </c>
      <c r="AI85" s="411">
        <f t="shared" si="113"/>
        <v>0</v>
      </c>
      <c r="AJ85" s="411">
        <f t="shared" si="113"/>
        <v>0</v>
      </c>
      <c r="AK85" s="411">
        <f t="shared" si="113"/>
        <v>0</v>
      </c>
      <c r="AL85" s="411">
        <f t="shared" si="113"/>
        <v>0</v>
      </c>
      <c r="AM85" s="297"/>
    </row>
    <row r="86" spans="1:40" ht="15" outlineLevel="1">
      <c r="B86" s="315"/>
      <c r="C86" s="305"/>
      <c r="D86" s="753"/>
      <c r="E86" s="753"/>
      <c r="F86" s="753"/>
      <c r="G86" s="753"/>
      <c r="H86" s="753"/>
      <c r="I86" s="753"/>
      <c r="J86" s="753"/>
      <c r="K86" s="753"/>
      <c r="L86" s="753"/>
      <c r="M86" s="753"/>
      <c r="N86" s="753"/>
      <c r="O86" s="753"/>
      <c r="P86" s="753"/>
      <c r="Q86" s="753"/>
      <c r="R86" s="753"/>
      <c r="S86" s="753"/>
      <c r="T86" s="753"/>
      <c r="U86" s="753"/>
      <c r="V86" s="753"/>
      <c r="W86" s="753"/>
      <c r="X86" s="753"/>
      <c r="Y86" s="759"/>
      <c r="Z86" s="759"/>
      <c r="AA86" s="759"/>
      <c r="AB86" s="759"/>
      <c r="AC86" s="759"/>
      <c r="AD86" s="759"/>
      <c r="AE86" s="412"/>
      <c r="AF86" s="412"/>
      <c r="AG86" s="412"/>
      <c r="AH86" s="412"/>
      <c r="AI86" s="412"/>
      <c r="AJ86" s="412"/>
      <c r="AK86" s="412"/>
      <c r="AL86" s="412"/>
      <c r="AM86" s="306"/>
    </row>
    <row r="87" spans="1:40" s="283" customFormat="1" ht="15" outlineLevel="1">
      <c r="A87" s="518">
        <v>16</v>
      </c>
      <c r="B87" s="324" t="s">
        <v>491</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758"/>
      <c r="Z87" s="758"/>
      <c r="AA87" s="758"/>
      <c r="AB87" s="758"/>
      <c r="AC87" s="758"/>
      <c r="AD87" s="758"/>
      <c r="AE87" s="410"/>
      <c r="AF87" s="410"/>
      <c r="AG87" s="410"/>
      <c r="AH87" s="410"/>
      <c r="AI87" s="410"/>
      <c r="AJ87" s="410"/>
      <c r="AK87" s="410"/>
      <c r="AL87" s="410"/>
      <c r="AM87" s="296">
        <f>SUM(Y87:AL87)</f>
        <v>0</v>
      </c>
    </row>
    <row r="88" spans="1:40" s="283" customFormat="1" ht="15" outlineLevel="1">
      <c r="A88" s="518"/>
      <c r="B88" s="324"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754">
        <f>Y87</f>
        <v>0</v>
      </c>
      <c r="Z88" s="754">
        <f t="shared" ref="Z88:AC88" si="114">Z87</f>
        <v>0</v>
      </c>
      <c r="AA88" s="754">
        <f t="shared" si="114"/>
        <v>0</v>
      </c>
      <c r="AB88" s="754">
        <f t="shared" si="114"/>
        <v>0</v>
      </c>
      <c r="AC88" s="754">
        <f t="shared" si="114"/>
        <v>0</v>
      </c>
      <c r="AD88" s="754">
        <f>AD87</f>
        <v>0</v>
      </c>
      <c r="AE88" s="411">
        <f t="shared" ref="AE88:AL88" si="115">AE87</f>
        <v>0</v>
      </c>
      <c r="AF88" s="411">
        <f t="shared" si="115"/>
        <v>0</v>
      </c>
      <c r="AG88" s="411">
        <f t="shared" si="115"/>
        <v>0</v>
      </c>
      <c r="AH88" s="411">
        <f t="shared" si="115"/>
        <v>0</v>
      </c>
      <c r="AI88" s="411">
        <f t="shared" si="115"/>
        <v>0</v>
      </c>
      <c r="AJ88" s="411">
        <f t="shared" si="115"/>
        <v>0</v>
      </c>
      <c r="AK88" s="411">
        <f t="shared" si="115"/>
        <v>0</v>
      </c>
      <c r="AL88" s="411">
        <f t="shared" si="115"/>
        <v>0</v>
      </c>
      <c r="AM88" s="297"/>
    </row>
    <row r="89" spans="1:40" s="283" customFormat="1" ht="15" outlineLevel="1">
      <c r="A89" s="518"/>
      <c r="B89" s="324"/>
      <c r="C89" s="291"/>
      <c r="D89" s="753"/>
      <c r="E89" s="753"/>
      <c r="F89" s="753"/>
      <c r="G89" s="753"/>
      <c r="H89" s="753"/>
      <c r="I89" s="753"/>
      <c r="J89" s="753"/>
      <c r="K89" s="753"/>
      <c r="L89" s="753"/>
      <c r="M89" s="753"/>
      <c r="N89" s="753"/>
      <c r="O89" s="753"/>
      <c r="P89" s="753"/>
      <c r="Q89" s="753"/>
      <c r="R89" s="753"/>
      <c r="S89" s="753"/>
      <c r="T89" s="753"/>
      <c r="U89" s="753"/>
      <c r="V89" s="753"/>
      <c r="W89" s="753"/>
      <c r="X89" s="753"/>
      <c r="Y89" s="759"/>
      <c r="Z89" s="759"/>
      <c r="AA89" s="759"/>
      <c r="AB89" s="759"/>
      <c r="AC89" s="759"/>
      <c r="AD89" s="759"/>
      <c r="AE89" s="416"/>
      <c r="AF89" s="416"/>
      <c r="AG89" s="416"/>
      <c r="AH89" s="416"/>
      <c r="AI89" s="416"/>
      <c r="AJ89" s="416"/>
      <c r="AK89" s="416"/>
      <c r="AL89" s="416"/>
      <c r="AM89" s="313"/>
    </row>
    <row r="90" spans="1:40" ht="15.45" outlineLevel="1">
      <c r="B90" s="515" t="s">
        <v>496</v>
      </c>
      <c r="C90" s="320"/>
      <c r="D90" s="757"/>
      <c r="E90" s="755"/>
      <c r="F90" s="755"/>
      <c r="G90" s="755"/>
      <c r="H90" s="755"/>
      <c r="I90" s="755"/>
      <c r="J90" s="755"/>
      <c r="K90" s="755"/>
      <c r="L90" s="755"/>
      <c r="M90" s="755"/>
      <c r="N90" s="757"/>
      <c r="O90" s="755"/>
      <c r="P90" s="755"/>
      <c r="Q90" s="755"/>
      <c r="R90" s="755"/>
      <c r="S90" s="755"/>
      <c r="T90" s="755"/>
      <c r="U90" s="755"/>
      <c r="V90" s="755"/>
      <c r="W90" s="755"/>
      <c r="X90" s="755"/>
      <c r="Y90" s="761"/>
      <c r="Z90" s="761"/>
      <c r="AA90" s="761"/>
      <c r="AB90" s="761"/>
      <c r="AC90" s="761"/>
      <c r="AD90" s="761"/>
      <c r="AE90" s="414"/>
      <c r="AF90" s="414"/>
      <c r="AG90" s="414"/>
      <c r="AH90" s="414"/>
      <c r="AI90" s="414"/>
      <c r="AJ90" s="414"/>
      <c r="AK90" s="414"/>
      <c r="AL90" s="414"/>
      <c r="AM90" s="292"/>
    </row>
    <row r="91" spans="1:40" ht="15" outlineLevel="1">
      <c r="A91" s="518">
        <v>17</v>
      </c>
      <c r="B91" s="516"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766"/>
      <c r="Z91" s="758"/>
      <c r="AA91" s="758"/>
      <c r="AB91" s="758"/>
      <c r="AC91" s="758"/>
      <c r="AD91" s="758"/>
      <c r="AE91" s="410"/>
      <c r="AF91" s="415"/>
      <c r="AG91" s="415"/>
      <c r="AH91" s="415"/>
      <c r="AI91" s="415"/>
      <c r="AJ91" s="415"/>
      <c r="AK91" s="415"/>
      <c r="AL91" s="415"/>
      <c r="AM91" s="296">
        <f>SUM(Y91:AL91)</f>
        <v>0</v>
      </c>
    </row>
    <row r="92" spans="1:40" ht="15"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754">
        <f>Y91</f>
        <v>0</v>
      </c>
      <c r="Z92" s="754">
        <f t="shared" ref="Z92:AD92" si="116">Z91</f>
        <v>0</v>
      </c>
      <c r="AA92" s="754">
        <f t="shared" si="116"/>
        <v>0</v>
      </c>
      <c r="AB92" s="754">
        <f t="shared" si="116"/>
        <v>0</v>
      </c>
      <c r="AC92" s="754">
        <f t="shared" si="116"/>
        <v>0</v>
      </c>
      <c r="AD92" s="754">
        <f t="shared" si="116"/>
        <v>0</v>
      </c>
      <c r="AE92" s="411">
        <f t="shared" ref="AE92:AL92" si="117">AE91</f>
        <v>0</v>
      </c>
      <c r="AF92" s="411">
        <f t="shared" si="117"/>
        <v>0</v>
      </c>
      <c r="AG92" s="411">
        <f t="shared" si="117"/>
        <v>0</v>
      </c>
      <c r="AH92" s="411">
        <f t="shared" si="117"/>
        <v>0</v>
      </c>
      <c r="AI92" s="411">
        <f t="shared" si="117"/>
        <v>0</v>
      </c>
      <c r="AJ92" s="411">
        <f t="shared" si="117"/>
        <v>0</v>
      </c>
      <c r="AK92" s="411">
        <f t="shared" si="117"/>
        <v>0</v>
      </c>
      <c r="AL92" s="411">
        <f t="shared" si="117"/>
        <v>0</v>
      </c>
      <c r="AM92" s="306"/>
    </row>
    <row r="93" spans="1:40" ht="15" outlineLevel="1">
      <c r="B93" s="294"/>
      <c r="C93" s="291"/>
      <c r="D93" s="753"/>
      <c r="E93" s="753"/>
      <c r="F93" s="753"/>
      <c r="G93" s="753"/>
      <c r="H93" s="753"/>
      <c r="I93" s="753"/>
      <c r="J93" s="753"/>
      <c r="K93" s="753"/>
      <c r="L93" s="753"/>
      <c r="M93" s="753"/>
      <c r="N93" s="753"/>
      <c r="O93" s="753"/>
      <c r="P93" s="753"/>
      <c r="Q93" s="753"/>
      <c r="R93" s="753"/>
      <c r="S93" s="753"/>
      <c r="T93" s="753"/>
      <c r="U93" s="753"/>
      <c r="V93" s="753"/>
      <c r="W93" s="753"/>
      <c r="X93" s="753"/>
      <c r="Y93" s="768"/>
      <c r="Z93" s="776"/>
      <c r="AA93" s="776"/>
      <c r="AB93" s="776"/>
      <c r="AC93" s="776"/>
      <c r="AD93" s="776"/>
      <c r="AE93" s="425"/>
      <c r="AF93" s="425"/>
      <c r="AG93" s="425"/>
      <c r="AH93" s="425"/>
      <c r="AI93" s="425"/>
      <c r="AJ93" s="425"/>
      <c r="AK93" s="425"/>
      <c r="AL93" s="425"/>
      <c r="AM93" s="306"/>
    </row>
    <row r="94" spans="1:40" ht="15" outlineLevel="1">
      <c r="A94" s="518">
        <v>18</v>
      </c>
      <c r="B94" s="516"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766"/>
      <c r="Z94" s="758"/>
      <c r="AA94" s="758"/>
      <c r="AB94" s="758"/>
      <c r="AC94" s="758"/>
      <c r="AD94" s="758"/>
      <c r="AE94" s="410"/>
      <c r="AF94" s="415"/>
      <c r="AG94" s="415"/>
      <c r="AH94" s="415"/>
      <c r="AI94" s="415"/>
      <c r="AJ94" s="415"/>
      <c r="AK94" s="415"/>
      <c r="AL94" s="415"/>
      <c r="AM94" s="296">
        <f>SUM(Y94:AL94)</f>
        <v>0</v>
      </c>
    </row>
    <row r="95" spans="1:40" ht="15"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754">
        <f>Y94</f>
        <v>0</v>
      </c>
      <c r="Z95" s="754">
        <f t="shared" ref="Z95:AD95" si="118">Z94</f>
        <v>0</v>
      </c>
      <c r="AA95" s="754">
        <f t="shared" si="118"/>
        <v>0</v>
      </c>
      <c r="AB95" s="754">
        <f t="shared" si="118"/>
        <v>0</v>
      </c>
      <c r="AC95" s="754">
        <f t="shared" si="118"/>
        <v>0</v>
      </c>
      <c r="AD95" s="754">
        <f t="shared" si="118"/>
        <v>0</v>
      </c>
      <c r="AE95" s="411">
        <f t="shared" ref="AE95" si="119">AE94</f>
        <v>0</v>
      </c>
      <c r="AF95" s="411">
        <f t="shared" ref="AF95" si="120">AF94</f>
        <v>0</v>
      </c>
      <c r="AG95" s="411">
        <f t="shared" ref="AG95" si="121">AG94</f>
        <v>0</v>
      </c>
      <c r="AH95" s="411">
        <f t="shared" ref="AH95" si="122">AH94</f>
        <v>0</v>
      </c>
      <c r="AI95" s="411">
        <f t="shared" ref="AI95" si="123">AI94</f>
        <v>0</v>
      </c>
      <c r="AJ95" s="411">
        <f t="shared" ref="AJ95" si="124">AJ94</f>
        <v>0</v>
      </c>
      <c r="AK95" s="411">
        <f t="shared" ref="AK95" si="125">AK94</f>
        <v>0</v>
      </c>
      <c r="AL95" s="411">
        <f t="shared" ref="AL95" si="126">AL94</f>
        <v>0</v>
      </c>
      <c r="AM95" s="306"/>
    </row>
    <row r="96" spans="1:40" ht="15" outlineLevel="1">
      <c r="B96" s="322"/>
      <c r="C96" s="291"/>
      <c r="D96" s="753"/>
      <c r="E96" s="753"/>
      <c r="F96" s="753"/>
      <c r="G96" s="753"/>
      <c r="H96" s="753"/>
      <c r="I96" s="753"/>
      <c r="J96" s="753"/>
      <c r="K96" s="753"/>
      <c r="L96" s="753"/>
      <c r="M96" s="753"/>
      <c r="N96" s="753"/>
      <c r="O96" s="753"/>
      <c r="P96" s="753"/>
      <c r="Q96" s="753"/>
      <c r="R96" s="753"/>
      <c r="S96" s="753"/>
      <c r="T96" s="753"/>
      <c r="U96" s="753"/>
      <c r="V96" s="753"/>
      <c r="W96" s="753"/>
      <c r="X96" s="753"/>
      <c r="Y96" s="770"/>
      <c r="Z96" s="771"/>
      <c r="AA96" s="771"/>
      <c r="AB96" s="771"/>
      <c r="AC96" s="771"/>
      <c r="AD96" s="771"/>
      <c r="AE96" s="424"/>
      <c r="AF96" s="424"/>
      <c r="AG96" s="424"/>
      <c r="AH96" s="424"/>
      <c r="AI96" s="424"/>
      <c r="AJ96" s="424"/>
      <c r="AK96" s="424"/>
      <c r="AL96" s="424"/>
      <c r="AM96" s="297"/>
    </row>
    <row r="97" spans="1:39" ht="15" outlineLevel="1">
      <c r="A97" s="518">
        <v>19</v>
      </c>
      <c r="B97" s="516"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766"/>
      <c r="Z97" s="758"/>
      <c r="AA97" s="758"/>
      <c r="AB97" s="758"/>
      <c r="AC97" s="758"/>
      <c r="AD97" s="758"/>
      <c r="AE97" s="410"/>
      <c r="AF97" s="415"/>
      <c r="AG97" s="415"/>
      <c r="AH97" s="415"/>
      <c r="AI97" s="415"/>
      <c r="AJ97" s="415"/>
      <c r="AK97" s="415"/>
      <c r="AL97" s="415"/>
      <c r="AM97" s="296">
        <f>SUM(Y97:AL97)</f>
        <v>0</v>
      </c>
    </row>
    <row r="98" spans="1:39" ht="15"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754">
        <f>Y97</f>
        <v>0</v>
      </c>
      <c r="Z98" s="754">
        <f t="shared" ref="Z98:AD98" si="127">Z97</f>
        <v>0</v>
      </c>
      <c r="AA98" s="754">
        <f t="shared" si="127"/>
        <v>0</v>
      </c>
      <c r="AB98" s="754">
        <f t="shared" si="127"/>
        <v>0</v>
      </c>
      <c r="AC98" s="754">
        <f t="shared" si="127"/>
        <v>0</v>
      </c>
      <c r="AD98" s="754">
        <f t="shared" si="127"/>
        <v>0</v>
      </c>
      <c r="AE98" s="411">
        <f t="shared" ref="AE98:AL98" si="128">AE97</f>
        <v>0</v>
      </c>
      <c r="AF98" s="411">
        <f t="shared" si="128"/>
        <v>0</v>
      </c>
      <c r="AG98" s="411">
        <f t="shared" si="128"/>
        <v>0</v>
      </c>
      <c r="AH98" s="411">
        <f t="shared" si="128"/>
        <v>0</v>
      </c>
      <c r="AI98" s="411">
        <f t="shared" si="128"/>
        <v>0</v>
      </c>
      <c r="AJ98" s="411">
        <f t="shared" si="128"/>
        <v>0</v>
      </c>
      <c r="AK98" s="411">
        <f t="shared" si="128"/>
        <v>0</v>
      </c>
      <c r="AL98" s="411">
        <f t="shared" si="128"/>
        <v>0</v>
      </c>
      <c r="AM98" s="297"/>
    </row>
    <row r="99" spans="1:39" ht="15" outlineLevel="1">
      <c r="B99" s="322"/>
      <c r="C99" s="291"/>
      <c r="D99" s="753"/>
      <c r="E99" s="753"/>
      <c r="F99" s="753"/>
      <c r="G99" s="753"/>
      <c r="H99" s="753"/>
      <c r="I99" s="753"/>
      <c r="J99" s="753"/>
      <c r="K99" s="753"/>
      <c r="L99" s="753"/>
      <c r="M99" s="753"/>
      <c r="N99" s="753"/>
      <c r="O99" s="753"/>
      <c r="P99" s="753"/>
      <c r="Q99" s="753"/>
      <c r="R99" s="753"/>
      <c r="S99" s="753"/>
      <c r="T99" s="753"/>
      <c r="U99" s="753"/>
      <c r="V99" s="753"/>
      <c r="W99" s="753"/>
      <c r="X99" s="753"/>
      <c r="Y99" s="759"/>
      <c r="Z99" s="759"/>
      <c r="AA99" s="759"/>
      <c r="AB99" s="759"/>
      <c r="AC99" s="759"/>
      <c r="AD99" s="759"/>
      <c r="AE99" s="412"/>
      <c r="AF99" s="412"/>
      <c r="AG99" s="412"/>
      <c r="AH99" s="412"/>
      <c r="AI99" s="412"/>
      <c r="AJ99" s="412"/>
      <c r="AK99" s="412"/>
      <c r="AL99" s="412"/>
      <c r="AM99" s="306"/>
    </row>
    <row r="100" spans="1:39" ht="15" outlineLevel="1">
      <c r="A100" s="518">
        <v>20</v>
      </c>
      <c r="B100" s="516"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766"/>
      <c r="Z100" s="758"/>
      <c r="AA100" s="758"/>
      <c r="AB100" s="758"/>
      <c r="AC100" s="758"/>
      <c r="AD100" s="758"/>
      <c r="AE100" s="410"/>
      <c r="AF100" s="415"/>
      <c r="AG100" s="415"/>
      <c r="AH100" s="415"/>
      <c r="AI100" s="415"/>
      <c r="AJ100" s="415"/>
      <c r="AK100" s="415"/>
      <c r="AL100" s="415"/>
      <c r="AM100" s="296">
        <f>SUM(Y100:AL100)</f>
        <v>0</v>
      </c>
    </row>
    <row r="101" spans="1:39" ht="15"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754">
        <f t="shared" ref="Y101:AD101" si="129">Y100</f>
        <v>0</v>
      </c>
      <c r="Z101" s="754">
        <f t="shared" si="129"/>
        <v>0</v>
      </c>
      <c r="AA101" s="754">
        <f t="shared" si="129"/>
        <v>0</v>
      </c>
      <c r="AB101" s="754">
        <f t="shared" si="129"/>
        <v>0</v>
      </c>
      <c r="AC101" s="754">
        <f t="shared" si="129"/>
        <v>0</v>
      </c>
      <c r="AD101" s="754">
        <f t="shared" si="129"/>
        <v>0</v>
      </c>
      <c r="AE101" s="411">
        <f t="shared" ref="AE101:AL101" si="130">AE100</f>
        <v>0</v>
      </c>
      <c r="AF101" s="411">
        <f t="shared" si="130"/>
        <v>0</v>
      </c>
      <c r="AG101" s="411">
        <f t="shared" si="130"/>
        <v>0</v>
      </c>
      <c r="AH101" s="411">
        <f t="shared" si="130"/>
        <v>0</v>
      </c>
      <c r="AI101" s="411">
        <f t="shared" si="130"/>
        <v>0</v>
      </c>
      <c r="AJ101" s="411">
        <f t="shared" si="130"/>
        <v>0</v>
      </c>
      <c r="AK101" s="411">
        <f t="shared" si="130"/>
        <v>0</v>
      </c>
      <c r="AL101" s="411">
        <f t="shared" si="130"/>
        <v>0</v>
      </c>
      <c r="AM101" s="306"/>
    </row>
    <row r="102" spans="1:39" ht="15.45" outlineLevel="1">
      <c r="B102" s="323"/>
      <c r="C102" s="300"/>
      <c r="D102" s="753"/>
      <c r="E102" s="753"/>
      <c r="F102" s="753"/>
      <c r="G102" s="753"/>
      <c r="H102" s="753"/>
      <c r="I102" s="753"/>
      <c r="J102" s="753"/>
      <c r="K102" s="753"/>
      <c r="L102" s="753"/>
      <c r="M102" s="753"/>
      <c r="N102" s="775"/>
      <c r="O102" s="753"/>
      <c r="P102" s="753"/>
      <c r="Q102" s="753"/>
      <c r="R102" s="753"/>
      <c r="S102" s="753"/>
      <c r="T102" s="753"/>
      <c r="U102" s="753"/>
      <c r="V102" s="753"/>
      <c r="W102" s="753"/>
      <c r="X102" s="753"/>
      <c r="Y102" s="759"/>
      <c r="Z102" s="759"/>
      <c r="AA102" s="759"/>
      <c r="AB102" s="759"/>
      <c r="AC102" s="759"/>
      <c r="AD102" s="759"/>
      <c r="AE102" s="412"/>
      <c r="AF102" s="412"/>
      <c r="AG102" s="412"/>
      <c r="AH102" s="412"/>
      <c r="AI102" s="412"/>
      <c r="AJ102" s="412"/>
      <c r="AK102" s="412"/>
      <c r="AL102" s="412"/>
      <c r="AM102" s="306"/>
    </row>
    <row r="103" spans="1:39" ht="15.45" outlineLevel="1">
      <c r="B103" s="514" t="s">
        <v>503</v>
      </c>
      <c r="C103" s="291"/>
      <c r="D103" s="753"/>
      <c r="E103" s="753"/>
      <c r="F103" s="753"/>
      <c r="G103" s="753"/>
      <c r="H103" s="753"/>
      <c r="I103" s="753"/>
      <c r="J103" s="753"/>
      <c r="K103" s="753"/>
      <c r="L103" s="753"/>
      <c r="M103" s="753"/>
      <c r="N103" s="753"/>
      <c r="O103" s="753"/>
      <c r="P103" s="753"/>
      <c r="Q103" s="753"/>
      <c r="R103" s="753"/>
      <c r="S103" s="753"/>
      <c r="T103" s="753"/>
      <c r="U103" s="753"/>
      <c r="V103" s="753"/>
      <c r="W103" s="753"/>
      <c r="X103" s="753"/>
      <c r="Y103" s="768"/>
      <c r="Z103" s="776"/>
      <c r="AA103" s="776"/>
      <c r="AB103" s="776"/>
      <c r="AC103" s="776"/>
      <c r="AD103" s="776"/>
      <c r="AE103" s="425"/>
      <c r="AF103" s="425"/>
      <c r="AG103" s="425"/>
      <c r="AH103" s="425"/>
      <c r="AI103" s="425"/>
      <c r="AJ103" s="425"/>
      <c r="AK103" s="425"/>
      <c r="AL103" s="425"/>
      <c r="AM103" s="306"/>
    </row>
    <row r="104" spans="1:39" ht="15.45" outlineLevel="1">
      <c r="B104" s="288" t="s">
        <v>499</v>
      </c>
      <c r="C104" s="291"/>
      <c r="D104" s="753"/>
      <c r="E104" s="753"/>
      <c r="F104" s="753"/>
      <c r="G104" s="753"/>
      <c r="H104" s="753"/>
      <c r="I104" s="753"/>
      <c r="J104" s="753"/>
      <c r="K104" s="753"/>
      <c r="L104" s="753"/>
      <c r="M104" s="753"/>
      <c r="N104" s="753"/>
      <c r="O104" s="753"/>
      <c r="P104" s="753"/>
      <c r="Q104" s="753"/>
      <c r="R104" s="753"/>
      <c r="S104" s="753"/>
      <c r="T104" s="753"/>
      <c r="U104" s="753"/>
      <c r="V104" s="753"/>
      <c r="W104" s="753"/>
      <c r="X104" s="753"/>
      <c r="Y104" s="768"/>
      <c r="Z104" s="776"/>
      <c r="AA104" s="776"/>
      <c r="AB104" s="776"/>
      <c r="AC104" s="776"/>
      <c r="AD104" s="776"/>
      <c r="AE104" s="425"/>
      <c r="AF104" s="425"/>
      <c r="AG104" s="425"/>
      <c r="AH104" s="425"/>
      <c r="AI104" s="425"/>
      <c r="AJ104" s="425"/>
      <c r="AK104" s="425"/>
      <c r="AL104" s="425"/>
      <c r="AM104" s="306"/>
    </row>
    <row r="105" spans="1:39" ht="15" outlineLevel="1">
      <c r="A105" s="518">
        <v>21</v>
      </c>
      <c r="B105" s="516" t="s">
        <v>113</v>
      </c>
      <c r="C105" s="291" t="s">
        <v>25</v>
      </c>
      <c r="D105" s="295"/>
      <c r="E105" s="295"/>
      <c r="F105" s="295"/>
      <c r="G105" s="295"/>
      <c r="H105" s="295"/>
      <c r="I105" s="295"/>
      <c r="J105" s="295"/>
      <c r="K105" s="295"/>
      <c r="L105" s="295"/>
      <c r="M105" s="295"/>
      <c r="N105" s="753"/>
      <c r="O105" s="295"/>
      <c r="P105" s="295"/>
      <c r="Q105" s="295"/>
      <c r="R105" s="295"/>
      <c r="S105" s="295"/>
      <c r="T105" s="295"/>
      <c r="U105" s="295"/>
      <c r="V105" s="295"/>
      <c r="W105" s="295"/>
      <c r="X105" s="295"/>
      <c r="Y105" s="529"/>
      <c r="Z105" s="758"/>
      <c r="AA105" s="758"/>
      <c r="AB105" s="758"/>
      <c r="AC105" s="758"/>
      <c r="AD105" s="758"/>
      <c r="AE105" s="410"/>
      <c r="AF105" s="410"/>
      <c r="AG105" s="410"/>
      <c r="AH105" s="410"/>
      <c r="AI105" s="410"/>
      <c r="AJ105" s="410"/>
      <c r="AK105" s="410"/>
      <c r="AL105" s="410"/>
      <c r="AM105" s="296">
        <f>SUM(Y105:AL105)</f>
        <v>0</v>
      </c>
    </row>
    <row r="106" spans="1:39" ht="15" outlineLevel="1">
      <c r="B106" s="294" t="s">
        <v>267</v>
      </c>
      <c r="C106" s="291" t="s">
        <v>163</v>
      </c>
      <c r="D106" s="295"/>
      <c r="E106" s="295"/>
      <c r="F106" s="295"/>
      <c r="G106" s="295"/>
      <c r="H106" s="295"/>
      <c r="I106" s="295"/>
      <c r="J106" s="295"/>
      <c r="K106" s="295"/>
      <c r="L106" s="295"/>
      <c r="M106" s="295"/>
      <c r="N106" s="753"/>
      <c r="O106" s="295"/>
      <c r="P106" s="295"/>
      <c r="Q106" s="295"/>
      <c r="R106" s="295"/>
      <c r="S106" s="295"/>
      <c r="T106" s="295"/>
      <c r="U106" s="295"/>
      <c r="V106" s="295"/>
      <c r="W106" s="295"/>
      <c r="X106" s="295"/>
      <c r="Y106" s="754">
        <f>Y105</f>
        <v>0</v>
      </c>
      <c r="Z106" s="754">
        <f t="shared" ref="Z106:AD106" si="131">Z105</f>
        <v>0</v>
      </c>
      <c r="AA106" s="754">
        <f t="shared" si="131"/>
        <v>0</v>
      </c>
      <c r="AB106" s="754">
        <f t="shared" si="131"/>
        <v>0</v>
      </c>
      <c r="AC106" s="754">
        <f t="shared" si="131"/>
        <v>0</v>
      </c>
      <c r="AD106" s="754">
        <f t="shared" si="131"/>
        <v>0</v>
      </c>
      <c r="AE106" s="411">
        <f t="shared" ref="AE106" si="132">AE105</f>
        <v>0</v>
      </c>
      <c r="AF106" s="411">
        <f t="shared" ref="AF106" si="133">AF105</f>
        <v>0</v>
      </c>
      <c r="AG106" s="411">
        <f t="shared" ref="AG106" si="134">AG105</f>
        <v>0</v>
      </c>
      <c r="AH106" s="411">
        <f t="shared" ref="AH106" si="135">AH105</f>
        <v>0</v>
      </c>
      <c r="AI106" s="411">
        <f t="shared" ref="AI106" si="136">AI105</f>
        <v>0</v>
      </c>
      <c r="AJ106" s="411">
        <f t="shared" ref="AJ106" si="137">AJ105</f>
        <v>0</v>
      </c>
      <c r="AK106" s="411">
        <f t="shared" ref="AK106" si="138">AK105</f>
        <v>0</v>
      </c>
      <c r="AL106" s="411">
        <f t="shared" ref="AL106" si="139">AL105</f>
        <v>0</v>
      </c>
      <c r="AM106" s="306"/>
    </row>
    <row r="107" spans="1:39" ht="15" outlineLevel="1">
      <c r="B107" s="294"/>
      <c r="C107" s="291"/>
      <c r="D107" s="753"/>
      <c r="E107" s="753"/>
      <c r="F107" s="753"/>
      <c r="G107" s="753"/>
      <c r="H107" s="753"/>
      <c r="I107" s="753"/>
      <c r="J107" s="753"/>
      <c r="K107" s="753"/>
      <c r="L107" s="753"/>
      <c r="M107" s="753"/>
      <c r="N107" s="753"/>
      <c r="O107" s="753"/>
      <c r="P107" s="753"/>
      <c r="Q107" s="753"/>
      <c r="R107" s="753"/>
      <c r="S107" s="753"/>
      <c r="T107" s="753"/>
      <c r="U107" s="753"/>
      <c r="V107" s="753"/>
      <c r="W107" s="753"/>
      <c r="X107" s="753"/>
      <c r="Y107" s="768"/>
      <c r="Z107" s="776"/>
      <c r="AA107" s="776"/>
      <c r="AB107" s="776"/>
      <c r="AC107" s="776"/>
      <c r="AD107" s="776"/>
      <c r="AE107" s="425"/>
      <c r="AF107" s="425"/>
      <c r="AG107" s="425"/>
      <c r="AH107" s="425"/>
      <c r="AI107" s="425"/>
      <c r="AJ107" s="425"/>
      <c r="AK107" s="425"/>
      <c r="AL107" s="425"/>
      <c r="AM107" s="306"/>
    </row>
    <row r="108" spans="1:39" ht="30" outlineLevel="1">
      <c r="A108" s="518">
        <v>22</v>
      </c>
      <c r="B108" s="516" t="s">
        <v>114</v>
      </c>
      <c r="C108" s="291" t="s">
        <v>25</v>
      </c>
      <c r="D108" s="295"/>
      <c r="E108" s="295"/>
      <c r="F108" s="295"/>
      <c r="G108" s="295"/>
      <c r="H108" s="295"/>
      <c r="I108" s="295"/>
      <c r="J108" s="295"/>
      <c r="K108" s="295"/>
      <c r="L108" s="295"/>
      <c r="M108" s="295"/>
      <c r="N108" s="753"/>
      <c r="O108" s="295"/>
      <c r="P108" s="295"/>
      <c r="Q108" s="295"/>
      <c r="R108" s="295"/>
      <c r="S108" s="295"/>
      <c r="T108" s="295"/>
      <c r="U108" s="295"/>
      <c r="V108" s="295"/>
      <c r="W108" s="295"/>
      <c r="X108" s="295"/>
      <c r="Y108" s="529"/>
      <c r="Z108" s="758"/>
      <c r="AA108" s="758"/>
      <c r="AB108" s="758"/>
      <c r="AC108" s="758"/>
      <c r="AD108" s="758"/>
      <c r="AE108" s="410"/>
      <c r="AF108" s="410"/>
      <c r="AG108" s="410"/>
      <c r="AH108" s="410"/>
      <c r="AI108" s="410"/>
      <c r="AJ108" s="410"/>
      <c r="AK108" s="410"/>
      <c r="AL108" s="410"/>
      <c r="AM108" s="296">
        <f>SUM(Y108:AL108)</f>
        <v>0</v>
      </c>
    </row>
    <row r="109" spans="1:39" ht="15" outlineLevel="1">
      <c r="B109" s="294" t="s">
        <v>267</v>
      </c>
      <c r="C109" s="291" t="s">
        <v>163</v>
      </c>
      <c r="D109" s="295"/>
      <c r="E109" s="295"/>
      <c r="F109" s="295"/>
      <c r="G109" s="295"/>
      <c r="H109" s="295"/>
      <c r="I109" s="295"/>
      <c r="J109" s="295"/>
      <c r="K109" s="295"/>
      <c r="L109" s="295"/>
      <c r="M109" s="295"/>
      <c r="N109" s="753"/>
      <c r="O109" s="295"/>
      <c r="P109" s="295"/>
      <c r="Q109" s="295"/>
      <c r="R109" s="295"/>
      <c r="S109" s="295"/>
      <c r="T109" s="295"/>
      <c r="U109" s="295"/>
      <c r="V109" s="295"/>
      <c r="W109" s="295"/>
      <c r="X109" s="295"/>
      <c r="Y109" s="754">
        <f>Y108</f>
        <v>0</v>
      </c>
      <c r="Z109" s="754">
        <f t="shared" ref="Z109:AD109" si="140">Z108</f>
        <v>0</v>
      </c>
      <c r="AA109" s="754">
        <f t="shared" si="140"/>
        <v>0</v>
      </c>
      <c r="AB109" s="754">
        <f t="shared" si="140"/>
        <v>0</v>
      </c>
      <c r="AC109" s="754">
        <f t="shared" si="140"/>
        <v>0</v>
      </c>
      <c r="AD109" s="754">
        <f t="shared" si="140"/>
        <v>0</v>
      </c>
      <c r="AE109" s="411">
        <f t="shared" ref="AE109" si="141">AE108</f>
        <v>0</v>
      </c>
      <c r="AF109" s="411">
        <f t="shared" ref="AF109" si="142">AF108</f>
        <v>0</v>
      </c>
      <c r="AG109" s="411">
        <f t="shared" ref="AG109" si="143">AG108</f>
        <v>0</v>
      </c>
      <c r="AH109" s="411">
        <f t="shared" ref="AH109" si="144">AH108</f>
        <v>0</v>
      </c>
      <c r="AI109" s="411">
        <f t="shared" ref="AI109" si="145">AI108</f>
        <v>0</v>
      </c>
      <c r="AJ109" s="411">
        <f t="shared" ref="AJ109" si="146">AJ108</f>
        <v>0</v>
      </c>
      <c r="AK109" s="411">
        <f t="shared" ref="AK109" si="147">AK108</f>
        <v>0</v>
      </c>
      <c r="AL109" s="411">
        <f t="shared" ref="AL109" si="148">AL108</f>
        <v>0</v>
      </c>
      <c r="AM109" s="306"/>
    </row>
    <row r="110" spans="1:39" ht="15" outlineLevel="1">
      <c r="B110" s="294"/>
      <c r="C110" s="291"/>
      <c r="D110" s="753"/>
      <c r="E110" s="753"/>
      <c r="F110" s="753"/>
      <c r="G110" s="753"/>
      <c r="H110" s="753"/>
      <c r="I110" s="753"/>
      <c r="J110" s="753"/>
      <c r="K110" s="753"/>
      <c r="L110" s="753"/>
      <c r="M110" s="753"/>
      <c r="N110" s="753"/>
      <c r="O110" s="753"/>
      <c r="P110" s="753"/>
      <c r="Q110" s="753"/>
      <c r="R110" s="753"/>
      <c r="S110" s="753"/>
      <c r="T110" s="753"/>
      <c r="U110" s="753"/>
      <c r="V110" s="753"/>
      <c r="W110" s="753"/>
      <c r="X110" s="753"/>
      <c r="Y110" s="768"/>
      <c r="Z110" s="776"/>
      <c r="AA110" s="776"/>
      <c r="AB110" s="776"/>
      <c r="AC110" s="776"/>
      <c r="AD110" s="776"/>
      <c r="AE110" s="425"/>
      <c r="AF110" s="425"/>
      <c r="AG110" s="425"/>
      <c r="AH110" s="425"/>
      <c r="AI110" s="425"/>
      <c r="AJ110" s="425"/>
      <c r="AK110" s="425"/>
      <c r="AL110" s="425"/>
      <c r="AM110" s="306"/>
    </row>
    <row r="111" spans="1:39" ht="15" outlineLevel="1">
      <c r="A111" s="518">
        <v>23</v>
      </c>
      <c r="B111" s="516" t="s">
        <v>115</v>
      </c>
      <c r="C111" s="291" t="s">
        <v>25</v>
      </c>
      <c r="D111" s="295"/>
      <c r="E111" s="295"/>
      <c r="F111" s="295"/>
      <c r="G111" s="295"/>
      <c r="H111" s="295"/>
      <c r="I111" s="295"/>
      <c r="J111" s="295"/>
      <c r="K111" s="295"/>
      <c r="L111" s="295"/>
      <c r="M111" s="295"/>
      <c r="N111" s="753"/>
      <c r="O111" s="295"/>
      <c r="P111" s="295"/>
      <c r="Q111" s="295"/>
      <c r="R111" s="295"/>
      <c r="S111" s="295"/>
      <c r="T111" s="295"/>
      <c r="U111" s="295"/>
      <c r="V111" s="295"/>
      <c r="W111" s="295"/>
      <c r="X111" s="295"/>
      <c r="Y111" s="758"/>
      <c r="Z111" s="758"/>
      <c r="AA111" s="758"/>
      <c r="AB111" s="758"/>
      <c r="AC111" s="758"/>
      <c r="AD111" s="758"/>
      <c r="AE111" s="410"/>
      <c r="AF111" s="410"/>
      <c r="AG111" s="410"/>
      <c r="AH111" s="410"/>
      <c r="AI111" s="410"/>
      <c r="AJ111" s="410"/>
      <c r="AK111" s="410"/>
      <c r="AL111" s="410"/>
      <c r="AM111" s="296">
        <f>SUM(Y111:AL111)</f>
        <v>0</v>
      </c>
    </row>
    <row r="112" spans="1:39" ht="15" outlineLevel="1">
      <c r="B112" s="294" t="s">
        <v>267</v>
      </c>
      <c r="C112" s="291" t="s">
        <v>163</v>
      </c>
      <c r="D112" s="295"/>
      <c r="E112" s="295"/>
      <c r="F112" s="295"/>
      <c r="G112" s="295"/>
      <c r="H112" s="295"/>
      <c r="I112" s="295"/>
      <c r="J112" s="295"/>
      <c r="K112" s="295"/>
      <c r="L112" s="295"/>
      <c r="M112" s="295"/>
      <c r="N112" s="753"/>
      <c r="O112" s="295"/>
      <c r="P112" s="295"/>
      <c r="Q112" s="295"/>
      <c r="R112" s="295"/>
      <c r="S112" s="295"/>
      <c r="T112" s="295"/>
      <c r="U112" s="295"/>
      <c r="V112" s="295"/>
      <c r="W112" s="295"/>
      <c r="X112" s="295"/>
      <c r="Y112" s="754">
        <f>Y111</f>
        <v>0</v>
      </c>
      <c r="Z112" s="754">
        <f t="shared" ref="Z112:AD112" si="149">Z111</f>
        <v>0</v>
      </c>
      <c r="AA112" s="754">
        <f t="shared" si="149"/>
        <v>0</v>
      </c>
      <c r="AB112" s="754">
        <f t="shared" si="149"/>
        <v>0</v>
      </c>
      <c r="AC112" s="754">
        <f t="shared" si="149"/>
        <v>0</v>
      </c>
      <c r="AD112" s="754">
        <f t="shared" si="149"/>
        <v>0</v>
      </c>
      <c r="AE112" s="411">
        <f t="shared" ref="AE112" si="150">AE111</f>
        <v>0</v>
      </c>
      <c r="AF112" s="411">
        <f t="shared" ref="AF112" si="151">AF111</f>
        <v>0</v>
      </c>
      <c r="AG112" s="411">
        <f t="shared" ref="AG112" si="152">AG111</f>
        <v>0</v>
      </c>
      <c r="AH112" s="411">
        <f t="shared" ref="AH112" si="153">AH111</f>
        <v>0</v>
      </c>
      <c r="AI112" s="411">
        <f t="shared" ref="AI112" si="154">AI111</f>
        <v>0</v>
      </c>
      <c r="AJ112" s="411">
        <f t="shared" ref="AJ112" si="155">AJ111</f>
        <v>0</v>
      </c>
      <c r="AK112" s="411">
        <f t="shared" ref="AK112" si="156">AK111</f>
        <v>0</v>
      </c>
      <c r="AL112" s="411">
        <f t="shared" ref="AL112" si="157">AL111</f>
        <v>0</v>
      </c>
      <c r="AM112" s="306"/>
    </row>
    <row r="113" spans="1:39" ht="15" outlineLevel="1">
      <c r="B113" s="322"/>
      <c r="C113" s="291"/>
      <c r="D113" s="753"/>
      <c r="E113" s="753"/>
      <c r="F113" s="753"/>
      <c r="G113" s="753"/>
      <c r="H113" s="753"/>
      <c r="I113" s="753"/>
      <c r="J113" s="753"/>
      <c r="K113" s="753"/>
      <c r="L113" s="753"/>
      <c r="M113" s="753"/>
      <c r="N113" s="753"/>
      <c r="O113" s="753"/>
      <c r="P113" s="753"/>
      <c r="Q113" s="753"/>
      <c r="R113" s="753"/>
      <c r="S113" s="753"/>
      <c r="T113" s="753"/>
      <c r="U113" s="753"/>
      <c r="V113" s="753"/>
      <c r="W113" s="753"/>
      <c r="X113" s="753"/>
      <c r="Y113" s="768"/>
      <c r="Z113" s="776"/>
      <c r="AA113" s="776"/>
      <c r="AB113" s="776"/>
      <c r="AC113" s="776"/>
      <c r="AD113" s="776"/>
      <c r="AE113" s="425"/>
      <c r="AF113" s="425"/>
      <c r="AG113" s="425"/>
      <c r="AH113" s="425"/>
      <c r="AI113" s="425"/>
      <c r="AJ113" s="425"/>
      <c r="AK113" s="425"/>
      <c r="AL113" s="425"/>
      <c r="AM113" s="306"/>
    </row>
    <row r="114" spans="1:39" ht="15" outlineLevel="1">
      <c r="A114" s="518">
        <v>24</v>
      </c>
      <c r="B114" s="516" t="s">
        <v>116</v>
      </c>
      <c r="C114" s="291" t="s">
        <v>25</v>
      </c>
      <c r="D114" s="295"/>
      <c r="E114" s="295"/>
      <c r="F114" s="295"/>
      <c r="G114" s="295"/>
      <c r="H114" s="295"/>
      <c r="I114" s="295"/>
      <c r="J114" s="295"/>
      <c r="K114" s="295"/>
      <c r="L114" s="295"/>
      <c r="M114" s="295"/>
      <c r="N114" s="753"/>
      <c r="O114" s="295"/>
      <c r="P114" s="295"/>
      <c r="Q114" s="295"/>
      <c r="R114" s="295"/>
      <c r="S114" s="295"/>
      <c r="T114" s="295"/>
      <c r="U114" s="295"/>
      <c r="V114" s="295"/>
      <c r="W114" s="295"/>
      <c r="X114" s="295"/>
      <c r="Y114" s="758"/>
      <c r="Z114" s="758"/>
      <c r="AA114" s="758"/>
      <c r="AB114" s="758"/>
      <c r="AC114" s="758"/>
      <c r="AD114" s="758"/>
      <c r="AE114" s="410"/>
      <c r="AF114" s="410"/>
      <c r="AG114" s="410"/>
      <c r="AH114" s="410"/>
      <c r="AI114" s="410"/>
      <c r="AJ114" s="410"/>
      <c r="AK114" s="410"/>
      <c r="AL114" s="410"/>
      <c r="AM114" s="296">
        <f>SUM(Y114:AL114)</f>
        <v>0</v>
      </c>
    </row>
    <row r="115" spans="1:39" ht="15" outlineLevel="1">
      <c r="B115" s="294" t="s">
        <v>267</v>
      </c>
      <c r="C115" s="291" t="s">
        <v>163</v>
      </c>
      <c r="D115" s="295"/>
      <c r="E115" s="295"/>
      <c r="F115" s="295"/>
      <c r="G115" s="295"/>
      <c r="H115" s="295"/>
      <c r="I115" s="295"/>
      <c r="J115" s="295"/>
      <c r="K115" s="295"/>
      <c r="L115" s="295"/>
      <c r="M115" s="295"/>
      <c r="N115" s="753"/>
      <c r="O115" s="295"/>
      <c r="P115" s="295"/>
      <c r="Q115" s="295"/>
      <c r="R115" s="295"/>
      <c r="S115" s="295"/>
      <c r="T115" s="295"/>
      <c r="U115" s="295"/>
      <c r="V115" s="295"/>
      <c r="W115" s="295"/>
      <c r="X115" s="295"/>
      <c r="Y115" s="754">
        <f>Y114</f>
        <v>0</v>
      </c>
      <c r="Z115" s="754">
        <f t="shared" ref="Z115:AD115" si="158">Z114</f>
        <v>0</v>
      </c>
      <c r="AA115" s="754">
        <f t="shared" si="158"/>
        <v>0</v>
      </c>
      <c r="AB115" s="754">
        <f t="shared" si="158"/>
        <v>0</v>
      </c>
      <c r="AC115" s="754">
        <f t="shared" si="158"/>
        <v>0</v>
      </c>
      <c r="AD115" s="754">
        <f t="shared" si="158"/>
        <v>0</v>
      </c>
      <c r="AE115" s="411">
        <f t="shared" ref="AE115" si="159">AE114</f>
        <v>0</v>
      </c>
      <c r="AF115" s="411">
        <f t="shared" ref="AF115" si="160">AF114</f>
        <v>0</v>
      </c>
      <c r="AG115" s="411">
        <f t="shared" ref="AG115" si="161">AG114</f>
        <v>0</v>
      </c>
      <c r="AH115" s="411">
        <f t="shared" ref="AH115" si="162">AH114</f>
        <v>0</v>
      </c>
      <c r="AI115" s="411">
        <f t="shared" ref="AI115" si="163">AI114</f>
        <v>0</v>
      </c>
      <c r="AJ115" s="411">
        <f t="shared" ref="AJ115" si="164">AJ114</f>
        <v>0</v>
      </c>
      <c r="AK115" s="411">
        <f t="shared" ref="AK115" si="165">AK114</f>
        <v>0</v>
      </c>
      <c r="AL115" s="411">
        <f t="shared" ref="AL115" si="166">AL114</f>
        <v>0</v>
      </c>
      <c r="AM115" s="306"/>
    </row>
    <row r="116" spans="1:39" ht="15" outlineLevel="1">
      <c r="B116" s="294"/>
      <c r="C116" s="291"/>
      <c r="D116" s="753"/>
      <c r="E116" s="753"/>
      <c r="F116" s="753"/>
      <c r="G116" s="753"/>
      <c r="H116" s="753"/>
      <c r="I116" s="753"/>
      <c r="J116" s="753"/>
      <c r="K116" s="753"/>
      <c r="L116" s="753"/>
      <c r="M116" s="753"/>
      <c r="N116" s="753"/>
      <c r="O116" s="753"/>
      <c r="P116" s="753"/>
      <c r="Q116" s="753"/>
      <c r="R116" s="753"/>
      <c r="S116" s="753"/>
      <c r="T116" s="753"/>
      <c r="U116" s="753"/>
      <c r="V116" s="753"/>
      <c r="W116" s="753"/>
      <c r="X116" s="753"/>
      <c r="Y116" s="759"/>
      <c r="Z116" s="776"/>
      <c r="AA116" s="776"/>
      <c r="AB116" s="776"/>
      <c r="AC116" s="776"/>
      <c r="AD116" s="776"/>
      <c r="AE116" s="425"/>
      <c r="AF116" s="425"/>
      <c r="AG116" s="425"/>
      <c r="AH116" s="425"/>
      <c r="AI116" s="425"/>
      <c r="AJ116" s="425"/>
      <c r="AK116" s="425"/>
      <c r="AL116" s="425"/>
      <c r="AM116" s="306"/>
    </row>
    <row r="117" spans="1:39" ht="15.45" outlineLevel="1">
      <c r="B117" s="288" t="s">
        <v>500</v>
      </c>
      <c r="C117" s="291"/>
      <c r="D117" s="753"/>
      <c r="E117" s="753"/>
      <c r="F117" s="753"/>
      <c r="G117" s="753"/>
      <c r="H117" s="753"/>
      <c r="I117" s="753"/>
      <c r="J117" s="753"/>
      <c r="K117" s="753"/>
      <c r="L117" s="753"/>
      <c r="M117" s="753"/>
      <c r="N117" s="753"/>
      <c r="O117" s="753"/>
      <c r="P117" s="753"/>
      <c r="Q117" s="753"/>
      <c r="R117" s="753"/>
      <c r="S117" s="753"/>
      <c r="T117" s="753"/>
      <c r="U117" s="753"/>
      <c r="V117" s="753"/>
      <c r="W117" s="753"/>
      <c r="X117" s="753"/>
      <c r="Y117" s="759"/>
      <c r="Z117" s="776"/>
      <c r="AA117" s="776"/>
      <c r="AB117" s="776"/>
      <c r="AC117" s="776"/>
      <c r="AD117" s="776"/>
      <c r="AE117" s="425"/>
      <c r="AF117" s="425"/>
      <c r="AG117" s="425"/>
      <c r="AH117" s="425"/>
      <c r="AI117" s="425"/>
      <c r="AJ117" s="425"/>
      <c r="AK117" s="425"/>
      <c r="AL117" s="425"/>
      <c r="AM117" s="306"/>
    </row>
    <row r="118" spans="1:39" ht="15" outlineLevel="1">
      <c r="A118" s="518">
        <v>25</v>
      </c>
      <c r="B118" s="516"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766"/>
      <c r="Z118" s="758"/>
      <c r="AA118" s="758"/>
      <c r="AB118" s="758"/>
      <c r="AC118" s="758"/>
      <c r="AD118" s="758"/>
      <c r="AE118" s="410"/>
      <c r="AF118" s="415"/>
      <c r="AG118" s="415"/>
      <c r="AH118" s="415"/>
      <c r="AI118" s="415"/>
      <c r="AJ118" s="415"/>
      <c r="AK118" s="415"/>
      <c r="AL118" s="415"/>
      <c r="AM118" s="296">
        <f>SUM(Y118:AL118)</f>
        <v>0</v>
      </c>
    </row>
    <row r="119" spans="1:39" ht="15" outlineLevel="1">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754">
        <f>Y118</f>
        <v>0</v>
      </c>
      <c r="Z119" s="754">
        <f t="shared" ref="Z119:AD119" si="167">Z118</f>
        <v>0</v>
      </c>
      <c r="AA119" s="754">
        <f t="shared" si="167"/>
        <v>0</v>
      </c>
      <c r="AB119" s="754">
        <f t="shared" si="167"/>
        <v>0</v>
      </c>
      <c r="AC119" s="754">
        <f t="shared" si="167"/>
        <v>0</v>
      </c>
      <c r="AD119" s="754">
        <f t="shared" si="167"/>
        <v>0</v>
      </c>
      <c r="AE119" s="411">
        <f t="shared" ref="AE119" si="168">AE118</f>
        <v>0</v>
      </c>
      <c r="AF119" s="411">
        <f t="shared" ref="AF119" si="169">AF118</f>
        <v>0</v>
      </c>
      <c r="AG119" s="411">
        <f t="shared" ref="AG119" si="170">AG118</f>
        <v>0</v>
      </c>
      <c r="AH119" s="411">
        <f t="shared" ref="AH119" si="171">AH118</f>
        <v>0</v>
      </c>
      <c r="AI119" s="411">
        <f t="shared" ref="AI119" si="172">AI118</f>
        <v>0</v>
      </c>
      <c r="AJ119" s="411">
        <f t="shared" ref="AJ119" si="173">AJ118</f>
        <v>0</v>
      </c>
      <c r="AK119" s="411">
        <f t="shared" ref="AK119" si="174">AK118</f>
        <v>0</v>
      </c>
      <c r="AL119" s="411">
        <f t="shared" ref="AL119" si="175">AL118</f>
        <v>0</v>
      </c>
      <c r="AM119" s="306"/>
    </row>
    <row r="120" spans="1:39" ht="15" outlineLevel="1">
      <c r="B120" s="294"/>
      <c r="C120" s="291"/>
      <c r="D120" s="753"/>
      <c r="E120" s="753"/>
      <c r="F120" s="753"/>
      <c r="G120" s="753"/>
      <c r="H120" s="753"/>
      <c r="I120" s="753"/>
      <c r="J120" s="753"/>
      <c r="K120" s="753"/>
      <c r="L120" s="753"/>
      <c r="M120" s="753"/>
      <c r="N120" s="753"/>
      <c r="O120" s="753"/>
      <c r="P120" s="753"/>
      <c r="Q120" s="753"/>
      <c r="R120" s="753"/>
      <c r="S120" s="753"/>
      <c r="T120" s="753"/>
      <c r="U120" s="753"/>
      <c r="V120" s="753"/>
      <c r="W120" s="753"/>
      <c r="X120" s="753"/>
      <c r="Y120" s="759"/>
      <c r="Z120" s="776"/>
      <c r="AA120" s="776"/>
      <c r="AB120" s="776"/>
      <c r="AC120" s="776"/>
      <c r="AD120" s="776"/>
      <c r="AE120" s="425"/>
      <c r="AF120" s="425"/>
      <c r="AG120" s="425"/>
      <c r="AH120" s="425"/>
      <c r="AI120" s="425"/>
      <c r="AJ120" s="425"/>
      <c r="AK120" s="425"/>
      <c r="AL120" s="425"/>
      <c r="AM120" s="306"/>
    </row>
    <row r="121" spans="1:39" ht="15" outlineLevel="1">
      <c r="A121" s="518">
        <v>26</v>
      </c>
      <c r="B121" s="516"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766"/>
      <c r="Z121" s="529">
        <v>0.80017985997308538</v>
      </c>
      <c r="AA121" s="529">
        <v>0.19982014002691462</v>
      </c>
      <c r="AB121" s="758"/>
      <c r="AC121" s="529"/>
      <c r="AD121" s="758"/>
      <c r="AE121" s="410"/>
      <c r="AF121" s="415"/>
      <c r="AG121" s="415"/>
      <c r="AH121" s="415"/>
      <c r="AI121" s="415"/>
      <c r="AJ121" s="415"/>
      <c r="AK121" s="415"/>
      <c r="AL121" s="415"/>
      <c r="AM121" s="296">
        <f>SUM(Y121:AL121)</f>
        <v>1</v>
      </c>
    </row>
    <row r="122" spans="1:39" ht="15" outlineLevel="1">
      <c r="B122" s="294" t="s">
        <v>267</v>
      </c>
      <c r="C122" s="291" t="s">
        <v>163</v>
      </c>
      <c r="D122" s="295">
        <v>90930</v>
      </c>
      <c r="E122" s="295">
        <v>90930</v>
      </c>
      <c r="F122" s="295">
        <v>90930</v>
      </c>
      <c r="G122" s="295">
        <v>90930</v>
      </c>
      <c r="H122" s="295">
        <v>90930</v>
      </c>
      <c r="I122" s="295">
        <v>90930</v>
      </c>
      <c r="J122" s="295">
        <v>90930</v>
      </c>
      <c r="K122" s="295">
        <v>90930</v>
      </c>
      <c r="L122" s="295">
        <v>90930</v>
      </c>
      <c r="M122" s="295">
        <v>82316</v>
      </c>
      <c r="N122" s="295">
        <f>N121</f>
        <v>12</v>
      </c>
      <c r="O122" s="295">
        <v>66</v>
      </c>
      <c r="P122" s="295">
        <v>66</v>
      </c>
      <c r="Q122" s="295">
        <v>66</v>
      </c>
      <c r="R122" s="295">
        <v>66</v>
      </c>
      <c r="S122" s="295">
        <v>66</v>
      </c>
      <c r="T122" s="295">
        <v>66</v>
      </c>
      <c r="U122" s="295">
        <v>65</v>
      </c>
      <c r="V122" s="295">
        <v>65</v>
      </c>
      <c r="W122" s="295">
        <v>65</v>
      </c>
      <c r="X122" s="295">
        <v>62</v>
      </c>
      <c r="Y122" s="754">
        <f>Y121</f>
        <v>0</v>
      </c>
      <c r="Z122" s="754">
        <f t="shared" ref="Z122:AD122" si="176">Z121</f>
        <v>0.80017985997308538</v>
      </c>
      <c r="AA122" s="754">
        <f t="shared" si="176"/>
        <v>0.19982014002691462</v>
      </c>
      <c r="AB122" s="754">
        <f t="shared" si="176"/>
        <v>0</v>
      </c>
      <c r="AC122" s="754">
        <f t="shared" si="176"/>
        <v>0</v>
      </c>
      <c r="AD122" s="754">
        <f t="shared" si="176"/>
        <v>0</v>
      </c>
      <c r="AE122" s="411">
        <f t="shared" ref="AE122" si="177">AE121</f>
        <v>0</v>
      </c>
      <c r="AF122" s="411">
        <f t="shared" ref="AF122" si="178">AF121</f>
        <v>0</v>
      </c>
      <c r="AG122" s="411">
        <f t="shared" ref="AG122" si="179">AG121</f>
        <v>0</v>
      </c>
      <c r="AH122" s="411">
        <f t="shared" ref="AH122" si="180">AH121</f>
        <v>0</v>
      </c>
      <c r="AI122" s="411">
        <f t="shared" ref="AI122" si="181">AI121</f>
        <v>0</v>
      </c>
      <c r="AJ122" s="411">
        <f t="shared" ref="AJ122" si="182">AJ121</f>
        <v>0</v>
      </c>
      <c r="AK122" s="411">
        <f t="shared" ref="AK122" si="183">AK121</f>
        <v>0</v>
      </c>
      <c r="AL122" s="411">
        <f t="shared" ref="AL122" si="184">AL121</f>
        <v>0</v>
      </c>
      <c r="AM122" s="306"/>
    </row>
    <row r="123" spans="1:39" ht="15" outlineLevel="1">
      <c r="B123" s="294"/>
      <c r="C123" s="291"/>
      <c r="D123" s="753"/>
      <c r="E123" s="753"/>
      <c r="F123" s="753"/>
      <c r="G123" s="753"/>
      <c r="H123" s="753"/>
      <c r="I123" s="753"/>
      <c r="J123" s="753"/>
      <c r="K123" s="753"/>
      <c r="L123" s="753"/>
      <c r="M123" s="753"/>
      <c r="N123" s="753"/>
      <c r="O123" s="753"/>
      <c r="P123" s="753"/>
      <c r="Q123" s="753"/>
      <c r="R123" s="753"/>
      <c r="S123" s="753"/>
      <c r="T123" s="753"/>
      <c r="U123" s="753"/>
      <c r="V123" s="753"/>
      <c r="W123" s="753"/>
      <c r="X123" s="753"/>
      <c r="Y123" s="759"/>
      <c r="Z123" s="776"/>
      <c r="AA123" s="776"/>
      <c r="AB123" s="776"/>
      <c r="AC123" s="776"/>
      <c r="AD123" s="776"/>
      <c r="AE123" s="425"/>
      <c r="AF123" s="425"/>
      <c r="AG123" s="425"/>
      <c r="AH123" s="425"/>
      <c r="AI123" s="425"/>
      <c r="AJ123" s="425"/>
      <c r="AK123" s="425"/>
      <c r="AL123" s="425"/>
      <c r="AM123" s="306"/>
    </row>
    <row r="124" spans="1:39" ht="30" outlineLevel="1">
      <c r="A124" s="518">
        <v>27</v>
      </c>
      <c r="B124" s="516"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766"/>
      <c r="Z124" s="758"/>
      <c r="AA124" s="758"/>
      <c r="AB124" s="758"/>
      <c r="AC124" s="758"/>
      <c r="AD124" s="758"/>
      <c r="AE124" s="410"/>
      <c r="AF124" s="415"/>
      <c r="AG124" s="415"/>
      <c r="AH124" s="415"/>
      <c r="AI124" s="415"/>
      <c r="AJ124" s="415"/>
      <c r="AK124" s="415"/>
      <c r="AL124" s="415"/>
      <c r="AM124" s="296">
        <f>SUM(Y124:AL124)</f>
        <v>0</v>
      </c>
    </row>
    <row r="125" spans="1:39" ht="15"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754">
        <f>Y124</f>
        <v>0</v>
      </c>
      <c r="Z125" s="754">
        <f t="shared" ref="Z125:AD125" si="185">Z124</f>
        <v>0</v>
      </c>
      <c r="AA125" s="754">
        <f t="shared" si="185"/>
        <v>0</v>
      </c>
      <c r="AB125" s="754">
        <f t="shared" si="185"/>
        <v>0</v>
      </c>
      <c r="AC125" s="754">
        <f t="shared" si="185"/>
        <v>0</v>
      </c>
      <c r="AD125" s="754">
        <f t="shared" si="185"/>
        <v>0</v>
      </c>
      <c r="AE125" s="411">
        <f t="shared" ref="AE125" si="186">AE124</f>
        <v>0</v>
      </c>
      <c r="AF125" s="411">
        <f t="shared" ref="AF125" si="187">AF124</f>
        <v>0</v>
      </c>
      <c r="AG125" s="411">
        <f t="shared" ref="AG125" si="188">AG124</f>
        <v>0</v>
      </c>
      <c r="AH125" s="411">
        <f t="shared" ref="AH125" si="189">AH124</f>
        <v>0</v>
      </c>
      <c r="AI125" s="411">
        <f t="shared" ref="AI125" si="190">AI124</f>
        <v>0</v>
      </c>
      <c r="AJ125" s="411">
        <f t="shared" ref="AJ125" si="191">AJ124</f>
        <v>0</v>
      </c>
      <c r="AK125" s="411">
        <f t="shared" ref="AK125" si="192">AK124</f>
        <v>0</v>
      </c>
      <c r="AL125" s="411">
        <f t="shared" ref="AL125" si="193">AL124</f>
        <v>0</v>
      </c>
      <c r="AM125" s="306"/>
    </row>
    <row r="126" spans="1:39" ht="15" outlineLevel="1">
      <c r="B126" s="294"/>
      <c r="C126" s="291"/>
      <c r="D126" s="753"/>
      <c r="E126" s="753"/>
      <c r="F126" s="753"/>
      <c r="G126" s="753"/>
      <c r="H126" s="753"/>
      <c r="I126" s="753"/>
      <c r="J126" s="753"/>
      <c r="K126" s="753"/>
      <c r="L126" s="753"/>
      <c r="M126" s="753"/>
      <c r="N126" s="753"/>
      <c r="O126" s="753"/>
      <c r="P126" s="753"/>
      <c r="Q126" s="753"/>
      <c r="R126" s="753"/>
      <c r="S126" s="753"/>
      <c r="T126" s="753"/>
      <c r="U126" s="753"/>
      <c r="V126" s="753"/>
      <c r="W126" s="753"/>
      <c r="X126" s="753"/>
      <c r="Y126" s="759"/>
      <c r="Z126" s="776"/>
      <c r="AA126" s="776"/>
      <c r="AB126" s="776"/>
      <c r="AC126" s="776"/>
      <c r="AD126" s="776"/>
      <c r="AE126" s="425"/>
      <c r="AF126" s="425"/>
      <c r="AG126" s="425"/>
      <c r="AH126" s="425"/>
      <c r="AI126" s="425"/>
      <c r="AJ126" s="425"/>
      <c r="AK126" s="425"/>
      <c r="AL126" s="425"/>
      <c r="AM126" s="306"/>
    </row>
    <row r="127" spans="1:39" ht="30" outlineLevel="1">
      <c r="A127" s="518">
        <v>28</v>
      </c>
      <c r="B127" s="516"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766"/>
      <c r="Z127" s="758"/>
      <c r="AA127" s="758"/>
      <c r="AB127" s="758"/>
      <c r="AC127" s="758"/>
      <c r="AD127" s="758"/>
      <c r="AE127" s="410"/>
      <c r="AF127" s="415"/>
      <c r="AG127" s="415"/>
      <c r="AH127" s="415"/>
      <c r="AI127" s="415"/>
      <c r="AJ127" s="415"/>
      <c r="AK127" s="415"/>
      <c r="AL127" s="415"/>
      <c r="AM127" s="296">
        <f>SUM(Y127:AL127)</f>
        <v>0</v>
      </c>
    </row>
    <row r="128" spans="1:39" ht="15"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754">
        <f>Y127</f>
        <v>0</v>
      </c>
      <c r="Z128" s="754">
        <f t="shared" ref="Z128:AD128" si="194">Z127</f>
        <v>0</v>
      </c>
      <c r="AA128" s="754">
        <f t="shared" si="194"/>
        <v>0</v>
      </c>
      <c r="AB128" s="754">
        <f t="shared" si="194"/>
        <v>0</v>
      </c>
      <c r="AC128" s="754">
        <f t="shared" si="194"/>
        <v>0</v>
      </c>
      <c r="AD128" s="754">
        <f t="shared" si="194"/>
        <v>0</v>
      </c>
      <c r="AE128" s="411">
        <f t="shared" ref="AE128" si="195">AE127</f>
        <v>0</v>
      </c>
      <c r="AF128" s="411">
        <f t="shared" ref="AF128" si="196">AF127</f>
        <v>0</v>
      </c>
      <c r="AG128" s="411">
        <f t="shared" ref="AG128" si="197">AG127</f>
        <v>0</v>
      </c>
      <c r="AH128" s="411">
        <f t="shared" ref="AH128" si="198">AH127</f>
        <v>0</v>
      </c>
      <c r="AI128" s="411">
        <f t="shared" ref="AI128" si="199">AI127</f>
        <v>0</v>
      </c>
      <c r="AJ128" s="411">
        <f t="shared" ref="AJ128" si="200">AJ127</f>
        <v>0</v>
      </c>
      <c r="AK128" s="411">
        <f t="shared" ref="AK128" si="201">AK127</f>
        <v>0</v>
      </c>
      <c r="AL128" s="411">
        <f t="shared" ref="AL128" si="202">AL127</f>
        <v>0</v>
      </c>
      <c r="AM128" s="306"/>
    </row>
    <row r="129" spans="1:39" ht="15" outlineLevel="1">
      <c r="B129" s="294"/>
      <c r="C129" s="291"/>
      <c r="D129" s="753"/>
      <c r="E129" s="753"/>
      <c r="F129" s="753"/>
      <c r="G129" s="753"/>
      <c r="H129" s="753"/>
      <c r="I129" s="753"/>
      <c r="J129" s="753"/>
      <c r="K129" s="753"/>
      <c r="L129" s="753"/>
      <c r="M129" s="753"/>
      <c r="N129" s="753"/>
      <c r="O129" s="753"/>
      <c r="P129" s="753"/>
      <c r="Q129" s="753"/>
      <c r="R129" s="753"/>
      <c r="S129" s="753"/>
      <c r="T129" s="753"/>
      <c r="U129" s="753"/>
      <c r="V129" s="753"/>
      <c r="W129" s="753"/>
      <c r="X129" s="753"/>
      <c r="Y129" s="759"/>
      <c r="Z129" s="776"/>
      <c r="AA129" s="776"/>
      <c r="AB129" s="776"/>
      <c r="AC129" s="776"/>
      <c r="AD129" s="776"/>
      <c r="AE129" s="425"/>
      <c r="AF129" s="425"/>
      <c r="AG129" s="425"/>
      <c r="AH129" s="425"/>
      <c r="AI129" s="425"/>
      <c r="AJ129" s="425"/>
      <c r="AK129" s="425"/>
      <c r="AL129" s="425"/>
      <c r="AM129" s="306"/>
    </row>
    <row r="130" spans="1:39" ht="30" outlineLevel="1">
      <c r="A130" s="518">
        <v>29</v>
      </c>
      <c r="B130" s="516"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766"/>
      <c r="Z130" s="758"/>
      <c r="AA130" s="758"/>
      <c r="AB130" s="758"/>
      <c r="AC130" s="758"/>
      <c r="AD130" s="758"/>
      <c r="AE130" s="410"/>
      <c r="AF130" s="415"/>
      <c r="AG130" s="415"/>
      <c r="AH130" s="415"/>
      <c r="AI130" s="415"/>
      <c r="AJ130" s="415"/>
      <c r="AK130" s="415"/>
      <c r="AL130" s="415"/>
      <c r="AM130" s="296">
        <f>SUM(Y130:AL130)</f>
        <v>0</v>
      </c>
    </row>
    <row r="131" spans="1:39" ht="15"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754">
        <f>Y130</f>
        <v>0</v>
      </c>
      <c r="Z131" s="754">
        <f t="shared" ref="Z131:AD131" si="203">Z130</f>
        <v>0</v>
      </c>
      <c r="AA131" s="754">
        <f t="shared" si="203"/>
        <v>0</v>
      </c>
      <c r="AB131" s="754">
        <f t="shared" si="203"/>
        <v>0</v>
      </c>
      <c r="AC131" s="754">
        <f t="shared" si="203"/>
        <v>0</v>
      </c>
      <c r="AD131" s="754">
        <f t="shared" si="203"/>
        <v>0</v>
      </c>
      <c r="AE131" s="411">
        <f t="shared" ref="AE131" si="204">AE130</f>
        <v>0</v>
      </c>
      <c r="AF131" s="411">
        <f t="shared" ref="AF131" si="205">AF130</f>
        <v>0</v>
      </c>
      <c r="AG131" s="411">
        <f t="shared" ref="AG131" si="206">AG130</f>
        <v>0</v>
      </c>
      <c r="AH131" s="411">
        <f t="shared" ref="AH131" si="207">AH130</f>
        <v>0</v>
      </c>
      <c r="AI131" s="411">
        <f t="shared" ref="AI131" si="208">AI130</f>
        <v>0</v>
      </c>
      <c r="AJ131" s="411">
        <f t="shared" ref="AJ131" si="209">AJ130</f>
        <v>0</v>
      </c>
      <c r="AK131" s="411">
        <f t="shared" ref="AK131" si="210">AK130</f>
        <v>0</v>
      </c>
      <c r="AL131" s="411">
        <f t="shared" ref="AL131" si="211">AL130</f>
        <v>0</v>
      </c>
      <c r="AM131" s="306"/>
    </row>
    <row r="132" spans="1:39" ht="15" outlineLevel="1">
      <c r="B132" s="294"/>
      <c r="C132" s="291"/>
      <c r="D132" s="753"/>
      <c r="E132" s="753"/>
      <c r="F132" s="753"/>
      <c r="G132" s="753"/>
      <c r="H132" s="753"/>
      <c r="I132" s="753"/>
      <c r="J132" s="753"/>
      <c r="K132" s="753"/>
      <c r="L132" s="753"/>
      <c r="M132" s="753"/>
      <c r="N132" s="753"/>
      <c r="O132" s="753"/>
      <c r="P132" s="753"/>
      <c r="Q132" s="753"/>
      <c r="R132" s="753"/>
      <c r="S132" s="753"/>
      <c r="T132" s="753"/>
      <c r="U132" s="753"/>
      <c r="V132" s="753"/>
      <c r="W132" s="753"/>
      <c r="X132" s="753"/>
      <c r="Y132" s="759"/>
      <c r="Z132" s="776"/>
      <c r="AA132" s="776"/>
      <c r="AB132" s="776"/>
      <c r="AC132" s="776"/>
      <c r="AD132" s="776"/>
      <c r="AE132" s="425"/>
      <c r="AF132" s="425"/>
      <c r="AG132" s="425"/>
      <c r="AH132" s="425"/>
      <c r="AI132" s="425"/>
      <c r="AJ132" s="425"/>
      <c r="AK132" s="425"/>
      <c r="AL132" s="425"/>
      <c r="AM132" s="306"/>
    </row>
    <row r="133" spans="1:39" ht="30" outlineLevel="1">
      <c r="A133" s="518">
        <v>30</v>
      </c>
      <c r="B133" s="516"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766"/>
      <c r="Z133" s="758"/>
      <c r="AA133" s="758"/>
      <c r="AB133" s="758"/>
      <c r="AC133" s="758"/>
      <c r="AD133" s="758"/>
      <c r="AE133" s="410"/>
      <c r="AF133" s="415"/>
      <c r="AG133" s="415"/>
      <c r="AH133" s="415"/>
      <c r="AI133" s="415"/>
      <c r="AJ133" s="415"/>
      <c r="AK133" s="415"/>
      <c r="AL133" s="415"/>
      <c r="AM133" s="296">
        <f>SUM(Y133:AL133)</f>
        <v>0</v>
      </c>
    </row>
    <row r="134" spans="1:39" ht="15"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754">
        <f>Y133</f>
        <v>0</v>
      </c>
      <c r="Z134" s="754">
        <f t="shared" ref="Z134:AD134" si="212">Z133</f>
        <v>0</v>
      </c>
      <c r="AA134" s="754">
        <f t="shared" si="212"/>
        <v>0</v>
      </c>
      <c r="AB134" s="754">
        <f t="shared" si="212"/>
        <v>0</v>
      </c>
      <c r="AC134" s="754">
        <f t="shared" si="212"/>
        <v>0</v>
      </c>
      <c r="AD134" s="754">
        <f t="shared" si="212"/>
        <v>0</v>
      </c>
      <c r="AE134" s="411">
        <f t="shared" ref="AE134" si="213">AE133</f>
        <v>0</v>
      </c>
      <c r="AF134" s="411">
        <f t="shared" ref="AF134" si="214">AF133</f>
        <v>0</v>
      </c>
      <c r="AG134" s="411">
        <f t="shared" ref="AG134" si="215">AG133</f>
        <v>0</v>
      </c>
      <c r="AH134" s="411">
        <f t="shared" ref="AH134" si="216">AH133</f>
        <v>0</v>
      </c>
      <c r="AI134" s="411">
        <f t="shared" ref="AI134" si="217">AI133</f>
        <v>0</v>
      </c>
      <c r="AJ134" s="411">
        <f t="shared" ref="AJ134" si="218">AJ133</f>
        <v>0</v>
      </c>
      <c r="AK134" s="411">
        <f t="shared" ref="AK134" si="219">AK133</f>
        <v>0</v>
      </c>
      <c r="AL134" s="411">
        <f t="shared" ref="AL134" si="220">AL133</f>
        <v>0</v>
      </c>
      <c r="AM134" s="306"/>
    </row>
    <row r="135" spans="1:39" ht="15" outlineLevel="1">
      <c r="B135" s="294"/>
      <c r="C135" s="291"/>
      <c r="D135" s="753"/>
      <c r="E135" s="753"/>
      <c r="F135" s="753"/>
      <c r="G135" s="753"/>
      <c r="H135" s="753"/>
      <c r="I135" s="753"/>
      <c r="J135" s="753"/>
      <c r="K135" s="753"/>
      <c r="L135" s="753"/>
      <c r="M135" s="753"/>
      <c r="N135" s="753"/>
      <c r="O135" s="753"/>
      <c r="P135" s="753"/>
      <c r="Q135" s="753"/>
      <c r="R135" s="753"/>
      <c r="S135" s="753"/>
      <c r="T135" s="753"/>
      <c r="U135" s="753"/>
      <c r="V135" s="753"/>
      <c r="W135" s="753"/>
      <c r="X135" s="753"/>
      <c r="Y135" s="759"/>
      <c r="Z135" s="776"/>
      <c r="AA135" s="776"/>
      <c r="AB135" s="776"/>
      <c r="AC135" s="776"/>
      <c r="AD135" s="776"/>
      <c r="AE135" s="425"/>
      <c r="AF135" s="425"/>
      <c r="AG135" s="425"/>
      <c r="AH135" s="425"/>
      <c r="AI135" s="425"/>
      <c r="AJ135" s="425"/>
      <c r="AK135" s="425"/>
      <c r="AL135" s="425"/>
      <c r="AM135" s="306"/>
    </row>
    <row r="136" spans="1:39" ht="30" outlineLevel="1">
      <c r="A136" s="518">
        <v>31</v>
      </c>
      <c r="B136" s="516"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766"/>
      <c r="Z136" s="758"/>
      <c r="AA136" s="758"/>
      <c r="AB136" s="758"/>
      <c r="AC136" s="758"/>
      <c r="AD136" s="758"/>
      <c r="AE136" s="410"/>
      <c r="AF136" s="415"/>
      <c r="AG136" s="415"/>
      <c r="AH136" s="415"/>
      <c r="AI136" s="415"/>
      <c r="AJ136" s="415"/>
      <c r="AK136" s="415"/>
      <c r="AL136" s="415"/>
      <c r="AM136" s="296">
        <f>SUM(Y136:AL136)</f>
        <v>0</v>
      </c>
    </row>
    <row r="137" spans="1:39" ht="15"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754">
        <f>Y136</f>
        <v>0</v>
      </c>
      <c r="Z137" s="754">
        <f t="shared" ref="Z137:AD137" si="221">Z136</f>
        <v>0</v>
      </c>
      <c r="AA137" s="754">
        <f t="shared" si="221"/>
        <v>0</v>
      </c>
      <c r="AB137" s="754">
        <f t="shared" si="221"/>
        <v>0</v>
      </c>
      <c r="AC137" s="754">
        <f t="shared" si="221"/>
        <v>0</v>
      </c>
      <c r="AD137" s="754">
        <f t="shared" si="221"/>
        <v>0</v>
      </c>
      <c r="AE137" s="411">
        <f t="shared" ref="AE137" si="222">AE136</f>
        <v>0</v>
      </c>
      <c r="AF137" s="411">
        <f t="shared" ref="AF137" si="223">AF136</f>
        <v>0</v>
      </c>
      <c r="AG137" s="411">
        <f t="shared" ref="AG137" si="224">AG136</f>
        <v>0</v>
      </c>
      <c r="AH137" s="411">
        <f t="shared" ref="AH137" si="225">AH136</f>
        <v>0</v>
      </c>
      <c r="AI137" s="411">
        <f t="shared" ref="AI137" si="226">AI136</f>
        <v>0</v>
      </c>
      <c r="AJ137" s="411">
        <f t="shared" ref="AJ137" si="227">AJ136</f>
        <v>0</v>
      </c>
      <c r="AK137" s="411">
        <f t="shared" ref="AK137" si="228">AK136</f>
        <v>0</v>
      </c>
      <c r="AL137" s="411">
        <f t="shared" ref="AL137" si="229">AL136</f>
        <v>0</v>
      </c>
      <c r="AM137" s="306"/>
    </row>
    <row r="138" spans="1:39" ht="15" outlineLevel="1">
      <c r="B138" s="516"/>
      <c r="C138" s="291"/>
      <c r="D138" s="753"/>
      <c r="E138" s="753"/>
      <c r="F138" s="753"/>
      <c r="G138" s="753"/>
      <c r="H138" s="753"/>
      <c r="I138" s="753"/>
      <c r="J138" s="753"/>
      <c r="K138" s="753"/>
      <c r="L138" s="753"/>
      <c r="M138" s="753"/>
      <c r="N138" s="753"/>
      <c r="O138" s="753"/>
      <c r="P138" s="753"/>
      <c r="Q138" s="753"/>
      <c r="R138" s="753"/>
      <c r="S138" s="753"/>
      <c r="T138" s="753"/>
      <c r="U138" s="753"/>
      <c r="V138" s="753"/>
      <c r="W138" s="753"/>
      <c r="X138" s="753"/>
      <c r="Y138" s="759"/>
      <c r="Z138" s="776"/>
      <c r="AA138" s="776"/>
      <c r="AB138" s="776"/>
      <c r="AC138" s="776"/>
      <c r="AD138" s="776"/>
      <c r="AE138" s="425"/>
      <c r="AF138" s="425"/>
      <c r="AG138" s="425"/>
      <c r="AH138" s="425"/>
      <c r="AI138" s="425"/>
      <c r="AJ138" s="425"/>
      <c r="AK138" s="425"/>
      <c r="AL138" s="425"/>
      <c r="AM138" s="306"/>
    </row>
    <row r="139" spans="1:39" ht="15.75" customHeight="1" outlineLevel="1">
      <c r="A139" s="518">
        <v>32</v>
      </c>
      <c r="B139" s="516"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766"/>
      <c r="Z139" s="758"/>
      <c r="AA139" s="758"/>
      <c r="AB139" s="758"/>
      <c r="AC139" s="758"/>
      <c r="AD139" s="758"/>
      <c r="AE139" s="410"/>
      <c r="AF139" s="415"/>
      <c r="AG139" s="415"/>
      <c r="AH139" s="415"/>
      <c r="AI139" s="415"/>
      <c r="AJ139" s="415"/>
      <c r="AK139" s="415"/>
      <c r="AL139" s="415"/>
      <c r="AM139" s="296">
        <f>SUM(Y139:AL139)</f>
        <v>0</v>
      </c>
    </row>
    <row r="140" spans="1:39" ht="15"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754">
        <f>Y139</f>
        <v>0</v>
      </c>
      <c r="Z140" s="754">
        <f t="shared" ref="Z140:AD140" si="230">Z139</f>
        <v>0</v>
      </c>
      <c r="AA140" s="754">
        <f t="shared" si="230"/>
        <v>0</v>
      </c>
      <c r="AB140" s="754">
        <f t="shared" si="230"/>
        <v>0</v>
      </c>
      <c r="AC140" s="754">
        <f t="shared" si="230"/>
        <v>0</v>
      </c>
      <c r="AD140" s="754">
        <f t="shared" si="230"/>
        <v>0</v>
      </c>
      <c r="AE140" s="411">
        <f t="shared" ref="AE140" si="231">AE139</f>
        <v>0</v>
      </c>
      <c r="AF140" s="411">
        <f t="shared" ref="AF140" si="232">AF139</f>
        <v>0</v>
      </c>
      <c r="AG140" s="411">
        <f t="shared" ref="AG140" si="233">AG139</f>
        <v>0</v>
      </c>
      <c r="AH140" s="411">
        <f t="shared" ref="AH140" si="234">AH139</f>
        <v>0</v>
      </c>
      <c r="AI140" s="411">
        <f t="shared" ref="AI140" si="235">AI139</f>
        <v>0</v>
      </c>
      <c r="AJ140" s="411">
        <f t="shared" ref="AJ140" si="236">AJ139</f>
        <v>0</v>
      </c>
      <c r="AK140" s="411">
        <f t="shared" ref="AK140" si="237">AK139</f>
        <v>0</v>
      </c>
      <c r="AL140" s="411">
        <f t="shared" ref="AL140" si="238">AL139</f>
        <v>0</v>
      </c>
      <c r="AM140" s="306"/>
    </row>
    <row r="141" spans="1:39" ht="15" outlineLevel="1">
      <c r="B141" s="516"/>
      <c r="C141" s="291"/>
      <c r="D141" s="753"/>
      <c r="E141" s="753"/>
      <c r="F141" s="753"/>
      <c r="G141" s="753"/>
      <c r="H141" s="753"/>
      <c r="I141" s="753"/>
      <c r="J141" s="753"/>
      <c r="K141" s="753"/>
      <c r="L141" s="753"/>
      <c r="M141" s="753"/>
      <c r="N141" s="753"/>
      <c r="O141" s="753"/>
      <c r="P141" s="753"/>
      <c r="Q141" s="753"/>
      <c r="R141" s="753"/>
      <c r="S141" s="753"/>
      <c r="T141" s="753"/>
      <c r="U141" s="753"/>
      <c r="V141" s="753"/>
      <c r="W141" s="753"/>
      <c r="X141" s="753"/>
      <c r="Y141" s="759"/>
      <c r="Z141" s="776"/>
      <c r="AA141" s="776"/>
      <c r="AB141" s="776"/>
      <c r="AC141" s="776"/>
      <c r="AD141" s="776"/>
      <c r="AE141" s="425"/>
      <c r="AF141" s="425"/>
      <c r="AG141" s="425"/>
      <c r="AH141" s="425"/>
      <c r="AI141" s="425"/>
      <c r="AJ141" s="425"/>
      <c r="AK141" s="425"/>
      <c r="AL141" s="425"/>
      <c r="AM141" s="306"/>
    </row>
    <row r="142" spans="1:39" ht="15.45" outlineLevel="1">
      <c r="B142" s="288" t="s">
        <v>501</v>
      </c>
      <c r="C142" s="291"/>
      <c r="D142" s="753"/>
      <c r="E142" s="753"/>
      <c r="F142" s="753"/>
      <c r="G142" s="753"/>
      <c r="H142" s="753"/>
      <c r="I142" s="753"/>
      <c r="J142" s="753"/>
      <c r="K142" s="753"/>
      <c r="L142" s="753"/>
      <c r="M142" s="753"/>
      <c r="N142" s="753"/>
      <c r="O142" s="753"/>
      <c r="P142" s="753"/>
      <c r="Q142" s="753"/>
      <c r="R142" s="753"/>
      <c r="S142" s="753"/>
      <c r="T142" s="753"/>
      <c r="U142" s="753"/>
      <c r="V142" s="753"/>
      <c r="W142" s="753"/>
      <c r="X142" s="753"/>
      <c r="Y142" s="759"/>
      <c r="Z142" s="776"/>
      <c r="AA142" s="776"/>
      <c r="AB142" s="776"/>
      <c r="AC142" s="776"/>
      <c r="AD142" s="776"/>
      <c r="AE142" s="425"/>
      <c r="AF142" s="425"/>
      <c r="AG142" s="425"/>
      <c r="AH142" s="425"/>
      <c r="AI142" s="425"/>
      <c r="AJ142" s="425"/>
      <c r="AK142" s="425"/>
      <c r="AL142" s="425"/>
      <c r="AM142" s="306"/>
    </row>
    <row r="143" spans="1:39" ht="15" outlineLevel="1">
      <c r="A143" s="518">
        <v>33</v>
      </c>
      <c r="B143" s="516"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766"/>
      <c r="Z143" s="758"/>
      <c r="AA143" s="758"/>
      <c r="AB143" s="758"/>
      <c r="AC143" s="758"/>
      <c r="AD143" s="758"/>
      <c r="AE143" s="410"/>
      <c r="AF143" s="415"/>
      <c r="AG143" s="415"/>
      <c r="AH143" s="415"/>
      <c r="AI143" s="415"/>
      <c r="AJ143" s="415"/>
      <c r="AK143" s="415"/>
      <c r="AL143" s="415"/>
      <c r="AM143" s="296">
        <f>SUM(Y143:AL143)</f>
        <v>0</v>
      </c>
    </row>
    <row r="144" spans="1:39" ht="15"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754">
        <f>Y143</f>
        <v>0</v>
      </c>
      <c r="Z144" s="754">
        <f t="shared" ref="Z144:AD144" si="239">Z143</f>
        <v>0</v>
      </c>
      <c r="AA144" s="754">
        <f t="shared" si="239"/>
        <v>0</v>
      </c>
      <c r="AB144" s="754">
        <f t="shared" si="239"/>
        <v>0</v>
      </c>
      <c r="AC144" s="754">
        <f t="shared" si="239"/>
        <v>0</v>
      </c>
      <c r="AD144" s="754">
        <f t="shared" si="239"/>
        <v>0</v>
      </c>
      <c r="AE144" s="411">
        <f t="shared" ref="AE144" si="240">AE143</f>
        <v>0</v>
      </c>
      <c r="AF144" s="411">
        <f t="shared" ref="AF144" si="241">AF143</f>
        <v>0</v>
      </c>
      <c r="AG144" s="411">
        <f t="shared" ref="AG144" si="242">AG143</f>
        <v>0</v>
      </c>
      <c r="AH144" s="411">
        <f t="shared" ref="AH144" si="243">AH143</f>
        <v>0</v>
      </c>
      <c r="AI144" s="411">
        <f t="shared" ref="AI144" si="244">AI143</f>
        <v>0</v>
      </c>
      <c r="AJ144" s="411">
        <f t="shared" ref="AJ144" si="245">AJ143</f>
        <v>0</v>
      </c>
      <c r="AK144" s="411">
        <f t="shared" ref="AK144" si="246">AK143</f>
        <v>0</v>
      </c>
      <c r="AL144" s="411">
        <f t="shared" ref="AL144" si="247">AL143</f>
        <v>0</v>
      </c>
      <c r="AM144" s="306"/>
    </row>
    <row r="145" spans="1:39" ht="15" outlineLevel="1">
      <c r="B145" s="516"/>
      <c r="C145" s="291"/>
      <c r="D145" s="753"/>
      <c r="E145" s="753"/>
      <c r="F145" s="753"/>
      <c r="G145" s="753"/>
      <c r="H145" s="753"/>
      <c r="I145" s="753"/>
      <c r="J145" s="753"/>
      <c r="K145" s="753"/>
      <c r="L145" s="753"/>
      <c r="M145" s="753"/>
      <c r="N145" s="753"/>
      <c r="O145" s="753"/>
      <c r="P145" s="753"/>
      <c r="Q145" s="753"/>
      <c r="R145" s="753"/>
      <c r="S145" s="753"/>
      <c r="T145" s="753"/>
      <c r="U145" s="753"/>
      <c r="V145" s="753"/>
      <c r="W145" s="753"/>
      <c r="X145" s="753"/>
      <c r="Y145" s="759"/>
      <c r="Z145" s="776"/>
      <c r="AA145" s="776"/>
      <c r="AB145" s="776"/>
      <c r="AC145" s="776"/>
      <c r="AD145" s="776"/>
      <c r="AE145" s="425"/>
      <c r="AF145" s="425"/>
      <c r="AG145" s="425"/>
      <c r="AH145" s="425"/>
      <c r="AI145" s="425"/>
      <c r="AJ145" s="425"/>
      <c r="AK145" s="425"/>
      <c r="AL145" s="425"/>
      <c r="AM145" s="306"/>
    </row>
    <row r="146" spans="1:39" ht="15" outlineLevel="1">
      <c r="A146" s="518">
        <v>34</v>
      </c>
      <c r="B146" s="516"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766"/>
      <c r="Z146" s="758"/>
      <c r="AA146" s="758"/>
      <c r="AB146" s="758"/>
      <c r="AC146" s="758"/>
      <c r="AD146" s="758"/>
      <c r="AE146" s="410"/>
      <c r="AF146" s="415"/>
      <c r="AG146" s="415"/>
      <c r="AH146" s="415"/>
      <c r="AI146" s="415"/>
      <c r="AJ146" s="415"/>
      <c r="AK146" s="415"/>
      <c r="AL146" s="415"/>
      <c r="AM146" s="296">
        <f>SUM(Y146:AL146)</f>
        <v>0</v>
      </c>
    </row>
    <row r="147" spans="1:39" ht="15"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754">
        <f>Y146</f>
        <v>0</v>
      </c>
      <c r="Z147" s="754">
        <f t="shared" ref="Z147:AD147" si="248">Z146</f>
        <v>0</v>
      </c>
      <c r="AA147" s="754">
        <f t="shared" si="248"/>
        <v>0</v>
      </c>
      <c r="AB147" s="754">
        <f t="shared" si="248"/>
        <v>0</v>
      </c>
      <c r="AC147" s="754">
        <f t="shared" si="248"/>
        <v>0</v>
      </c>
      <c r="AD147" s="754">
        <f t="shared" si="248"/>
        <v>0</v>
      </c>
      <c r="AE147" s="411">
        <f t="shared" ref="AE147" si="249">AE146</f>
        <v>0</v>
      </c>
      <c r="AF147" s="411">
        <f t="shared" ref="AF147" si="250">AF146</f>
        <v>0</v>
      </c>
      <c r="AG147" s="411">
        <f t="shared" ref="AG147" si="251">AG146</f>
        <v>0</v>
      </c>
      <c r="AH147" s="411">
        <f t="shared" ref="AH147" si="252">AH146</f>
        <v>0</v>
      </c>
      <c r="AI147" s="411">
        <f t="shared" ref="AI147" si="253">AI146</f>
        <v>0</v>
      </c>
      <c r="AJ147" s="411">
        <f t="shared" ref="AJ147" si="254">AJ146</f>
        <v>0</v>
      </c>
      <c r="AK147" s="411">
        <f t="shared" ref="AK147" si="255">AK146</f>
        <v>0</v>
      </c>
      <c r="AL147" s="411">
        <f t="shared" ref="AL147" si="256">AL146</f>
        <v>0</v>
      </c>
      <c r="AM147" s="306"/>
    </row>
    <row r="148" spans="1:39" ht="15" outlineLevel="1">
      <c r="B148" s="516"/>
      <c r="C148" s="291"/>
      <c r="D148" s="753"/>
      <c r="E148" s="753"/>
      <c r="F148" s="753"/>
      <c r="G148" s="753"/>
      <c r="H148" s="753"/>
      <c r="I148" s="753"/>
      <c r="J148" s="753"/>
      <c r="K148" s="753"/>
      <c r="L148" s="753"/>
      <c r="M148" s="753"/>
      <c r="N148" s="753"/>
      <c r="O148" s="753"/>
      <c r="P148" s="753"/>
      <c r="Q148" s="753"/>
      <c r="R148" s="753"/>
      <c r="S148" s="753"/>
      <c r="T148" s="753"/>
      <c r="U148" s="753"/>
      <c r="V148" s="753"/>
      <c r="W148" s="753"/>
      <c r="X148" s="753"/>
      <c r="Y148" s="759"/>
      <c r="Z148" s="776"/>
      <c r="AA148" s="776"/>
      <c r="AB148" s="776"/>
      <c r="AC148" s="776"/>
      <c r="AD148" s="776"/>
      <c r="AE148" s="425"/>
      <c r="AF148" s="425"/>
      <c r="AG148" s="425"/>
      <c r="AH148" s="425"/>
      <c r="AI148" s="425"/>
      <c r="AJ148" s="425"/>
      <c r="AK148" s="425"/>
      <c r="AL148" s="425"/>
      <c r="AM148" s="306"/>
    </row>
    <row r="149" spans="1:39" ht="15" outlineLevel="1">
      <c r="A149" s="518">
        <v>35</v>
      </c>
      <c r="B149" s="516"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766"/>
      <c r="Z149" s="758"/>
      <c r="AA149" s="758"/>
      <c r="AB149" s="758"/>
      <c r="AC149" s="758"/>
      <c r="AD149" s="758"/>
      <c r="AE149" s="410"/>
      <c r="AF149" s="415"/>
      <c r="AG149" s="415"/>
      <c r="AH149" s="415"/>
      <c r="AI149" s="415"/>
      <c r="AJ149" s="415"/>
      <c r="AK149" s="415"/>
      <c r="AL149" s="415"/>
      <c r="AM149" s="296">
        <f>SUM(Y149:AL149)</f>
        <v>0</v>
      </c>
    </row>
    <row r="150" spans="1:39" ht="15"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754">
        <f>Y149</f>
        <v>0</v>
      </c>
      <c r="Z150" s="754">
        <f t="shared" ref="Z150:AD150" si="257">Z149</f>
        <v>0</v>
      </c>
      <c r="AA150" s="754">
        <f t="shared" si="257"/>
        <v>0</v>
      </c>
      <c r="AB150" s="754">
        <f t="shared" si="257"/>
        <v>0</v>
      </c>
      <c r="AC150" s="754">
        <f t="shared" si="257"/>
        <v>0</v>
      </c>
      <c r="AD150" s="754">
        <f t="shared" si="257"/>
        <v>0</v>
      </c>
      <c r="AE150" s="411">
        <f t="shared" ref="AE150" si="258">AE149</f>
        <v>0</v>
      </c>
      <c r="AF150" s="411">
        <f t="shared" ref="AF150" si="259">AF149</f>
        <v>0</v>
      </c>
      <c r="AG150" s="411">
        <f t="shared" ref="AG150" si="260">AG149</f>
        <v>0</v>
      </c>
      <c r="AH150" s="411">
        <f t="shared" ref="AH150" si="261">AH149</f>
        <v>0</v>
      </c>
      <c r="AI150" s="411">
        <f t="shared" ref="AI150" si="262">AI149</f>
        <v>0</v>
      </c>
      <c r="AJ150" s="411">
        <f t="shared" ref="AJ150" si="263">AJ149</f>
        <v>0</v>
      </c>
      <c r="AK150" s="411">
        <f t="shared" ref="AK150" si="264">AK149</f>
        <v>0</v>
      </c>
      <c r="AL150" s="411">
        <f t="shared" ref="AL150" si="265">AL149</f>
        <v>0</v>
      </c>
      <c r="AM150" s="306"/>
    </row>
    <row r="151" spans="1:39" ht="15" outlineLevel="1">
      <c r="B151" s="294"/>
      <c r="C151" s="291"/>
      <c r="D151" s="753"/>
      <c r="E151" s="753"/>
      <c r="F151" s="753"/>
      <c r="G151" s="753"/>
      <c r="H151" s="753"/>
      <c r="I151" s="753"/>
      <c r="J151" s="753"/>
      <c r="K151" s="753"/>
      <c r="L151" s="753"/>
      <c r="M151" s="753"/>
      <c r="N151" s="753"/>
      <c r="O151" s="753"/>
      <c r="P151" s="753"/>
      <c r="Q151" s="753"/>
      <c r="R151" s="753"/>
      <c r="S151" s="753"/>
      <c r="T151" s="753"/>
      <c r="U151" s="753"/>
      <c r="V151" s="753"/>
      <c r="W151" s="753"/>
      <c r="X151" s="753"/>
      <c r="Y151" s="759"/>
      <c r="Z151" s="776"/>
      <c r="AA151" s="776"/>
      <c r="AB151" s="776"/>
      <c r="AC151" s="776"/>
      <c r="AD151" s="776"/>
      <c r="AE151" s="425"/>
      <c r="AF151" s="425"/>
      <c r="AG151" s="425"/>
      <c r="AH151" s="425"/>
      <c r="AI151" s="425"/>
      <c r="AJ151" s="425"/>
      <c r="AK151" s="425"/>
      <c r="AL151" s="425"/>
      <c r="AM151" s="306"/>
    </row>
    <row r="152" spans="1:39" ht="15.45" outlineLevel="1">
      <c r="B152" s="288" t="s">
        <v>502</v>
      </c>
      <c r="C152" s="291"/>
      <c r="D152" s="753"/>
      <c r="E152" s="753"/>
      <c r="F152" s="753"/>
      <c r="G152" s="753"/>
      <c r="H152" s="753"/>
      <c r="I152" s="753"/>
      <c r="J152" s="753"/>
      <c r="K152" s="753"/>
      <c r="L152" s="753"/>
      <c r="M152" s="753"/>
      <c r="N152" s="753"/>
      <c r="O152" s="753"/>
      <c r="P152" s="753"/>
      <c r="Q152" s="753"/>
      <c r="R152" s="753"/>
      <c r="S152" s="753"/>
      <c r="T152" s="753"/>
      <c r="U152" s="753"/>
      <c r="V152" s="753"/>
      <c r="W152" s="753"/>
      <c r="X152" s="753"/>
      <c r="Y152" s="759"/>
      <c r="Z152" s="776"/>
      <c r="AA152" s="776"/>
      <c r="AB152" s="776"/>
      <c r="AC152" s="776"/>
      <c r="AD152" s="776"/>
      <c r="AE152" s="425"/>
      <c r="AF152" s="425"/>
      <c r="AG152" s="425"/>
      <c r="AH152" s="425"/>
      <c r="AI152" s="425"/>
      <c r="AJ152" s="425"/>
      <c r="AK152" s="425"/>
      <c r="AL152" s="425"/>
      <c r="AM152" s="306"/>
    </row>
    <row r="153" spans="1:39" ht="45" outlineLevel="1">
      <c r="A153" s="518">
        <v>36</v>
      </c>
      <c r="B153" s="516"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766"/>
      <c r="Z153" s="758"/>
      <c r="AA153" s="758"/>
      <c r="AB153" s="758"/>
      <c r="AC153" s="758"/>
      <c r="AD153" s="758"/>
      <c r="AE153" s="410"/>
      <c r="AF153" s="415"/>
      <c r="AG153" s="415"/>
      <c r="AH153" s="415"/>
      <c r="AI153" s="415"/>
      <c r="AJ153" s="415"/>
      <c r="AK153" s="415"/>
      <c r="AL153" s="415"/>
      <c r="AM153" s="296">
        <f>SUM(Y153:AL153)</f>
        <v>0</v>
      </c>
    </row>
    <row r="154" spans="1:39" ht="15"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754">
        <f>Y153</f>
        <v>0</v>
      </c>
      <c r="Z154" s="754">
        <f t="shared" ref="Z154:AD154" si="266">Z153</f>
        <v>0</v>
      </c>
      <c r="AA154" s="754">
        <f t="shared" si="266"/>
        <v>0</v>
      </c>
      <c r="AB154" s="754">
        <f t="shared" si="266"/>
        <v>0</v>
      </c>
      <c r="AC154" s="754">
        <f t="shared" si="266"/>
        <v>0</v>
      </c>
      <c r="AD154" s="754">
        <f t="shared" si="266"/>
        <v>0</v>
      </c>
      <c r="AE154" s="411">
        <f t="shared" ref="AE154" si="267">AE153</f>
        <v>0</v>
      </c>
      <c r="AF154" s="411">
        <f t="shared" ref="AF154" si="268">AF153</f>
        <v>0</v>
      </c>
      <c r="AG154" s="411">
        <f t="shared" ref="AG154" si="269">AG153</f>
        <v>0</v>
      </c>
      <c r="AH154" s="411">
        <f t="shared" ref="AH154" si="270">AH153</f>
        <v>0</v>
      </c>
      <c r="AI154" s="411">
        <f t="shared" ref="AI154" si="271">AI153</f>
        <v>0</v>
      </c>
      <c r="AJ154" s="411">
        <f t="shared" ref="AJ154" si="272">AJ153</f>
        <v>0</v>
      </c>
      <c r="AK154" s="411">
        <f t="shared" ref="AK154" si="273">AK153</f>
        <v>0</v>
      </c>
      <c r="AL154" s="411">
        <f t="shared" ref="AL154" si="274">AL153</f>
        <v>0</v>
      </c>
      <c r="AM154" s="306"/>
    </row>
    <row r="155" spans="1:39" ht="15" outlineLevel="1">
      <c r="B155" s="516"/>
      <c r="C155" s="291"/>
      <c r="D155" s="753"/>
      <c r="E155" s="753"/>
      <c r="F155" s="753"/>
      <c r="G155" s="753"/>
      <c r="H155" s="753"/>
      <c r="I155" s="753"/>
      <c r="J155" s="753"/>
      <c r="K155" s="753"/>
      <c r="L155" s="753"/>
      <c r="M155" s="753"/>
      <c r="N155" s="753"/>
      <c r="O155" s="753"/>
      <c r="P155" s="753"/>
      <c r="Q155" s="753"/>
      <c r="R155" s="753"/>
      <c r="S155" s="753"/>
      <c r="T155" s="753"/>
      <c r="U155" s="753"/>
      <c r="V155" s="753"/>
      <c r="W155" s="753"/>
      <c r="X155" s="753"/>
      <c r="Y155" s="759"/>
      <c r="Z155" s="776"/>
      <c r="AA155" s="776"/>
      <c r="AB155" s="776"/>
      <c r="AC155" s="776"/>
      <c r="AD155" s="776"/>
      <c r="AE155" s="425"/>
      <c r="AF155" s="425"/>
      <c r="AG155" s="425"/>
      <c r="AH155" s="425"/>
      <c r="AI155" s="425"/>
      <c r="AJ155" s="425"/>
      <c r="AK155" s="425"/>
      <c r="AL155" s="425"/>
      <c r="AM155" s="306"/>
    </row>
    <row r="156" spans="1:39" ht="30" outlineLevel="1">
      <c r="A156" s="518">
        <v>37</v>
      </c>
      <c r="B156" s="516"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766"/>
      <c r="Z156" s="758"/>
      <c r="AA156" s="758"/>
      <c r="AB156" s="758"/>
      <c r="AC156" s="758"/>
      <c r="AD156" s="758"/>
      <c r="AE156" s="410"/>
      <c r="AF156" s="415"/>
      <c r="AG156" s="415"/>
      <c r="AH156" s="415"/>
      <c r="AI156" s="415"/>
      <c r="AJ156" s="415"/>
      <c r="AK156" s="415"/>
      <c r="AL156" s="415"/>
      <c r="AM156" s="296">
        <f>SUM(Y156:AL156)</f>
        <v>0</v>
      </c>
    </row>
    <row r="157" spans="1:39" ht="15"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754">
        <f>Y156</f>
        <v>0</v>
      </c>
      <c r="Z157" s="754">
        <f t="shared" ref="Z157:AD157" si="275">Z156</f>
        <v>0</v>
      </c>
      <c r="AA157" s="754">
        <f t="shared" si="275"/>
        <v>0</v>
      </c>
      <c r="AB157" s="754">
        <f t="shared" si="275"/>
        <v>0</v>
      </c>
      <c r="AC157" s="754">
        <f t="shared" si="275"/>
        <v>0</v>
      </c>
      <c r="AD157" s="754">
        <f t="shared" si="275"/>
        <v>0</v>
      </c>
      <c r="AE157" s="411">
        <f t="shared" ref="AE157" si="276">AE156</f>
        <v>0</v>
      </c>
      <c r="AF157" s="411">
        <f t="shared" ref="AF157" si="277">AF156</f>
        <v>0</v>
      </c>
      <c r="AG157" s="411">
        <f t="shared" ref="AG157" si="278">AG156</f>
        <v>0</v>
      </c>
      <c r="AH157" s="411">
        <f t="shared" ref="AH157" si="279">AH156</f>
        <v>0</v>
      </c>
      <c r="AI157" s="411">
        <f t="shared" ref="AI157" si="280">AI156</f>
        <v>0</v>
      </c>
      <c r="AJ157" s="411">
        <f t="shared" ref="AJ157" si="281">AJ156</f>
        <v>0</v>
      </c>
      <c r="AK157" s="411">
        <f t="shared" ref="AK157" si="282">AK156</f>
        <v>0</v>
      </c>
      <c r="AL157" s="411">
        <f t="shared" ref="AL157" si="283">AL156</f>
        <v>0</v>
      </c>
      <c r="AM157" s="306"/>
    </row>
    <row r="158" spans="1:39" ht="15" outlineLevel="1">
      <c r="B158" s="516"/>
      <c r="C158" s="291"/>
      <c r="D158" s="753"/>
      <c r="E158" s="753"/>
      <c r="F158" s="753"/>
      <c r="G158" s="753"/>
      <c r="H158" s="753"/>
      <c r="I158" s="753"/>
      <c r="J158" s="753"/>
      <c r="K158" s="753"/>
      <c r="L158" s="753"/>
      <c r="M158" s="753"/>
      <c r="N158" s="753"/>
      <c r="O158" s="753"/>
      <c r="P158" s="753"/>
      <c r="Q158" s="753"/>
      <c r="R158" s="753"/>
      <c r="S158" s="753"/>
      <c r="T158" s="753"/>
      <c r="U158" s="753"/>
      <c r="V158" s="753"/>
      <c r="W158" s="753"/>
      <c r="X158" s="753"/>
      <c r="Y158" s="759"/>
      <c r="Z158" s="776"/>
      <c r="AA158" s="776"/>
      <c r="AB158" s="776"/>
      <c r="AC158" s="776"/>
      <c r="AD158" s="776"/>
      <c r="AE158" s="425"/>
      <c r="AF158" s="425"/>
      <c r="AG158" s="425"/>
      <c r="AH158" s="425"/>
      <c r="AI158" s="425"/>
      <c r="AJ158" s="425"/>
      <c r="AK158" s="425"/>
      <c r="AL158" s="425"/>
      <c r="AM158" s="306"/>
    </row>
    <row r="159" spans="1:39" ht="15" outlineLevel="1">
      <c r="A159" s="518">
        <v>38</v>
      </c>
      <c r="B159" s="516"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766"/>
      <c r="Z159" s="758"/>
      <c r="AA159" s="758"/>
      <c r="AB159" s="758"/>
      <c r="AC159" s="758"/>
      <c r="AD159" s="758"/>
      <c r="AE159" s="410"/>
      <c r="AF159" s="415"/>
      <c r="AG159" s="415"/>
      <c r="AH159" s="415"/>
      <c r="AI159" s="415"/>
      <c r="AJ159" s="415"/>
      <c r="AK159" s="415"/>
      <c r="AL159" s="415"/>
      <c r="AM159" s="296">
        <f>SUM(Y159:AL159)</f>
        <v>0</v>
      </c>
    </row>
    <row r="160" spans="1:39" ht="15"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754">
        <f>Y159</f>
        <v>0</v>
      </c>
      <c r="Z160" s="754">
        <f t="shared" ref="Z160:AD160" si="284">Z159</f>
        <v>0</v>
      </c>
      <c r="AA160" s="754">
        <f t="shared" si="284"/>
        <v>0</v>
      </c>
      <c r="AB160" s="754">
        <f t="shared" si="284"/>
        <v>0</v>
      </c>
      <c r="AC160" s="754">
        <f t="shared" si="284"/>
        <v>0</v>
      </c>
      <c r="AD160" s="754">
        <f t="shared" si="284"/>
        <v>0</v>
      </c>
      <c r="AE160" s="411">
        <f t="shared" ref="AE160" si="285">AE159</f>
        <v>0</v>
      </c>
      <c r="AF160" s="411">
        <f t="shared" ref="AF160" si="286">AF159</f>
        <v>0</v>
      </c>
      <c r="AG160" s="411">
        <f t="shared" ref="AG160" si="287">AG159</f>
        <v>0</v>
      </c>
      <c r="AH160" s="411">
        <f t="shared" ref="AH160" si="288">AH159</f>
        <v>0</v>
      </c>
      <c r="AI160" s="411">
        <f t="shared" ref="AI160" si="289">AI159</f>
        <v>0</v>
      </c>
      <c r="AJ160" s="411">
        <f t="shared" ref="AJ160" si="290">AJ159</f>
        <v>0</v>
      </c>
      <c r="AK160" s="411">
        <f t="shared" ref="AK160" si="291">AK159</f>
        <v>0</v>
      </c>
      <c r="AL160" s="411">
        <f t="shared" ref="AL160" si="292">AL159</f>
        <v>0</v>
      </c>
      <c r="AM160" s="306"/>
    </row>
    <row r="161" spans="1:39" ht="15" outlineLevel="1">
      <c r="B161" s="516"/>
      <c r="C161" s="291"/>
      <c r="D161" s="753"/>
      <c r="E161" s="753"/>
      <c r="F161" s="753"/>
      <c r="G161" s="753"/>
      <c r="H161" s="753"/>
      <c r="I161" s="753"/>
      <c r="J161" s="753"/>
      <c r="K161" s="753"/>
      <c r="L161" s="753"/>
      <c r="M161" s="753"/>
      <c r="N161" s="753"/>
      <c r="O161" s="753"/>
      <c r="P161" s="753"/>
      <c r="Q161" s="753"/>
      <c r="R161" s="753"/>
      <c r="S161" s="753"/>
      <c r="T161" s="753"/>
      <c r="U161" s="753"/>
      <c r="V161" s="753"/>
      <c r="W161" s="753"/>
      <c r="X161" s="753"/>
      <c r="Y161" s="759"/>
      <c r="Z161" s="776"/>
      <c r="AA161" s="776"/>
      <c r="AB161" s="776"/>
      <c r="AC161" s="776"/>
      <c r="AD161" s="776"/>
      <c r="AE161" s="425"/>
      <c r="AF161" s="425"/>
      <c r="AG161" s="425"/>
      <c r="AH161" s="425"/>
      <c r="AI161" s="425"/>
      <c r="AJ161" s="425"/>
      <c r="AK161" s="425"/>
      <c r="AL161" s="425"/>
      <c r="AM161" s="306"/>
    </row>
    <row r="162" spans="1:39" ht="30" outlineLevel="1">
      <c r="A162" s="518">
        <v>39</v>
      </c>
      <c r="B162" s="516"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766"/>
      <c r="Z162" s="758"/>
      <c r="AA162" s="758"/>
      <c r="AB162" s="758"/>
      <c r="AC162" s="758"/>
      <c r="AD162" s="758"/>
      <c r="AE162" s="410"/>
      <c r="AF162" s="415"/>
      <c r="AG162" s="415"/>
      <c r="AH162" s="415"/>
      <c r="AI162" s="415"/>
      <c r="AJ162" s="415"/>
      <c r="AK162" s="415"/>
      <c r="AL162" s="415"/>
      <c r="AM162" s="296">
        <f>SUM(Y162:AL162)</f>
        <v>0</v>
      </c>
    </row>
    <row r="163" spans="1:39" ht="15"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754">
        <f>Y162</f>
        <v>0</v>
      </c>
      <c r="Z163" s="754">
        <f t="shared" ref="Z163:AD163" si="293">Z162</f>
        <v>0</v>
      </c>
      <c r="AA163" s="754">
        <f t="shared" si="293"/>
        <v>0</v>
      </c>
      <c r="AB163" s="754">
        <f t="shared" si="293"/>
        <v>0</v>
      </c>
      <c r="AC163" s="754">
        <f t="shared" si="293"/>
        <v>0</v>
      </c>
      <c r="AD163" s="754">
        <f t="shared" si="293"/>
        <v>0</v>
      </c>
      <c r="AE163" s="411">
        <f t="shared" ref="AE163" si="294">AE162</f>
        <v>0</v>
      </c>
      <c r="AF163" s="411">
        <f t="shared" ref="AF163" si="295">AF162</f>
        <v>0</v>
      </c>
      <c r="AG163" s="411">
        <f t="shared" ref="AG163" si="296">AG162</f>
        <v>0</v>
      </c>
      <c r="AH163" s="411">
        <f t="shared" ref="AH163" si="297">AH162</f>
        <v>0</v>
      </c>
      <c r="AI163" s="411">
        <f t="shared" ref="AI163" si="298">AI162</f>
        <v>0</v>
      </c>
      <c r="AJ163" s="411">
        <f t="shared" ref="AJ163" si="299">AJ162</f>
        <v>0</v>
      </c>
      <c r="AK163" s="411">
        <f t="shared" ref="AK163" si="300">AK162</f>
        <v>0</v>
      </c>
      <c r="AL163" s="411">
        <f t="shared" ref="AL163" si="301">AL162</f>
        <v>0</v>
      </c>
      <c r="AM163" s="306"/>
    </row>
    <row r="164" spans="1:39" ht="15" outlineLevel="1">
      <c r="B164" s="516"/>
      <c r="C164" s="291"/>
      <c r="D164" s="753"/>
      <c r="E164" s="753"/>
      <c r="F164" s="753"/>
      <c r="G164" s="753"/>
      <c r="H164" s="753"/>
      <c r="I164" s="753"/>
      <c r="J164" s="753"/>
      <c r="K164" s="753"/>
      <c r="L164" s="753"/>
      <c r="M164" s="753"/>
      <c r="N164" s="753"/>
      <c r="O164" s="753"/>
      <c r="P164" s="753"/>
      <c r="Q164" s="753"/>
      <c r="R164" s="753"/>
      <c r="S164" s="753"/>
      <c r="T164" s="753"/>
      <c r="U164" s="753"/>
      <c r="V164" s="753"/>
      <c r="W164" s="753"/>
      <c r="X164" s="753"/>
      <c r="Y164" s="759"/>
      <c r="Z164" s="776"/>
      <c r="AA164" s="776"/>
      <c r="AB164" s="776"/>
      <c r="AC164" s="776"/>
      <c r="AD164" s="776"/>
      <c r="AE164" s="425"/>
      <c r="AF164" s="425"/>
      <c r="AG164" s="425"/>
      <c r="AH164" s="425"/>
      <c r="AI164" s="425"/>
      <c r="AJ164" s="425"/>
      <c r="AK164" s="425"/>
      <c r="AL164" s="425"/>
      <c r="AM164" s="306"/>
    </row>
    <row r="165" spans="1:39" ht="30" outlineLevel="1">
      <c r="A165" s="518">
        <v>40</v>
      </c>
      <c r="B165" s="516"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766"/>
      <c r="Z165" s="758"/>
      <c r="AA165" s="758"/>
      <c r="AB165" s="758"/>
      <c r="AC165" s="758"/>
      <c r="AD165" s="758"/>
      <c r="AE165" s="410"/>
      <c r="AF165" s="415"/>
      <c r="AG165" s="415"/>
      <c r="AH165" s="415"/>
      <c r="AI165" s="415"/>
      <c r="AJ165" s="415"/>
      <c r="AK165" s="415"/>
      <c r="AL165" s="415"/>
      <c r="AM165" s="296">
        <f>SUM(Y165:AL165)</f>
        <v>0</v>
      </c>
    </row>
    <row r="166" spans="1:39" ht="15"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754">
        <f>Y165</f>
        <v>0</v>
      </c>
      <c r="Z166" s="754">
        <f t="shared" ref="Z166:AD166" si="302">Z165</f>
        <v>0</v>
      </c>
      <c r="AA166" s="754">
        <f t="shared" si="302"/>
        <v>0</v>
      </c>
      <c r="AB166" s="754">
        <f t="shared" si="302"/>
        <v>0</v>
      </c>
      <c r="AC166" s="754">
        <f t="shared" si="302"/>
        <v>0</v>
      </c>
      <c r="AD166" s="754">
        <f t="shared" si="302"/>
        <v>0</v>
      </c>
      <c r="AE166" s="411">
        <f t="shared" ref="AE166" si="303">AE165</f>
        <v>0</v>
      </c>
      <c r="AF166" s="411">
        <f t="shared" ref="AF166" si="304">AF165</f>
        <v>0</v>
      </c>
      <c r="AG166" s="411">
        <f t="shared" ref="AG166" si="305">AG165</f>
        <v>0</v>
      </c>
      <c r="AH166" s="411">
        <f t="shared" ref="AH166" si="306">AH165</f>
        <v>0</v>
      </c>
      <c r="AI166" s="411">
        <f t="shared" ref="AI166" si="307">AI165</f>
        <v>0</v>
      </c>
      <c r="AJ166" s="411">
        <f t="shared" ref="AJ166" si="308">AJ165</f>
        <v>0</v>
      </c>
      <c r="AK166" s="411">
        <f t="shared" ref="AK166" si="309">AK165</f>
        <v>0</v>
      </c>
      <c r="AL166" s="411">
        <f t="shared" ref="AL166" si="310">AL165</f>
        <v>0</v>
      </c>
      <c r="AM166" s="306"/>
    </row>
    <row r="167" spans="1:39" ht="15" outlineLevel="1">
      <c r="B167" s="516"/>
      <c r="C167" s="291"/>
      <c r="D167" s="753"/>
      <c r="E167" s="753"/>
      <c r="F167" s="753"/>
      <c r="G167" s="753"/>
      <c r="H167" s="753"/>
      <c r="I167" s="753"/>
      <c r="J167" s="753"/>
      <c r="K167" s="753"/>
      <c r="L167" s="753"/>
      <c r="M167" s="753"/>
      <c r="N167" s="753"/>
      <c r="O167" s="753"/>
      <c r="P167" s="753"/>
      <c r="Q167" s="753"/>
      <c r="R167" s="753"/>
      <c r="S167" s="753"/>
      <c r="T167" s="753"/>
      <c r="U167" s="753"/>
      <c r="V167" s="753"/>
      <c r="W167" s="753"/>
      <c r="X167" s="753"/>
      <c r="Y167" s="759"/>
      <c r="Z167" s="776"/>
      <c r="AA167" s="776"/>
      <c r="AB167" s="776"/>
      <c r="AC167" s="776"/>
      <c r="AD167" s="776"/>
      <c r="AE167" s="425"/>
      <c r="AF167" s="425"/>
      <c r="AG167" s="425"/>
      <c r="AH167" s="425"/>
      <c r="AI167" s="425"/>
      <c r="AJ167" s="425"/>
      <c r="AK167" s="425"/>
      <c r="AL167" s="425"/>
      <c r="AM167" s="306"/>
    </row>
    <row r="168" spans="1:39" ht="45" outlineLevel="1">
      <c r="A168" s="518">
        <v>41</v>
      </c>
      <c r="B168" s="516"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766"/>
      <c r="Z168" s="758"/>
      <c r="AA168" s="758"/>
      <c r="AB168" s="758"/>
      <c r="AC168" s="758"/>
      <c r="AD168" s="758"/>
      <c r="AE168" s="410"/>
      <c r="AF168" s="415"/>
      <c r="AG168" s="415"/>
      <c r="AH168" s="415"/>
      <c r="AI168" s="415"/>
      <c r="AJ168" s="415"/>
      <c r="AK168" s="415"/>
      <c r="AL168" s="415"/>
      <c r="AM168" s="296">
        <f>SUM(Y168:AL168)</f>
        <v>0</v>
      </c>
    </row>
    <row r="169" spans="1:39" ht="15"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754">
        <f>Y168</f>
        <v>0</v>
      </c>
      <c r="Z169" s="754">
        <f t="shared" ref="Z169:AD169" si="311">Z168</f>
        <v>0</v>
      </c>
      <c r="AA169" s="754">
        <f t="shared" si="311"/>
        <v>0</v>
      </c>
      <c r="AB169" s="754">
        <f t="shared" si="311"/>
        <v>0</v>
      </c>
      <c r="AC169" s="754">
        <f t="shared" si="311"/>
        <v>0</v>
      </c>
      <c r="AD169" s="754">
        <f t="shared" si="311"/>
        <v>0</v>
      </c>
      <c r="AE169" s="411">
        <f t="shared" ref="AE169" si="312">AE168</f>
        <v>0</v>
      </c>
      <c r="AF169" s="411">
        <f t="shared" ref="AF169" si="313">AF168</f>
        <v>0</v>
      </c>
      <c r="AG169" s="411">
        <f t="shared" ref="AG169" si="314">AG168</f>
        <v>0</v>
      </c>
      <c r="AH169" s="411">
        <f t="shared" ref="AH169" si="315">AH168</f>
        <v>0</v>
      </c>
      <c r="AI169" s="411">
        <f t="shared" ref="AI169" si="316">AI168</f>
        <v>0</v>
      </c>
      <c r="AJ169" s="411">
        <f t="shared" ref="AJ169" si="317">AJ168</f>
        <v>0</v>
      </c>
      <c r="AK169" s="411">
        <f t="shared" ref="AK169" si="318">AK168</f>
        <v>0</v>
      </c>
      <c r="AL169" s="411">
        <f t="shared" ref="AL169" si="319">AL168</f>
        <v>0</v>
      </c>
      <c r="AM169" s="306"/>
    </row>
    <row r="170" spans="1:39" ht="15" outlineLevel="1">
      <c r="B170" s="516"/>
      <c r="C170" s="291"/>
      <c r="D170" s="753"/>
      <c r="E170" s="753"/>
      <c r="F170" s="753"/>
      <c r="G170" s="753"/>
      <c r="H170" s="753"/>
      <c r="I170" s="753"/>
      <c r="J170" s="753"/>
      <c r="K170" s="753"/>
      <c r="L170" s="753"/>
      <c r="M170" s="753"/>
      <c r="N170" s="753"/>
      <c r="O170" s="753"/>
      <c r="P170" s="753"/>
      <c r="Q170" s="753"/>
      <c r="R170" s="753"/>
      <c r="S170" s="753"/>
      <c r="T170" s="753"/>
      <c r="U170" s="753"/>
      <c r="V170" s="753"/>
      <c r="W170" s="753"/>
      <c r="X170" s="753"/>
      <c r="Y170" s="759"/>
      <c r="Z170" s="776"/>
      <c r="AA170" s="776"/>
      <c r="AB170" s="776"/>
      <c r="AC170" s="776"/>
      <c r="AD170" s="776"/>
      <c r="AE170" s="425"/>
      <c r="AF170" s="425"/>
      <c r="AG170" s="425"/>
      <c r="AH170" s="425"/>
      <c r="AI170" s="425"/>
      <c r="AJ170" s="425"/>
      <c r="AK170" s="425"/>
      <c r="AL170" s="425"/>
      <c r="AM170" s="306"/>
    </row>
    <row r="171" spans="1:39" ht="30" outlineLevel="1">
      <c r="A171" s="518">
        <v>42</v>
      </c>
      <c r="B171" s="516" t="s">
        <v>134</v>
      </c>
      <c r="C171" s="291" t="s">
        <v>25</v>
      </c>
      <c r="D171" s="295"/>
      <c r="E171" s="295"/>
      <c r="F171" s="295"/>
      <c r="G171" s="295"/>
      <c r="H171" s="295"/>
      <c r="I171" s="295"/>
      <c r="J171" s="295"/>
      <c r="K171" s="295"/>
      <c r="L171" s="295"/>
      <c r="M171" s="295"/>
      <c r="N171" s="753"/>
      <c r="O171" s="295"/>
      <c r="P171" s="295"/>
      <c r="Q171" s="295"/>
      <c r="R171" s="295"/>
      <c r="S171" s="295"/>
      <c r="T171" s="295"/>
      <c r="U171" s="295"/>
      <c r="V171" s="295"/>
      <c r="W171" s="295"/>
      <c r="X171" s="295"/>
      <c r="Y171" s="766"/>
      <c r="Z171" s="758"/>
      <c r="AA171" s="758"/>
      <c r="AB171" s="758"/>
      <c r="AC171" s="758"/>
      <c r="AD171" s="758"/>
      <c r="AE171" s="410"/>
      <c r="AF171" s="415"/>
      <c r="AG171" s="415"/>
      <c r="AH171" s="415"/>
      <c r="AI171" s="415"/>
      <c r="AJ171" s="415"/>
      <c r="AK171" s="415"/>
      <c r="AL171" s="415"/>
      <c r="AM171" s="296">
        <f>SUM(Y171:AL171)</f>
        <v>0</v>
      </c>
    </row>
    <row r="172" spans="1:39" ht="15" outlineLevel="1">
      <c r="B172" s="294" t="s">
        <v>267</v>
      </c>
      <c r="C172" s="291" t="s">
        <v>163</v>
      </c>
      <c r="D172" s="295"/>
      <c r="E172" s="295"/>
      <c r="F172" s="295"/>
      <c r="G172" s="295"/>
      <c r="H172" s="295"/>
      <c r="I172" s="295"/>
      <c r="J172" s="295"/>
      <c r="K172" s="295"/>
      <c r="L172" s="295"/>
      <c r="M172" s="295"/>
      <c r="N172" s="773"/>
      <c r="O172" s="295"/>
      <c r="P172" s="295"/>
      <c r="Q172" s="295"/>
      <c r="R172" s="295"/>
      <c r="S172" s="295"/>
      <c r="T172" s="295"/>
      <c r="U172" s="295"/>
      <c r="V172" s="295"/>
      <c r="W172" s="295"/>
      <c r="X172" s="295"/>
      <c r="Y172" s="754">
        <f>Y171</f>
        <v>0</v>
      </c>
      <c r="Z172" s="754">
        <f t="shared" ref="Z172:AD172" si="320">Z171</f>
        <v>0</v>
      </c>
      <c r="AA172" s="754">
        <f t="shared" si="320"/>
        <v>0</v>
      </c>
      <c r="AB172" s="754">
        <f t="shared" si="320"/>
        <v>0</v>
      </c>
      <c r="AC172" s="754">
        <f t="shared" si="320"/>
        <v>0</v>
      </c>
      <c r="AD172" s="754">
        <f t="shared" si="320"/>
        <v>0</v>
      </c>
      <c r="AE172" s="411">
        <f t="shared" ref="AE172" si="321">AE171</f>
        <v>0</v>
      </c>
      <c r="AF172" s="411">
        <f t="shared" ref="AF172" si="322">AF171</f>
        <v>0</v>
      </c>
      <c r="AG172" s="411">
        <f t="shared" ref="AG172" si="323">AG171</f>
        <v>0</v>
      </c>
      <c r="AH172" s="411">
        <f t="shared" ref="AH172" si="324">AH171</f>
        <v>0</v>
      </c>
      <c r="AI172" s="411">
        <f t="shared" ref="AI172" si="325">AI171</f>
        <v>0</v>
      </c>
      <c r="AJ172" s="411">
        <f t="shared" ref="AJ172" si="326">AJ171</f>
        <v>0</v>
      </c>
      <c r="AK172" s="411">
        <f t="shared" ref="AK172" si="327">AK171</f>
        <v>0</v>
      </c>
      <c r="AL172" s="411">
        <f t="shared" ref="AL172" si="328">AL171</f>
        <v>0</v>
      </c>
      <c r="AM172" s="306"/>
    </row>
    <row r="173" spans="1:39" ht="15" outlineLevel="1">
      <c r="B173" s="516"/>
      <c r="C173" s="291"/>
      <c r="D173" s="753"/>
      <c r="E173" s="753"/>
      <c r="F173" s="753"/>
      <c r="G173" s="753"/>
      <c r="H173" s="753"/>
      <c r="I173" s="753"/>
      <c r="J173" s="753"/>
      <c r="K173" s="753"/>
      <c r="L173" s="753"/>
      <c r="M173" s="753"/>
      <c r="N173" s="753"/>
      <c r="O173" s="753"/>
      <c r="P173" s="753"/>
      <c r="Q173" s="753"/>
      <c r="R173" s="753"/>
      <c r="S173" s="753"/>
      <c r="T173" s="753"/>
      <c r="U173" s="753"/>
      <c r="V173" s="753"/>
      <c r="W173" s="753"/>
      <c r="X173" s="753"/>
      <c r="Y173" s="759"/>
      <c r="Z173" s="776"/>
      <c r="AA173" s="776"/>
      <c r="AB173" s="776"/>
      <c r="AC173" s="776"/>
      <c r="AD173" s="776"/>
      <c r="AE173" s="425"/>
      <c r="AF173" s="425"/>
      <c r="AG173" s="425"/>
      <c r="AH173" s="425"/>
      <c r="AI173" s="425"/>
      <c r="AJ173" s="425"/>
      <c r="AK173" s="425"/>
      <c r="AL173" s="425"/>
      <c r="AM173" s="306"/>
    </row>
    <row r="174" spans="1:39" ht="15" outlineLevel="1">
      <c r="A174" s="518">
        <v>43</v>
      </c>
      <c r="B174" s="516"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766"/>
      <c r="Z174" s="758"/>
      <c r="AA174" s="758"/>
      <c r="AB174" s="758"/>
      <c r="AC174" s="758"/>
      <c r="AD174" s="758"/>
      <c r="AE174" s="410"/>
      <c r="AF174" s="415"/>
      <c r="AG174" s="415"/>
      <c r="AH174" s="415"/>
      <c r="AI174" s="415"/>
      <c r="AJ174" s="415"/>
      <c r="AK174" s="415"/>
      <c r="AL174" s="415"/>
      <c r="AM174" s="296">
        <f>SUM(Y174:AL174)</f>
        <v>0</v>
      </c>
    </row>
    <row r="175" spans="1:39" ht="15"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754">
        <f>Y174</f>
        <v>0</v>
      </c>
      <c r="Z175" s="754">
        <f t="shared" ref="Z175:AD175" si="329">Z174</f>
        <v>0</v>
      </c>
      <c r="AA175" s="754">
        <f t="shared" si="329"/>
        <v>0</v>
      </c>
      <c r="AB175" s="754">
        <f t="shared" si="329"/>
        <v>0</v>
      </c>
      <c r="AC175" s="754">
        <f t="shared" si="329"/>
        <v>0</v>
      </c>
      <c r="AD175" s="754">
        <f t="shared" si="329"/>
        <v>0</v>
      </c>
      <c r="AE175" s="411">
        <f t="shared" ref="AE175" si="330">AE174</f>
        <v>0</v>
      </c>
      <c r="AF175" s="411">
        <f t="shared" ref="AF175" si="331">AF174</f>
        <v>0</v>
      </c>
      <c r="AG175" s="411">
        <f t="shared" ref="AG175" si="332">AG174</f>
        <v>0</v>
      </c>
      <c r="AH175" s="411">
        <f t="shared" ref="AH175" si="333">AH174</f>
        <v>0</v>
      </c>
      <c r="AI175" s="411">
        <f t="shared" ref="AI175" si="334">AI174</f>
        <v>0</v>
      </c>
      <c r="AJ175" s="411">
        <f t="shared" ref="AJ175" si="335">AJ174</f>
        <v>0</v>
      </c>
      <c r="AK175" s="411">
        <f t="shared" ref="AK175" si="336">AK174</f>
        <v>0</v>
      </c>
      <c r="AL175" s="411">
        <f t="shared" ref="AL175" si="337">AL174</f>
        <v>0</v>
      </c>
      <c r="AM175" s="306"/>
    </row>
    <row r="176" spans="1:39" ht="15" outlineLevel="1">
      <c r="B176" s="516"/>
      <c r="C176" s="291"/>
      <c r="D176" s="753"/>
      <c r="E176" s="753"/>
      <c r="F176" s="753"/>
      <c r="G176" s="753"/>
      <c r="H176" s="753"/>
      <c r="I176" s="753"/>
      <c r="J176" s="753"/>
      <c r="K176" s="753"/>
      <c r="L176" s="753"/>
      <c r="M176" s="753"/>
      <c r="N176" s="753"/>
      <c r="O176" s="753"/>
      <c r="P176" s="753"/>
      <c r="Q176" s="753"/>
      <c r="R176" s="753"/>
      <c r="S176" s="753"/>
      <c r="T176" s="753"/>
      <c r="U176" s="753"/>
      <c r="V176" s="753"/>
      <c r="W176" s="753"/>
      <c r="X176" s="753"/>
      <c r="Y176" s="759"/>
      <c r="Z176" s="776"/>
      <c r="AA176" s="776"/>
      <c r="AB176" s="776"/>
      <c r="AC176" s="776"/>
      <c r="AD176" s="776"/>
      <c r="AE176" s="425"/>
      <c r="AF176" s="425"/>
      <c r="AG176" s="425"/>
      <c r="AH176" s="425"/>
      <c r="AI176" s="425"/>
      <c r="AJ176" s="425"/>
      <c r="AK176" s="425"/>
      <c r="AL176" s="425"/>
      <c r="AM176" s="306"/>
    </row>
    <row r="177" spans="1:39" ht="45" outlineLevel="1">
      <c r="A177" s="518">
        <v>44</v>
      </c>
      <c r="B177" s="516"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766"/>
      <c r="Z177" s="758"/>
      <c r="AA177" s="758"/>
      <c r="AB177" s="758"/>
      <c r="AC177" s="758"/>
      <c r="AD177" s="758"/>
      <c r="AE177" s="410"/>
      <c r="AF177" s="415"/>
      <c r="AG177" s="415"/>
      <c r="AH177" s="415"/>
      <c r="AI177" s="415"/>
      <c r="AJ177" s="415"/>
      <c r="AK177" s="415"/>
      <c r="AL177" s="415"/>
      <c r="AM177" s="296">
        <f>SUM(Y177:AL177)</f>
        <v>0</v>
      </c>
    </row>
    <row r="178" spans="1:39" ht="15"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754">
        <f>Y177</f>
        <v>0</v>
      </c>
      <c r="Z178" s="754">
        <f t="shared" ref="Z178:AD178" si="338">Z177</f>
        <v>0</v>
      </c>
      <c r="AA178" s="754">
        <f t="shared" si="338"/>
        <v>0</v>
      </c>
      <c r="AB178" s="754">
        <f t="shared" si="338"/>
        <v>0</v>
      </c>
      <c r="AC178" s="754">
        <f t="shared" si="338"/>
        <v>0</v>
      </c>
      <c r="AD178" s="754">
        <f t="shared" si="338"/>
        <v>0</v>
      </c>
      <c r="AE178" s="411">
        <f t="shared" ref="AE178" si="339">AE177</f>
        <v>0</v>
      </c>
      <c r="AF178" s="411">
        <f t="shared" ref="AF178" si="340">AF177</f>
        <v>0</v>
      </c>
      <c r="AG178" s="411">
        <f t="shared" ref="AG178" si="341">AG177</f>
        <v>0</v>
      </c>
      <c r="AH178" s="411">
        <f t="shared" ref="AH178" si="342">AH177</f>
        <v>0</v>
      </c>
      <c r="AI178" s="411">
        <f t="shared" ref="AI178" si="343">AI177</f>
        <v>0</v>
      </c>
      <c r="AJ178" s="411">
        <f t="shared" ref="AJ178" si="344">AJ177</f>
        <v>0</v>
      </c>
      <c r="AK178" s="411">
        <f t="shared" ref="AK178" si="345">AK177</f>
        <v>0</v>
      </c>
      <c r="AL178" s="411">
        <f t="shared" ref="AL178" si="346">AL177</f>
        <v>0</v>
      </c>
      <c r="AM178" s="306"/>
    </row>
    <row r="179" spans="1:39" ht="15" outlineLevel="1">
      <c r="B179" s="516"/>
      <c r="C179" s="291"/>
      <c r="D179" s="753"/>
      <c r="E179" s="753"/>
      <c r="F179" s="753"/>
      <c r="G179" s="753"/>
      <c r="H179" s="753"/>
      <c r="I179" s="753"/>
      <c r="J179" s="753"/>
      <c r="K179" s="753"/>
      <c r="L179" s="753"/>
      <c r="M179" s="753"/>
      <c r="N179" s="753"/>
      <c r="O179" s="753"/>
      <c r="P179" s="753"/>
      <c r="Q179" s="753"/>
      <c r="R179" s="753"/>
      <c r="S179" s="753"/>
      <c r="T179" s="753"/>
      <c r="U179" s="753"/>
      <c r="V179" s="753"/>
      <c r="W179" s="753"/>
      <c r="X179" s="753"/>
      <c r="Y179" s="759"/>
      <c r="Z179" s="776"/>
      <c r="AA179" s="776"/>
      <c r="AB179" s="776"/>
      <c r="AC179" s="776"/>
      <c r="AD179" s="776"/>
      <c r="AE179" s="425"/>
      <c r="AF179" s="425"/>
      <c r="AG179" s="425"/>
      <c r="AH179" s="425"/>
      <c r="AI179" s="425"/>
      <c r="AJ179" s="425"/>
      <c r="AK179" s="425"/>
      <c r="AL179" s="425"/>
      <c r="AM179" s="306"/>
    </row>
    <row r="180" spans="1:39" ht="30" outlineLevel="1">
      <c r="A180" s="518">
        <v>45</v>
      </c>
      <c r="B180" s="516"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766"/>
      <c r="Z180" s="758"/>
      <c r="AA180" s="758"/>
      <c r="AB180" s="758"/>
      <c r="AC180" s="758"/>
      <c r="AD180" s="758"/>
      <c r="AE180" s="410"/>
      <c r="AF180" s="415"/>
      <c r="AG180" s="415"/>
      <c r="AH180" s="415"/>
      <c r="AI180" s="415"/>
      <c r="AJ180" s="415"/>
      <c r="AK180" s="415"/>
      <c r="AL180" s="415"/>
      <c r="AM180" s="296">
        <f>SUM(Y180:AL180)</f>
        <v>0</v>
      </c>
    </row>
    <row r="181" spans="1:39" ht="15"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754">
        <f>Y180</f>
        <v>0</v>
      </c>
      <c r="Z181" s="754">
        <f t="shared" ref="Z181:AD181" si="347">Z180</f>
        <v>0</v>
      </c>
      <c r="AA181" s="754">
        <f t="shared" si="347"/>
        <v>0</v>
      </c>
      <c r="AB181" s="754">
        <f t="shared" si="347"/>
        <v>0</v>
      </c>
      <c r="AC181" s="754">
        <f t="shared" si="347"/>
        <v>0</v>
      </c>
      <c r="AD181" s="754">
        <f t="shared" si="347"/>
        <v>0</v>
      </c>
      <c r="AE181" s="411">
        <f t="shared" ref="AE181" si="348">AE180</f>
        <v>0</v>
      </c>
      <c r="AF181" s="411">
        <f t="shared" ref="AF181" si="349">AF180</f>
        <v>0</v>
      </c>
      <c r="AG181" s="411">
        <f t="shared" ref="AG181" si="350">AG180</f>
        <v>0</v>
      </c>
      <c r="AH181" s="411">
        <f t="shared" ref="AH181" si="351">AH180</f>
        <v>0</v>
      </c>
      <c r="AI181" s="411">
        <f t="shared" ref="AI181" si="352">AI180</f>
        <v>0</v>
      </c>
      <c r="AJ181" s="411">
        <f t="shared" ref="AJ181" si="353">AJ180</f>
        <v>0</v>
      </c>
      <c r="AK181" s="411">
        <f t="shared" ref="AK181" si="354">AK180</f>
        <v>0</v>
      </c>
      <c r="AL181" s="411">
        <f t="shared" ref="AL181" si="355">AL180</f>
        <v>0</v>
      </c>
      <c r="AM181" s="306"/>
    </row>
    <row r="182" spans="1:39" ht="15" outlineLevel="1">
      <c r="B182" s="516"/>
      <c r="C182" s="291"/>
      <c r="D182" s="753"/>
      <c r="E182" s="753"/>
      <c r="F182" s="753"/>
      <c r="G182" s="753"/>
      <c r="H182" s="753"/>
      <c r="I182" s="753"/>
      <c r="J182" s="753"/>
      <c r="K182" s="753"/>
      <c r="L182" s="753"/>
      <c r="M182" s="753"/>
      <c r="N182" s="753"/>
      <c r="O182" s="753"/>
      <c r="P182" s="753"/>
      <c r="Q182" s="753"/>
      <c r="R182" s="753"/>
      <c r="S182" s="753"/>
      <c r="T182" s="753"/>
      <c r="U182" s="753"/>
      <c r="V182" s="753"/>
      <c r="W182" s="753"/>
      <c r="X182" s="753"/>
      <c r="Y182" s="759"/>
      <c r="Z182" s="776"/>
      <c r="AA182" s="776"/>
      <c r="AB182" s="776"/>
      <c r="AC182" s="776"/>
      <c r="AD182" s="776"/>
      <c r="AE182" s="425"/>
      <c r="AF182" s="425"/>
      <c r="AG182" s="425"/>
      <c r="AH182" s="425"/>
      <c r="AI182" s="425"/>
      <c r="AJ182" s="425"/>
      <c r="AK182" s="425"/>
      <c r="AL182" s="425"/>
      <c r="AM182" s="306"/>
    </row>
    <row r="183" spans="1:39" ht="30" outlineLevel="1">
      <c r="A183" s="518">
        <v>46</v>
      </c>
      <c r="B183" s="516"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766"/>
      <c r="Z183" s="758"/>
      <c r="AA183" s="758"/>
      <c r="AB183" s="758"/>
      <c r="AC183" s="758"/>
      <c r="AD183" s="758"/>
      <c r="AE183" s="410"/>
      <c r="AF183" s="415"/>
      <c r="AG183" s="415"/>
      <c r="AH183" s="415"/>
      <c r="AI183" s="415"/>
      <c r="AJ183" s="415"/>
      <c r="AK183" s="415"/>
      <c r="AL183" s="415"/>
      <c r="AM183" s="296">
        <f>SUM(Y183:AL183)</f>
        <v>0</v>
      </c>
    </row>
    <row r="184" spans="1:39" ht="15"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754">
        <f>Y183</f>
        <v>0</v>
      </c>
      <c r="Z184" s="754">
        <f t="shared" ref="Z184:AD184" si="356">Z183</f>
        <v>0</v>
      </c>
      <c r="AA184" s="754">
        <f t="shared" si="356"/>
        <v>0</v>
      </c>
      <c r="AB184" s="754">
        <f t="shared" si="356"/>
        <v>0</v>
      </c>
      <c r="AC184" s="754">
        <f t="shared" si="356"/>
        <v>0</v>
      </c>
      <c r="AD184" s="754">
        <f t="shared" si="356"/>
        <v>0</v>
      </c>
      <c r="AE184" s="411">
        <f t="shared" ref="AE184" si="357">AE183</f>
        <v>0</v>
      </c>
      <c r="AF184" s="411">
        <f t="shared" ref="AF184" si="358">AF183</f>
        <v>0</v>
      </c>
      <c r="AG184" s="411">
        <f t="shared" ref="AG184" si="359">AG183</f>
        <v>0</v>
      </c>
      <c r="AH184" s="411">
        <f t="shared" ref="AH184" si="360">AH183</f>
        <v>0</v>
      </c>
      <c r="AI184" s="411">
        <f t="shared" ref="AI184" si="361">AI183</f>
        <v>0</v>
      </c>
      <c r="AJ184" s="411">
        <f t="shared" ref="AJ184" si="362">AJ183</f>
        <v>0</v>
      </c>
      <c r="AK184" s="411">
        <f t="shared" ref="AK184" si="363">AK183</f>
        <v>0</v>
      </c>
      <c r="AL184" s="411">
        <f t="shared" ref="AL184" si="364">AL183</f>
        <v>0</v>
      </c>
      <c r="AM184" s="306"/>
    </row>
    <row r="185" spans="1:39" ht="15" outlineLevel="1">
      <c r="B185" s="516"/>
      <c r="C185" s="291"/>
      <c r="D185" s="753"/>
      <c r="E185" s="753"/>
      <c r="F185" s="753"/>
      <c r="G185" s="753"/>
      <c r="H185" s="753"/>
      <c r="I185" s="753"/>
      <c r="J185" s="753"/>
      <c r="K185" s="753"/>
      <c r="L185" s="753"/>
      <c r="M185" s="753"/>
      <c r="N185" s="753"/>
      <c r="O185" s="753"/>
      <c r="P185" s="753"/>
      <c r="Q185" s="753"/>
      <c r="R185" s="753"/>
      <c r="S185" s="753"/>
      <c r="T185" s="753"/>
      <c r="U185" s="753"/>
      <c r="V185" s="753"/>
      <c r="W185" s="753"/>
      <c r="X185" s="753"/>
      <c r="Y185" s="759"/>
      <c r="Z185" s="776"/>
      <c r="AA185" s="776"/>
      <c r="AB185" s="776"/>
      <c r="AC185" s="776"/>
      <c r="AD185" s="776"/>
      <c r="AE185" s="425"/>
      <c r="AF185" s="425"/>
      <c r="AG185" s="425"/>
      <c r="AH185" s="425"/>
      <c r="AI185" s="425"/>
      <c r="AJ185" s="425"/>
      <c r="AK185" s="425"/>
      <c r="AL185" s="425"/>
      <c r="AM185" s="306"/>
    </row>
    <row r="186" spans="1:39" ht="30" outlineLevel="1">
      <c r="A186" s="518">
        <v>47</v>
      </c>
      <c r="B186" s="516"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766"/>
      <c r="Z186" s="758"/>
      <c r="AA186" s="758"/>
      <c r="AB186" s="758"/>
      <c r="AC186" s="758"/>
      <c r="AD186" s="758"/>
      <c r="AE186" s="410"/>
      <c r="AF186" s="415"/>
      <c r="AG186" s="415"/>
      <c r="AH186" s="415"/>
      <c r="AI186" s="415"/>
      <c r="AJ186" s="415"/>
      <c r="AK186" s="415"/>
      <c r="AL186" s="415"/>
      <c r="AM186" s="296">
        <f>SUM(Y186:AL186)</f>
        <v>0</v>
      </c>
    </row>
    <row r="187" spans="1:39" ht="15"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754">
        <f>Y186</f>
        <v>0</v>
      </c>
      <c r="Z187" s="754">
        <f t="shared" ref="Z187:AD187" si="365">Z186</f>
        <v>0</v>
      </c>
      <c r="AA187" s="754">
        <f t="shared" si="365"/>
        <v>0</v>
      </c>
      <c r="AB187" s="754">
        <f t="shared" si="365"/>
        <v>0</v>
      </c>
      <c r="AC187" s="754">
        <f t="shared" si="365"/>
        <v>0</v>
      </c>
      <c r="AD187" s="754">
        <f t="shared" si="365"/>
        <v>0</v>
      </c>
      <c r="AE187" s="411">
        <f t="shared" ref="AE187" si="366">AE186</f>
        <v>0</v>
      </c>
      <c r="AF187" s="411">
        <f t="shared" ref="AF187" si="367">AF186</f>
        <v>0</v>
      </c>
      <c r="AG187" s="411">
        <f t="shared" ref="AG187" si="368">AG186</f>
        <v>0</v>
      </c>
      <c r="AH187" s="411">
        <f t="shared" ref="AH187" si="369">AH186</f>
        <v>0</v>
      </c>
      <c r="AI187" s="411">
        <f t="shared" ref="AI187" si="370">AI186</f>
        <v>0</v>
      </c>
      <c r="AJ187" s="411">
        <f t="shared" ref="AJ187" si="371">AJ186</f>
        <v>0</v>
      </c>
      <c r="AK187" s="411">
        <f t="shared" ref="AK187" si="372">AK186</f>
        <v>0</v>
      </c>
      <c r="AL187" s="411">
        <f t="shared" ref="AL187" si="373">AL186</f>
        <v>0</v>
      </c>
      <c r="AM187" s="306"/>
    </row>
    <row r="188" spans="1:39" ht="15" outlineLevel="1">
      <c r="B188" s="516"/>
      <c r="C188" s="291"/>
      <c r="D188" s="753"/>
      <c r="E188" s="753"/>
      <c r="F188" s="753"/>
      <c r="G188" s="753"/>
      <c r="H188" s="753"/>
      <c r="I188" s="753"/>
      <c r="J188" s="753"/>
      <c r="K188" s="753"/>
      <c r="L188" s="753"/>
      <c r="M188" s="753"/>
      <c r="N188" s="753"/>
      <c r="O188" s="753"/>
      <c r="P188" s="753"/>
      <c r="Q188" s="753"/>
      <c r="R188" s="753"/>
      <c r="S188" s="753"/>
      <c r="T188" s="753"/>
      <c r="U188" s="753"/>
      <c r="V188" s="753"/>
      <c r="W188" s="753"/>
      <c r="X188" s="753"/>
      <c r="Y188" s="759"/>
      <c r="Z188" s="776"/>
      <c r="AA188" s="776"/>
      <c r="AB188" s="776"/>
      <c r="AC188" s="776"/>
      <c r="AD188" s="776"/>
      <c r="AE188" s="425"/>
      <c r="AF188" s="425"/>
      <c r="AG188" s="425"/>
      <c r="AH188" s="425"/>
      <c r="AI188" s="425"/>
      <c r="AJ188" s="425"/>
      <c r="AK188" s="425"/>
      <c r="AL188" s="425"/>
      <c r="AM188" s="306"/>
    </row>
    <row r="189" spans="1:39" ht="30" outlineLevel="1">
      <c r="A189" s="518">
        <v>48</v>
      </c>
      <c r="B189" s="516"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766"/>
      <c r="Z189" s="758"/>
      <c r="AA189" s="758"/>
      <c r="AB189" s="758"/>
      <c r="AC189" s="758"/>
      <c r="AD189" s="758"/>
      <c r="AE189" s="410"/>
      <c r="AF189" s="415"/>
      <c r="AG189" s="415"/>
      <c r="AH189" s="415"/>
      <c r="AI189" s="415"/>
      <c r="AJ189" s="415"/>
      <c r="AK189" s="415"/>
      <c r="AL189" s="415"/>
      <c r="AM189" s="296">
        <f>SUM(Y189:AL189)</f>
        <v>0</v>
      </c>
    </row>
    <row r="190" spans="1:39" ht="15"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754">
        <f>Y189</f>
        <v>0</v>
      </c>
      <c r="Z190" s="754">
        <f t="shared" ref="Z190:AD190" si="374">Z189</f>
        <v>0</v>
      </c>
      <c r="AA190" s="754">
        <f t="shared" si="374"/>
        <v>0</v>
      </c>
      <c r="AB190" s="754">
        <f t="shared" si="374"/>
        <v>0</v>
      </c>
      <c r="AC190" s="754">
        <f t="shared" si="374"/>
        <v>0</v>
      </c>
      <c r="AD190" s="754">
        <f t="shared" si="374"/>
        <v>0</v>
      </c>
      <c r="AE190" s="411">
        <f t="shared" ref="AE190" si="375">AE189</f>
        <v>0</v>
      </c>
      <c r="AF190" s="411">
        <f t="shared" ref="AF190" si="376">AF189</f>
        <v>0</v>
      </c>
      <c r="AG190" s="411">
        <f t="shared" ref="AG190" si="377">AG189</f>
        <v>0</v>
      </c>
      <c r="AH190" s="411">
        <f t="shared" ref="AH190" si="378">AH189</f>
        <v>0</v>
      </c>
      <c r="AI190" s="411">
        <f t="shared" ref="AI190" si="379">AI189</f>
        <v>0</v>
      </c>
      <c r="AJ190" s="411">
        <f t="shared" ref="AJ190" si="380">AJ189</f>
        <v>0</v>
      </c>
      <c r="AK190" s="411">
        <f t="shared" ref="AK190" si="381">AK189</f>
        <v>0</v>
      </c>
      <c r="AL190" s="411">
        <f t="shared" ref="AL190" si="382">AL189</f>
        <v>0</v>
      </c>
      <c r="AM190" s="306"/>
    </row>
    <row r="191" spans="1:39" ht="15" outlineLevel="1">
      <c r="B191" s="516"/>
      <c r="C191" s="291"/>
      <c r="D191" s="753"/>
      <c r="E191" s="753"/>
      <c r="F191" s="753"/>
      <c r="G191" s="753"/>
      <c r="H191" s="753"/>
      <c r="I191" s="753"/>
      <c r="J191" s="753"/>
      <c r="K191" s="753"/>
      <c r="L191" s="753"/>
      <c r="M191" s="753"/>
      <c r="N191" s="753"/>
      <c r="O191" s="753"/>
      <c r="P191" s="753"/>
      <c r="Q191" s="753"/>
      <c r="R191" s="753"/>
      <c r="S191" s="753"/>
      <c r="T191" s="753"/>
      <c r="U191" s="753"/>
      <c r="V191" s="753"/>
      <c r="W191" s="753"/>
      <c r="X191" s="753"/>
      <c r="Y191" s="759"/>
      <c r="Z191" s="776"/>
      <c r="AA191" s="776"/>
      <c r="AB191" s="776"/>
      <c r="AC191" s="776"/>
      <c r="AD191" s="776"/>
      <c r="AE191" s="425"/>
      <c r="AF191" s="425"/>
      <c r="AG191" s="425"/>
      <c r="AH191" s="425"/>
      <c r="AI191" s="425"/>
      <c r="AJ191" s="425"/>
      <c r="AK191" s="425"/>
      <c r="AL191" s="425"/>
      <c r="AM191" s="306"/>
    </row>
    <row r="192" spans="1:39" ht="30" outlineLevel="1">
      <c r="A192" s="518">
        <v>49</v>
      </c>
      <c r="B192" s="516"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766"/>
      <c r="Z192" s="758"/>
      <c r="AA192" s="758"/>
      <c r="AB192" s="758"/>
      <c r="AC192" s="758"/>
      <c r="AD192" s="758"/>
      <c r="AE192" s="410"/>
      <c r="AF192" s="415"/>
      <c r="AG192" s="415"/>
      <c r="AH192" s="415"/>
      <c r="AI192" s="415"/>
      <c r="AJ192" s="415"/>
      <c r="AK192" s="415"/>
      <c r="AL192" s="415"/>
      <c r="AM192" s="296">
        <f>SUM(Y192:AL192)</f>
        <v>0</v>
      </c>
    </row>
    <row r="193" spans="2:39" ht="15"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754">
        <f>Y192</f>
        <v>0</v>
      </c>
      <c r="Z193" s="754">
        <f t="shared" ref="Z193:AD193" si="383">Z192</f>
        <v>0</v>
      </c>
      <c r="AA193" s="754">
        <f t="shared" si="383"/>
        <v>0</v>
      </c>
      <c r="AB193" s="754">
        <f t="shared" si="383"/>
        <v>0</v>
      </c>
      <c r="AC193" s="754">
        <f t="shared" si="383"/>
        <v>0</v>
      </c>
      <c r="AD193" s="754">
        <f t="shared" si="383"/>
        <v>0</v>
      </c>
      <c r="AE193" s="411">
        <f t="shared" ref="AE193" si="384">AE192</f>
        <v>0</v>
      </c>
      <c r="AF193" s="411">
        <f t="shared" ref="AF193" si="385">AF192</f>
        <v>0</v>
      </c>
      <c r="AG193" s="411">
        <f t="shared" ref="AG193" si="386">AG192</f>
        <v>0</v>
      </c>
      <c r="AH193" s="411">
        <f t="shared" ref="AH193" si="387">AH192</f>
        <v>0</v>
      </c>
      <c r="AI193" s="411">
        <f t="shared" ref="AI193" si="388">AI192</f>
        <v>0</v>
      </c>
      <c r="AJ193" s="411">
        <f t="shared" ref="AJ193" si="389">AJ192</f>
        <v>0</v>
      </c>
      <c r="AK193" s="411">
        <f t="shared" ref="AK193" si="390">AK192</f>
        <v>0</v>
      </c>
      <c r="AL193" s="411">
        <f t="shared" ref="AL193" si="391">AL192</f>
        <v>0</v>
      </c>
      <c r="AM193" s="306"/>
    </row>
    <row r="194" spans="2:39" ht="15" outlineLevel="1">
      <c r="B194" s="294"/>
      <c r="C194" s="305"/>
      <c r="D194" s="753"/>
      <c r="E194" s="753"/>
      <c r="F194" s="753"/>
      <c r="G194" s="753"/>
      <c r="H194" s="753"/>
      <c r="I194" s="753"/>
      <c r="J194" s="753"/>
      <c r="K194" s="753"/>
      <c r="L194" s="753"/>
      <c r="M194" s="753"/>
      <c r="N194" s="753"/>
      <c r="O194" s="753"/>
      <c r="P194" s="753"/>
      <c r="Q194" s="753"/>
      <c r="R194" s="753"/>
      <c r="S194" s="753"/>
      <c r="T194" s="753"/>
      <c r="U194" s="753"/>
      <c r="V194" s="753"/>
      <c r="W194" s="753"/>
      <c r="X194" s="753"/>
      <c r="Y194" s="772"/>
      <c r="Z194" s="772"/>
      <c r="AA194" s="772"/>
      <c r="AB194" s="772"/>
      <c r="AC194" s="772"/>
      <c r="AD194" s="772"/>
      <c r="AE194" s="301"/>
      <c r="AF194" s="301"/>
      <c r="AG194" s="301"/>
      <c r="AH194" s="301"/>
      <c r="AI194" s="301"/>
      <c r="AJ194" s="301"/>
      <c r="AK194" s="301"/>
      <c r="AL194" s="301"/>
      <c r="AM194" s="306"/>
    </row>
    <row r="195" spans="2:39" ht="15.45">
      <c r="B195" s="327" t="s">
        <v>271</v>
      </c>
      <c r="C195" s="329"/>
      <c r="D195" s="329">
        <f>SUM(D38:D193)</f>
        <v>3957625</v>
      </c>
      <c r="E195" s="329"/>
      <c r="F195" s="329"/>
      <c r="G195" s="329"/>
      <c r="H195" s="329"/>
      <c r="I195" s="329"/>
      <c r="J195" s="329"/>
      <c r="K195" s="329"/>
      <c r="L195" s="329"/>
      <c r="M195" s="329"/>
      <c r="N195" s="329"/>
      <c r="O195" s="329">
        <f>SUM(O38:O193)</f>
        <v>462</v>
      </c>
      <c r="P195" s="329"/>
      <c r="Q195" s="329"/>
      <c r="R195" s="329"/>
      <c r="S195" s="329"/>
      <c r="T195" s="329"/>
      <c r="U195" s="329"/>
      <c r="V195" s="329"/>
      <c r="W195" s="329"/>
      <c r="X195" s="329"/>
      <c r="Y195" s="329">
        <f>IF(Y36="kWh",SUMPRODUCT(D38:D193,Y38:Y193))</f>
        <v>959878</v>
      </c>
      <c r="Z195" s="329">
        <f>IF(Z36="kWh",SUMPRODUCT(D38:D193,Z38:Z193))</f>
        <v>602207.7847508702</v>
      </c>
      <c r="AA195" s="329">
        <f>IF(AA36="kw",SUMPRODUCT(N38:N193,O38:O193,AA38:AA193),SUMPRODUCT(D38:D193,AA38:AA193))</f>
        <v>1571.2235801351389</v>
      </c>
      <c r="AB195" s="329">
        <f>IF(AB36="kw",SUMPRODUCT(N38:N193,O38:O193,AB38:AB193),SUMPRODUCT(D38:D193,AB38:AB193))</f>
        <v>0</v>
      </c>
      <c r="AC195" s="329">
        <f>IF(AC36="kw",SUMPRODUCT(N38:N193,O38:O193,AC38:AC193),SUMPRODUCT(D38:D193,AC38:AC193))</f>
        <v>0</v>
      </c>
      <c r="AD195" s="329">
        <f>IF(AD36="kw",SUMPRODUCT(N38:N193,O38:O193,AD38:AD193),SUMPRODUCT(D38:D193,AD38:AD193))</f>
        <v>862.93783117759313</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4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0</v>
      </c>
      <c r="Z196" s="392">
        <f>HLOOKUP(Z35,'2. LRAMVA Threshold'!$B$42:$Q$53,7,FALSE)</f>
        <v>0</v>
      </c>
      <c r="AA196" s="392">
        <f>HLOOKUP(AA35,'2. LRAMVA Threshold'!$B$42:$Q$53,7,FALSE)</f>
        <v>0</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ht="15">
      <c r="B197" s="517"/>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ht="15">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0</v>
      </c>
      <c r="Z198" s="341">
        <f>HLOOKUP(Z$35,'3.  Distribution Rates'!$C$122:$P$133,7,FALSE)</f>
        <v>0</v>
      </c>
      <c r="AA198" s="341">
        <f>HLOOKUP(AA$35,'3.  Distribution Rates'!$C$122:$P$133,7,FALSE)</f>
        <v>0</v>
      </c>
      <c r="AB198" s="341">
        <f>HLOOKUP(AB$35,'3.  Distribution Rates'!$C$122:$P$133,7,FALSE)</f>
        <v>0</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ht="15">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5">
        <f>SUM(Y199:AL199)</f>
        <v>0</v>
      </c>
    </row>
    <row r="200" spans="2:39" ht="15">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5">
        <f>SUM(Y200:AL200)</f>
        <v>0</v>
      </c>
    </row>
    <row r="201" spans="2:39" ht="15">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5">
        <f>SUM(Y201:AL201)</f>
        <v>0</v>
      </c>
    </row>
    <row r="202" spans="2:39" ht="15">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0</v>
      </c>
      <c r="Z202" s="378">
        <f>'4.  2011-2014 LRAM'!Z526*Z198</f>
        <v>0</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5">
        <f>SUM(Y202:AL202)</f>
        <v>0</v>
      </c>
    </row>
    <row r="203" spans="2:39" ht="15">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0</v>
      </c>
      <c r="Z203" s="378">
        <f>Z195*Z198</f>
        <v>0</v>
      </c>
      <c r="AA203" s="378">
        <f>AA195*AA198</f>
        <v>0</v>
      </c>
      <c r="AB203" s="378">
        <f t="shared" ref="AB203:AL203" si="392">AB195*AB198</f>
        <v>0</v>
      </c>
      <c r="AC203" s="378">
        <f t="shared" si="392"/>
        <v>0</v>
      </c>
      <c r="AD203" s="378">
        <f t="shared" si="392"/>
        <v>0</v>
      </c>
      <c r="AE203" s="378">
        <f t="shared" si="392"/>
        <v>0</v>
      </c>
      <c r="AF203" s="378">
        <f t="shared" si="392"/>
        <v>0</v>
      </c>
      <c r="AG203" s="378">
        <f t="shared" si="392"/>
        <v>0</v>
      </c>
      <c r="AH203" s="378">
        <f t="shared" si="392"/>
        <v>0</v>
      </c>
      <c r="AI203" s="378">
        <f t="shared" si="392"/>
        <v>0</v>
      </c>
      <c r="AJ203" s="378">
        <f t="shared" si="392"/>
        <v>0</v>
      </c>
      <c r="AK203" s="378">
        <f t="shared" si="392"/>
        <v>0</v>
      </c>
      <c r="AL203" s="378">
        <f t="shared" si="392"/>
        <v>0</v>
      </c>
      <c r="AM203" s="625">
        <f>SUM(Y203:AL203)</f>
        <v>0</v>
      </c>
    </row>
    <row r="204" spans="2:39" ht="15.4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0</v>
      </c>
      <c r="Z204" s="346">
        <f>SUM(Z199:Z203)</f>
        <v>0</v>
      </c>
      <c r="AA204" s="346">
        <f t="shared" ref="AA204:AE204" si="393">SUM(AA199:AA203)</f>
        <v>0</v>
      </c>
      <c r="AB204" s="346">
        <f t="shared" si="393"/>
        <v>0</v>
      </c>
      <c r="AC204" s="346">
        <f t="shared" si="393"/>
        <v>0</v>
      </c>
      <c r="AD204" s="346">
        <f t="shared" si="393"/>
        <v>0</v>
      </c>
      <c r="AE204" s="346">
        <f t="shared" si="393"/>
        <v>0</v>
      </c>
      <c r="AF204" s="346">
        <f>SUM(AF199:AF203)</f>
        <v>0</v>
      </c>
      <c r="AG204" s="346">
        <f>SUM(AG199:AG203)</f>
        <v>0</v>
      </c>
      <c r="AH204" s="346">
        <f t="shared" ref="AH204:AL204" si="394">SUM(AH199:AH203)</f>
        <v>0</v>
      </c>
      <c r="AI204" s="346">
        <f t="shared" si="394"/>
        <v>0</v>
      </c>
      <c r="AJ204" s="346">
        <f t="shared" si="394"/>
        <v>0</v>
      </c>
      <c r="AK204" s="346">
        <f t="shared" si="394"/>
        <v>0</v>
      </c>
      <c r="AL204" s="346">
        <f t="shared" si="394"/>
        <v>0</v>
      </c>
      <c r="AM204" s="407">
        <f>SUM(AM199:AM203)</f>
        <v>0</v>
      </c>
    </row>
    <row r="205" spans="2:39" ht="15.4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0</v>
      </c>
      <c r="Z205" s="347">
        <f t="shared" ref="Z205:AE205" si="395">Z196*Z198</f>
        <v>0</v>
      </c>
      <c r="AA205" s="347">
        <f t="shared" si="395"/>
        <v>0</v>
      </c>
      <c r="AB205" s="347">
        <f t="shared" si="395"/>
        <v>0</v>
      </c>
      <c r="AC205" s="347">
        <f t="shared" si="395"/>
        <v>0</v>
      </c>
      <c r="AD205" s="347">
        <f t="shared" si="395"/>
        <v>0</v>
      </c>
      <c r="AE205" s="347">
        <f t="shared" si="395"/>
        <v>0</v>
      </c>
      <c r="AF205" s="347">
        <f>AF196*AF198</f>
        <v>0</v>
      </c>
      <c r="AG205" s="347">
        <f t="shared" ref="AG205:AL205" si="396">AG196*AG198</f>
        <v>0</v>
      </c>
      <c r="AH205" s="347">
        <f t="shared" si="396"/>
        <v>0</v>
      </c>
      <c r="AI205" s="347">
        <f t="shared" si="396"/>
        <v>0</v>
      </c>
      <c r="AJ205" s="347">
        <f t="shared" si="396"/>
        <v>0</v>
      </c>
      <c r="AK205" s="347">
        <f t="shared" si="396"/>
        <v>0</v>
      </c>
      <c r="AL205" s="347">
        <f t="shared" si="396"/>
        <v>0</v>
      </c>
      <c r="AM205" s="407">
        <f>SUM(Y205:AL205)</f>
        <v>0</v>
      </c>
    </row>
    <row r="206" spans="2:39" ht="15.4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0</v>
      </c>
    </row>
    <row r="207" spans="2:39" ht="15">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ht="15">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929227</v>
      </c>
      <c r="Z208" s="291">
        <f>SUMPRODUCT(E38:E193,Z38:Z193)</f>
        <v>602207.7847508702</v>
      </c>
      <c r="AA208" s="291">
        <f>IF(AA36="kw",SUMPRODUCT(N38:N193,P38:P193,AA38:AA193),SUMPRODUCT(E38:E193,AA38:AA193))</f>
        <v>1571.2235801351389</v>
      </c>
      <c r="AB208" s="291">
        <f>IF(AB36="kw",SUMPRODUCT(N38:N193,P38:P193,AB38:AB193),SUMPRODUCT(E38:E193,AB38:AB193))</f>
        <v>0</v>
      </c>
      <c r="AC208" s="291">
        <f>IF(AC36="kw",SUMPRODUCT(N38:N193,P38:P193,AC38:AC193),SUMPRODUCT(E38:E193,AC38:AC193))</f>
        <v>0</v>
      </c>
      <c r="AD208" s="291">
        <f>IF(AD36="kw",SUMPRODUCT(N38:N193,P38:P193,AD38:AD193),SUMPRODUCT(E38:E193,AD38:AD193))</f>
        <v>862.93783117759313</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ht="15">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925836</v>
      </c>
      <c r="Z209" s="291">
        <f>SUMPRODUCT(F38:F193,Z38:Z193)</f>
        <v>602207.7847508702</v>
      </c>
      <c r="AA209" s="291">
        <f>IF(AA36="kw",SUMPRODUCT(N38:N193,Q38:Q193,AA38:AA193),SUMPRODUCT(F38:F193,AA38:AA193))</f>
        <v>1571.2235801351389</v>
      </c>
      <c r="AB209" s="291">
        <f>IF(AB36="kw",SUMPRODUCT(N38:N193,Q38:Q193,AB38:AB193),SUMPRODUCT(F38:F193,AB38:AB193))</f>
        <v>0</v>
      </c>
      <c r="AC209" s="291">
        <f>IF(AC36="kw",SUMPRODUCT(N38:N193,Q38:Q193,AC38:AC193),SUMPRODUCT(F38:F193,AC38:AC193))</f>
        <v>0</v>
      </c>
      <c r="AD209" s="291">
        <f>IF(AD36="kw",SUMPRODUCT(N38:N193,Q38:Q193,AD38:AD193),SUMPRODUCT(F38:F193,AD38:AD193))</f>
        <v>862.93783117759313</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ht="15">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922445</v>
      </c>
      <c r="Z210" s="291">
        <f>SUMPRODUCT(G38:G193,Z38:Z193)</f>
        <v>609302.45632212621</v>
      </c>
      <c r="AA210" s="291">
        <f>IF(AA36="kw",SUMPRODUCT(N38:N193,R38:R193,AA38:AA193),SUMPRODUCT(G38:G193,AA38:AA193))</f>
        <v>1571.2235801351389</v>
      </c>
      <c r="AB210" s="291">
        <f>IF(AB36="kw",SUMPRODUCT(N38:N193,R38:R193,AB38:AB193),SUMPRODUCT(G38:G193,AB38:AB193))</f>
        <v>0</v>
      </c>
      <c r="AC210" s="291">
        <f>IF(AC36="kw",SUMPRODUCT(N38:N193,R38:R193,AC38:AC193),SUMPRODUCT(G38:G193,AC38:AC193))</f>
        <v>0</v>
      </c>
      <c r="AD210" s="291">
        <f>IF(AD36="kw",SUMPRODUCT(N38:N193,R38:R193,AD38:AD193),SUMPRODUCT(G38:G193,AD38:AD193))</f>
        <v>862.93783117759313</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ht="15">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919390</v>
      </c>
      <c r="Z211" s="291">
        <f>SUMPRODUCT(H38:H193,Z38:Z193)</f>
        <v>609302.45632212621</v>
      </c>
      <c r="AA211" s="291">
        <f>IF(AA36="kw",SUMPRODUCT(N38:N193,S38:S193,AA38:AA193),SUMPRODUCT(H38:H193,AA38:AA193))</f>
        <v>1571.2235801351389</v>
      </c>
      <c r="AB211" s="291">
        <f>IF(AB36="kw",SUMPRODUCT(N38:N193,S38:S193,AB38:AB193),SUMPRODUCT(H38:H193,AB38:AB193))</f>
        <v>0</v>
      </c>
      <c r="AC211" s="291">
        <f>IF(AC36="kw",SUMPRODUCT(N38:N193,S38:S193,AC38:AC193),SUMPRODUCT(H38:H193,AC38:AC193))</f>
        <v>0</v>
      </c>
      <c r="AD211" s="291">
        <f>IF(AD36="kw",SUMPRODUCT(N38:N193,S38:S193,AD38:AD193),SUMPRODUCT(H38:H193,AD38:AD193))</f>
        <v>862.93783117759313</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ht="15">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917762</v>
      </c>
      <c r="Z212" s="326">
        <f>SUMPRODUCT(I38:I193,Z38:Z193)</f>
        <v>609302.45632212621</v>
      </c>
      <c r="AA212" s="326">
        <f>IF(AA36="kw",SUMPRODUCT(N38:N193,T38:T193,AA38:AA193),SUMPRODUCT(I38:I193,AA38:AA193))</f>
        <v>1571.2235801351389</v>
      </c>
      <c r="AB212" s="326">
        <f>IF(AB36="kw",SUMPRODUCT(N38:N193,T38:T193,AB38:AB193),SUMPRODUCT(I38:I193,AB38:AB193))</f>
        <v>0</v>
      </c>
      <c r="AC212" s="326">
        <f>IF(AC36="kw",SUMPRODUCT(N38:N193,T38:T193,AC38:AC193),SUMPRODUCT(I38:I193,AC38:AC193))</f>
        <v>0</v>
      </c>
      <c r="AD212" s="326">
        <f>IF(AD36="kw",SUMPRODUCT(N38:N193,T38:T193,AD38:AD193),SUMPRODUCT(I38:I193,AD38:AD193))</f>
        <v>862.93783117759313</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582</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9">
      <c r="B214" s="438"/>
    </row>
    <row r="215" spans="1:39" ht="15.9">
      <c r="B215" s="438"/>
    </row>
    <row r="216" spans="1:39" ht="15.45">
      <c r="B216" s="280" t="s">
        <v>273</v>
      </c>
      <c r="C216" s="281"/>
      <c r="D216" s="586" t="s">
        <v>526</v>
      </c>
      <c r="E216" s="253"/>
      <c r="F216" s="586"/>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33" t="s">
        <v>211</v>
      </c>
      <c r="C217" s="835" t="s">
        <v>33</v>
      </c>
      <c r="D217" s="284" t="s">
        <v>422</v>
      </c>
      <c r="E217" s="837" t="s">
        <v>209</v>
      </c>
      <c r="F217" s="838"/>
      <c r="G217" s="838"/>
      <c r="H217" s="838"/>
      <c r="I217" s="838"/>
      <c r="J217" s="838"/>
      <c r="K217" s="838"/>
      <c r="L217" s="838"/>
      <c r="M217" s="839"/>
      <c r="N217" s="843" t="s">
        <v>213</v>
      </c>
      <c r="O217" s="284" t="s">
        <v>423</v>
      </c>
      <c r="P217" s="837" t="s">
        <v>212</v>
      </c>
      <c r="Q217" s="838"/>
      <c r="R217" s="838"/>
      <c r="S217" s="838"/>
      <c r="T217" s="838"/>
      <c r="U217" s="838"/>
      <c r="V217" s="838"/>
      <c r="W217" s="838"/>
      <c r="X217" s="839"/>
      <c r="Y217" s="840" t="s">
        <v>243</v>
      </c>
      <c r="Z217" s="841"/>
      <c r="AA217" s="841"/>
      <c r="AB217" s="841"/>
      <c r="AC217" s="841"/>
      <c r="AD217" s="841"/>
      <c r="AE217" s="841"/>
      <c r="AF217" s="841"/>
      <c r="AG217" s="841"/>
      <c r="AH217" s="841"/>
      <c r="AI217" s="841"/>
      <c r="AJ217" s="841"/>
      <c r="AK217" s="841"/>
      <c r="AL217" s="841"/>
      <c r="AM217" s="842"/>
    </row>
    <row r="218" spans="1:39" ht="60.75" customHeight="1">
      <c r="B218" s="834"/>
      <c r="C218" s="836"/>
      <c r="D218" s="285">
        <v>2016</v>
      </c>
      <c r="E218" s="285">
        <v>2017</v>
      </c>
      <c r="F218" s="285">
        <v>2018</v>
      </c>
      <c r="G218" s="285">
        <v>2019</v>
      </c>
      <c r="H218" s="285">
        <v>2020</v>
      </c>
      <c r="I218" s="285">
        <v>2021</v>
      </c>
      <c r="J218" s="285">
        <v>2022</v>
      </c>
      <c r="K218" s="285">
        <v>2023</v>
      </c>
      <c r="L218" s="285">
        <v>2024</v>
      </c>
      <c r="M218" s="285">
        <v>2025</v>
      </c>
      <c r="N218" s="844"/>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GS&gt;50 to 4,999 kW</v>
      </c>
      <c r="AB218" s="285" t="str">
        <f>'1.  LRAMVA Summary'!G52</f>
        <v>USL</v>
      </c>
      <c r="AC218" s="285" t="str">
        <f>'1.  LRAMVA Summary'!H52</f>
        <v>Sentinel Lighting</v>
      </c>
      <c r="AD218" s="285" t="str">
        <f>'1.  LRAMVA Summary'!I52</f>
        <v>Street Lighting</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4"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kWh</v>
      </c>
      <c r="AC219" s="291" t="str">
        <f>'1.  LRAMVA Summary'!H53</f>
        <v>kW</v>
      </c>
      <c r="AD219" s="291" t="str">
        <f>'1.  LRAMVA Summary'!I53</f>
        <v>kW</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45"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ht="15" outlineLevel="1">
      <c r="A221" s="518">
        <v>1</v>
      </c>
      <c r="B221" s="516" t="s">
        <v>95</v>
      </c>
      <c r="C221" s="291" t="s">
        <v>25</v>
      </c>
      <c r="D221" s="295"/>
      <c r="E221" s="295"/>
      <c r="F221" s="295"/>
      <c r="G221" s="295"/>
      <c r="H221" s="295"/>
      <c r="I221" s="295"/>
      <c r="J221" s="295"/>
      <c r="K221" s="295"/>
      <c r="L221" s="295"/>
      <c r="M221" s="295"/>
      <c r="N221" s="753"/>
      <c r="O221" s="295"/>
      <c r="P221" s="295"/>
      <c r="Q221" s="295"/>
      <c r="R221" s="295"/>
      <c r="S221" s="295"/>
      <c r="T221" s="295"/>
      <c r="U221" s="295"/>
      <c r="V221" s="295"/>
      <c r="W221" s="295"/>
      <c r="X221" s="295"/>
      <c r="Y221" s="758"/>
      <c r="Z221" s="758"/>
      <c r="AA221" s="758"/>
      <c r="AB221" s="758"/>
      <c r="AC221" s="758"/>
      <c r="AD221" s="758"/>
      <c r="AE221" s="410"/>
      <c r="AF221" s="410"/>
      <c r="AG221" s="410"/>
      <c r="AH221" s="410"/>
      <c r="AI221" s="410"/>
      <c r="AJ221" s="410"/>
      <c r="AK221" s="410"/>
      <c r="AL221" s="410"/>
      <c r="AM221" s="296">
        <f>SUM(Y221:AL221)</f>
        <v>0</v>
      </c>
    </row>
    <row r="222" spans="1:39" ht="15" outlineLevel="1">
      <c r="B222" s="294" t="s">
        <v>289</v>
      </c>
      <c r="C222" s="291" t="s">
        <v>163</v>
      </c>
      <c r="D222" s="295"/>
      <c r="E222" s="295"/>
      <c r="F222" s="295"/>
      <c r="G222" s="295"/>
      <c r="H222" s="295"/>
      <c r="I222" s="295"/>
      <c r="J222" s="295"/>
      <c r="K222" s="295"/>
      <c r="L222" s="295"/>
      <c r="M222" s="295"/>
      <c r="N222" s="773"/>
      <c r="O222" s="295"/>
      <c r="P222" s="295"/>
      <c r="Q222" s="295"/>
      <c r="R222" s="295"/>
      <c r="S222" s="295"/>
      <c r="T222" s="295"/>
      <c r="U222" s="295"/>
      <c r="V222" s="295"/>
      <c r="W222" s="295"/>
      <c r="X222" s="295"/>
      <c r="Y222" s="754">
        <f>Y221</f>
        <v>0</v>
      </c>
      <c r="Z222" s="754">
        <f t="shared" ref="Z222:AD222" si="397">Z221</f>
        <v>0</v>
      </c>
      <c r="AA222" s="754">
        <f t="shared" si="397"/>
        <v>0</v>
      </c>
      <c r="AB222" s="754">
        <f t="shared" si="397"/>
        <v>0</v>
      </c>
      <c r="AC222" s="754">
        <f t="shared" si="397"/>
        <v>0</v>
      </c>
      <c r="AD222" s="754">
        <f t="shared" si="397"/>
        <v>0</v>
      </c>
      <c r="AE222" s="411">
        <f t="shared" ref="AE222" si="398">AE221</f>
        <v>0</v>
      </c>
      <c r="AF222" s="411">
        <f t="shared" ref="AF222" si="399">AF221</f>
        <v>0</v>
      </c>
      <c r="AG222" s="411">
        <f t="shared" ref="AG222" si="400">AG221</f>
        <v>0</v>
      </c>
      <c r="AH222" s="411">
        <f t="shared" ref="AH222" si="401">AH221</f>
        <v>0</v>
      </c>
      <c r="AI222" s="411">
        <f t="shared" ref="AI222" si="402">AI221</f>
        <v>0</v>
      </c>
      <c r="AJ222" s="411">
        <f t="shared" ref="AJ222" si="403">AJ221</f>
        <v>0</v>
      </c>
      <c r="AK222" s="411">
        <f t="shared" ref="AK222" si="404">AK221</f>
        <v>0</v>
      </c>
      <c r="AL222" s="411">
        <f t="shared" ref="AL222" si="405">AL221</f>
        <v>0</v>
      </c>
      <c r="AM222" s="297"/>
    </row>
    <row r="223" spans="1:39" ht="15.45" outlineLevel="1">
      <c r="B223" s="298"/>
      <c r="C223" s="299"/>
      <c r="D223" s="751"/>
      <c r="E223" s="751"/>
      <c r="F223" s="751"/>
      <c r="G223" s="751"/>
      <c r="H223" s="751"/>
      <c r="I223" s="751"/>
      <c r="J223" s="751"/>
      <c r="K223" s="751"/>
      <c r="L223" s="751"/>
      <c r="M223" s="751"/>
      <c r="N223" s="775"/>
      <c r="O223" s="751"/>
      <c r="P223" s="751"/>
      <c r="Q223" s="751"/>
      <c r="R223" s="751"/>
      <c r="S223" s="751"/>
      <c r="T223" s="751"/>
      <c r="U223" s="751"/>
      <c r="V223" s="751"/>
      <c r="W223" s="751"/>
      <c r="X223" s="751"/>
      <c r="Y223" s="759"/>
      <c r="Z223" s="760"/>
      <c r="AA223" s="760"/>
      <c r="AB223" s="760"/>
      <c r="AC223" s="760"/>
      <c r="AD223" s="760"/>
      <c r="AE223" s="413"/>
      <c r="AF223" s="413"/>
      <c r="AG223" s="413"/>
      <c r="AH223" s="413"/>
      <c r="AI223" s="413"/>
      <c r="AJ223" s="413"/>
      <c r="AK223" s="413"/>
      <c r="AL223" s="413"/>
      <c r="AM223" s="302"/>
    </row>
    <row r="224" spans="1:39" ht="15" outlineLevel="1">
      <c r="A224" s="518">
        <v>2</v>
      </c>
      <c r="B224" s="516" t="s">
        <v>96</v>
      </c>
      <c r="C224" s="291" t="s">
        <v>25</v>
      </c>
      <c r="D224" s="295"/>
      <c r="E224" s="295"/>
      <c r="F224" s="295"/>
      <c r="G224" s="295"/>
      <c r="H224" s="295"/>
      <c r="I224" s="295"/>
      <c r="J224" s="295"/>
      <c r="K224" s="295"/>
      <c r="L224" s="295"/>
      <c r="M224" s="295"/>
      <c r="N224" s="753"/>
      <c r="O224" s="295"/>
      <c r="P224" s="295"/>
      <c r="Q224" s="295"/>
      <c r="R224" s="295"/>
      <c r="S224" s="295"/>
      <c r="T224" s="295"/>
      <c r="U224" s="295"/>
      <c r="V224" s="295"/>
      <c r="W224" s="295"/>
      <c r="X224" s="295"/>
      <c r="Y224" s="758"/>
      <c r="Z224" s="758"/>
      <c r="AA224" s="758"/>
      <c r="AB224" s="758"/>
      <c r="AC224" s="758"/>
      <c r="AD224" s="758"/>
      <c r="AE224" s="410"/>
      <c r="AF224" s="410"/>
      <c r="AG224" s="410"/>
      <c r="AH224" s="410"/>
      <c r="AI224" s="410"/>
      <c r="AJ224" s="410"/>
      <c r="AK224" s="410"/>
      <c r="AL224" s="410"/>
      <c r="AM224" s="296">
        <f>SUM(Y224:AL224)</f>
        <v>0</v>
      </c>
    </row>
    <row r="225" spans="1:39" ht="15" outlineLevel="1">
      <c r="B225" s="294" t="s">
        <v>289</v>
      </c>
      <c r="C225" s="291" t="s">
        <v>163</v>
      </c>
      <c r="D225" s="295"/>
      <c r="E225" s="295"/>
      <c r="F225" s="295"/>
      <c r="G225" s="295"/>
      <c r="H225" s="295"/>
      <c r="I225" s="295"/>
      <c r="J225" s="295"/>
      <c r="K225" s="295"/>
      <c r="L225" s="295"/>
      <c r="M225" s="295"/>
      <c r="N225" s="773"/>
      <c r="O225" s="295"/>
      <c r="P225" s="295"/>
      <c r="Q225" s="295"/>
      <c r="R225" s="295"/>
      <c r="S225" s="295"/>
      <c r="T225" s="295"/>
      <c r="U225" s="295"/>
      <c r="V225" s="295"/>
      <c r="W225" s="295"/>
      <c r="X225" s="295"/>
      <c r="Y225" s="754">
        <f>Y224</f>
        <v>0</v>
      </c>
      <c r="Z225" s="754">
        <f t="shared" ref="Z225:AD225" si="406">Z224</f>
        <v>0</v>
      </c>
      <c r="AA225" s="754">
        <f t="shared" si="406"/>
        <v>0</v>
      </c>
      <c r="AB225" s="754">
        <f t="shared" si="406"/>
        <v>0</v>
      </c>
      <c r="AC225" s="754">
        <f t="shared" si="406"/>
        <v>0</v>
      </c>
      <c r="AD225" s="754">
        <f t="shared" si="406"/>
        <v>0</v>
      </c>
      <c r="AE225" s="411">
        <f t="shared" ref="AE225" si="407">AE224</f>
        <v>0</v>
      </c>
      <c r="AF225" s="411">
        <f t="shared" ref="AF225" si="408">AF224</f>
        <v>0</v>
      </c>
      <c r="AG225" s="411">
        <f t="shared" ref="AG225" si="409">AG224</f>
        <v>0</v>
      </c>
      <c r="AH225" s="411">
        <f t="shared" ref="AH225" si="410">AH224</f>
        <v>0</v>
      </c>
      <c r="AI225" s="411">
        <f t="shared" ref="AI225" si="411">AI224</f>
        <v>0</v>
      </c>
      <c r="AJ225" s="411">
        <f t="shared" ref="AJ225" si="412">AJ224</f>
        <v>0</v>
      </c>
      <c r="AK225" s="411">
        <f t="shared" ref="AK225" si="413">AK224</f>
        <v>0</v>
      </c>
      <c r="AL225" s="411">
        <f t="shared" ref="AL225" si="414">AL224</f>
        <v>0</v>
      </c>
      <c r="AM225" s="297"/>
    </row>
    <row r="226" spans="1:39" ht="15.45" outlineLevel="1">
      <c r="B226" s="298"/>
      <c r="C226" s="299"/>
      <c r="D226" s="752"/>
      <c r="E226" s="752"/>
      <c r="F226" s="752"/>
      <c r="G226" s="752"/>
      <c r="H226" s="752"/>
      <c r="I226" s="752"/>
      <c r="J226" s="752"/>
      <c r="K226" s="752"/>
      <c r="L226" s="752"/>
      <c r="M226" s="752"/>
      <c r="N226" s="775"/>
      <c r="O226" s="752"/>
      <c r="P226" s="752"/>
      <c r="Q226" s="752"/>
      <c r="R226" s="752"/>
      <c r="S226" s="752"/>
      <c r="T226" s="752"/>
      <c r="U226" s="752"/>
      <c r="V226" s="752"/>
      <c r="W226" s="752"/>
      <c r="X226" s="752"/>
      <c r="Y226" s="759"/>
      <c r="Z226" s="760"/>
      <c r="AA226" s="760"/>
      <c r="AB226" s="760"/>
      <c r="AC226" s="760"/>
      <c r="AD226" s="760"/>
      <c r="AE226" s="413"/>
      <c r="AF226" s="413"/>
      <c r="AG226" s="413"/>
      <c r="AH226" s="413"/>
      <c r="AI226" s="413"/>
      <c r="AJ226" s="413"/>
      <c r="AK226" s="413"/>
      <c r="AL226" s="413"/>
      <c r="AM226" s="302"/>
    </row>
    <row r="227" spans="1:39" ht="15" outlineLevel="1">
      <c r="A227" s="518">
        <v>3</v>
      </c>
      <c r="B227" s="516" t="s">
        <v>97</v>
      </c>
      <c r="C227" s="291" t="s">
        <v>25</v>
      </c>
      <c r="D227" s="295"/>
      <c r="E227" s="295"/>
      <c r="F227" s="295"/>
      <c r="G227" s="295"/>
      <c r="H227" s="295"/>
      <c r="I227" s="295"/>
      <c r="J227" s="295"/>
      <c r="K227" s="295"/>
      <c r="L227" s="295"/>
      <c r="M227" s="295"/>
      <c r="N227" s="753"/>
      <c r="O227" s="295"/>
      <c r="P227" s="295"/>
      <c r="Q227" s="295"/>
      <c r="R227" s="295"/>
      <c r="S227" s="295"/>
      <c r="T227" s="295"/>
      <c r="U227" s="295"/>
      <c r="V227" s="295"/>
      <c r="W227" s="295"/>
      <c r="X227" s="295"/>
      <c r="Y227" s="758"/>
      <c r="Z227" s="758"/>
      <c r="AA227" s="758"/>
      <c r="AB227" s="758"/>
      <c r="AC227" s="758"/>
      <c r="AD227" s="758"/>
      <c r="AE227" s="410"/>
      <c r="AF227" s="410"/>
      <c r="AG227" s="410"/>
      <c r="AH227" s="410"/>
      <c r="AI227" s="410"/>
      <c r="AJ227" s="410"/>
      <c r="AK227" s="410"/>
      <c r="AL227" s="410"/>
      <c r="AM227" s="296">
        <f>SUM(Y227:AL227)</f>
        <v>0</v>
      </c>
    </row>
    <row r="228" spans="1:39" ht="15" outlineLevel="1">
      <c r="B228" s="294" t="s">
        <v>289</v>
      </c>
      <c r="C228" s="291" t="s">
        <v>163</v>
      </c>
      <c r="D228" s="295"/>
      <c r="E228" s="295"/>
      <c r="F228" s="295"/>
      <c r="G228" s="295"/>
      <c r="H228" s="295"/>
      <c r="I228" s="295"/>
      <c r="J228" s="295"/>
      <c r="K228" s="295"/>
      <c r="L228" s="295"/>
      <c r="M228" s="295"/>
      <c r="N228" s="773"/>
      <c r="O228" s="295"/>
      <c r="P228" s="295"/>
      <c r="Q228" s="295"/>
      <c r="R228" s="295"/>
      <c r="S228" s="295"/>
      <c r="T228" s="295"/>
      <c r="U228" s="295"/>
      <c r="V228" s="295"/>
      <c r="W228" s="295"/>
      <c r="X228" s="295"/>
      <c r="Y228" s="754">
        <f>Y227</f>
        <v>0</v>
      </c>
      <c r="Z228" s="754">
        <f t="shared" ref="Z228:AD228" si="415">Z227</f>
        <v>0</v>
      </c>
      <c r="AA228" s="754">
        <f t="shared" si="415"/>
        <v>0</v>
      </c>
      <c r="AB228" s="754">
        <f t="shared" si="415"/>
        <v>0</v>
      </c>
      <c r="AC228" s="754">
        <f t="shared" si="415"/>
        <v>0</v>
      </c>
      <c r="AD228" s="754">
        <f t="shared" si="415"/>
        <v>0</v>
      </c>
      <c r="AE228" s="411">
        <f t="shared" ref="AE228" si="416">AE227</f>
        <v>0</v>
      </c>
      <c r="AF228" s="411">
        <f t="shared" ref="AF228" si="417">AF227</f>
        <v>0</v>
      </c>
      <c r="AG228" s="411">
        <f t="shared" ref="AG228" si="418">AG227</f>
        <v>0</v>
      </c>
      <c r="AH228" s="411">
        <f t="shared" ref="AH228" si="419">AH227</f>
        <v>0</v>
      </c>
      <c r="AI228" s="411">
        <f t="shared" ref="AI228" si="420">AI227</f>
        <v>0</v>
      </c>
      <c r="AJ228" s="411">
        <f t="shared" ref="AJ228" si="421">AJ227</f>
        <v>0</v>
      </c>
      <c r="AK228" s="411">
        <f t="shared" ref="AK228" si="422">AK227</f>
        <v>0</v>
      </c>
      <c r="AL228" s="411">
        <f t="shared" ref="AL228" si="423">AL227</f>
        <v>0</v>
      </c>
      <c r="AM228" s="297"/>
    </row>
    <row r="229" spans="1:39" ht="15" outlineLevel="1">
      <c r="B229" s="294"/>
      <c r="C229" s="305"/>
      <c r="D229" s="753"/>
      <c r="E229" s="753"/>
      <c r="F229" s="753"/>
      <c r="G229" s="753"/>
      <c r="H229" s="753"/>
      <c r="I229" s="753"/>
      <c r="J229" s="753"/>
      <c r="K229" s="753"/>
      <c r="L229" s="753"/>
      <c r="M229" s="753"/>
      <c r="N229" s="753"/>
      <c r="O229" s="753"/>
      <c r="P229" s="753"/>
      <c r="Q229" s="753"/>
      <c r="R229" s="753"/>
      <c r="S229" s="753"/>
      <c r="T229" s="753"/>
      <c r="U229" s="753"/>
      <c r="V229" s="753"/>
      <c r="W229" s="753"/>
      <c r="X229" s="753"/>
      <c r="Y229" s="759"/>
      <c r="Z229" s="759"/>
      <c r="AA229" s="759"/>
      <c r="AB229" s="759"/>
      <c r="AC229" s="759"/>
      <c r="AD229" s="759"/>
      <c r="AE229" s="412"/>
      <c r="AF229" s="412"/>
      <c r="AG229" s="412"/>
      <c r="AH229" s="412"/>
      <c r="AI229" s="412"/>
      <c r="AJ229" s="412"/>
      <c r="AK229" s="412"/>
      <c r="AL229" s="412"/>
      <c r="AM229" s="306"/>
    </row>
    <row r="230" spans="1:39" ht="15" outlineLevel="1">
      <c r="A230" s="518">
        <v>4</v>
      </c>
      <c r="B230" s="516" t="s">
        <v>666</v>
      </c>
      <c r="C230" s="291" t="s">
        <v>25</v>
      </c>
      <c r="D230" s="295"/>
      <c r="E230" s="295"/>
      <c r="F230" s="295"/>
      <c r="G230" s="295"/>
      <c r="H230" s="295"/>
      <c r="I230" s="295"/>
      <c r="J230" s="295"/>
      <c r="K230" s="295"/>
      <c r="L230" s="295"/>
      <c r="M230" s="295"/>
      <c r="N230" s="753"/>
      <c r="O230" s="295"/>
      <c r="P230" s="295"/>
      <c r="Q230" s="295"/>
      <c r="R230" s="295"/>
      <c r="S230" s="295"/>
      <c r="T230" s="295"/>
      <c r="U230" s="295"/>
      <c r="V230" s="295"/>
      <c r="W230" s="295"/>
      <c r="X230" s="295"/>
      <c r="Y230" s="758"/>
      <c r="Z230" s="758"/>
      <c r="AA230" s="758"/>
      <c r="AB230" s="758"/>
      <c r="AC230" s="758"/>
      <c r="AD230" s="758"/>
      <c r="AE230" s="410"/>
      <c r="AF230" s="410"/>
      <c r="AG230" s="410"/>
      <c r="AH230" s="410"/>
      <c r="AI230" s="410"/>
      <c r="AJ230" s="410"/>
      <c r="AK230" s="410"/>
      <c r="AL230" s="410"/>
      <c r="AM230" s="296">
        <f>SUM(Y230:AL230)</f>
        <v>0</v>
      </c>
    </row>
    <row r="231" spans="1:39" ht="15" outlineLevel="1">
      <c r="B231" s="294" t="s">
        <v>289</v>
      </c>
      <c r="C231" s="291" t="s">
        <v>163</v>
      </c>
      <c r="D231" s="295"/>
      <c r="E231" s="295"/>
      <c r="F231" s="295"/>
      <c r="G231" s="295"/>
      <c r="H231" s="295"/>
      <c r="I231" s="295"/>
      <c r="J231" s="295"/>
      <c r="K231" s="295"/>
      <c r="L231" s="295"/>
      <c r="M231" s="295"/>
      <c r="N231" s="773"/>
      <c r="O231" s="295"/>
      <c r="P231" s="295"/>
      <c r="Q231" s="295"/>
      <c r="R231" s="295"/>
      <c r="S231" s="295"/>
      <c r="T231" s="295"/>
      <c r="U231" s="295"/>
      <c r="V231" s="295"/>
      <c r="W231" s="295"/>
      <c r="X231" s="295"/>
      <c r="Y231" s="754">
        <f>Y230</f>
        <v>0</v>
      </c>
      <c r="Z231" s="754">
        <f t="shared" ref="Z231:AD231" si="424">Z230</f>
        <v>0</v>
      </c>
      <c r="AA231" s="754">
        <f t="shared" si="424"/>
        <v>0</v>
      </c>
      <c r="AB231" s="754">
        <f t="shared" si="424"/>
        <v>0</v>
      </c>
      <c r="AC231" s="754">
        <f t="shared" si="424"/>
        <v>0</v>
      </c>
      <c r="AD231" s="754">
        <f t="shared" si="424"/>
        <v>0</v>
      </c>
      <c r="AE231" s="411">
        <f t="shared" ref="AE231" si="425">AE230</f>
        <v>0</v>
      </c>
      <c r="AF231" s="411">
        <f t="shared" ref="AF231" si="426">AF230</f>
        <v>0</v>
      </c>
      <c r="AG231" s="411">
        <f t="shared" ref="AG231" si="427">AG230</f>
        <v>0</v>
      </c>
      <c r="AH231" s="411">
        <f t="shared" ref="AH231" si="428">AH230</f>
        <v>0</v>
      </c>
      <c r="AI231" s="411">
        <f t="shared" ref="AI231" si="429">AI230</f>
        <v>0</v>
      </c>
      <c r="AJ231" s="411">
        <f t="shared" ref="AJ231" si="430">AJ230</f>
        <v>0</v>
      </c>
      <c r="AK231" s="411">
        <f t="shared" ref="AK231" si="431">AK230</f>
        <v>0</v>
      </c>
      <c r="AL231" s="411">
        <f t="shared" ref="AL231" si="432">AL230</f>
        <v>0</v>
      </c>
      <c r="AM231" s="297"/>
    </row>
    <row r="232" spans="1:39" ht="15" outlineLevel="1">
      <c r="B232" s="294"/>
      <c r="C232" s="305"/>
      <c r="D232" s="752"/>
      <c r="E232" s="752"/>
      <c r="F232" s="752"/>
      <c r="G232" s="752"/>
      <c r="H232" s="752"/>
      <c r="I232" s="752"/>
      <c r="J232" s="752"/>
      <c r="K232" s="752"/>
      <c r="L232" s="752"/>
      <c r="M232" s="752"/>
      <c r="N232" s="753"/>
      <c r="O232" s="752"/>
      <c r="P232" s="752"/>
      <c r="Q232" s="752"/>
      <c r="R232" s="752"/>
      <c r="S232" s="752"/>
      <c r="T232" s="752"/>
      <c r="U232" s="752"/>
      <c r="V232" s="752"/>
      <c r="W232" s="752"/>
      <c r="X232" s="752"/>
      <c r="Y232" s="759"/>
      <c r="Z232" s="759"/>
      <c r="AA232" s="759"/>
      <c r="AB232" s="759"/>
      <c r="AC232" s="759"/>
      <c r="AD232" s="759"/>
      <c r="AE232" s="412"/>
      <c r="AF232" s="412"/>
      <c r="AG232" s="412"/>
      <c r="AH232" s="412"/>
      <c r="AI232" s="412"/>
      <c r="AJ232" s="412"/>
      <c r="AK232" s="412"/>
      <c r="AL232" s="412"/>
      <c r="AM232" s="306"/>
    </row>
    <row r="233" spans="1:39" ht="30" outlineLevel="1">
      <c r="A233" s="518">
        <v>5</v>
      </c>
      <c r="B233" s="516" t="s">
        <v>98</v>
      </c>
      <c r="C233" s="291" t="s">
        <v>25</v>
      </c>
      <c r="D233" s="295"/>
      <c r="E233" s="295"/>
      <c r="F233" s="295"/>
      <c r="G233" s="295"/>
      <c r="H233" s="295"/>
      <c r="I233" s="295"/>
      <c r="J233" s="295"/>
      <c r="K233" s="295"/>
      <c r="L233" s="295"/>
      <c r="M233" s="295"/>
      <c r="N233" s="753"/>
      <c r="O233" s="295"/>
      <c r="P233" s="295"/>
      <c r="Q233" s="295"/>
      <c r="R233" s="295"/>
      <c r="S233" s="295"/>
      <c r="T233" s="295"/>
      <c r="U233" s="295"/>
      <c r="V233" s="295"/>
      <c r="W233" s="295"/>
      <c r="X233" s="295"/>
      <c r="Y233" s="758"/>
      <c r="Z233" s="758"/>
      <c r="AA233" s="758"/>
      <c r="AB233" s="758"/>
      <c r="AC233" s="758"/>
      <c r="AD233" s="758"/>
      <c r="AE233" s="410"/>
      <c r="AF233" s="410"/>
      <c r="AG233" s="410"/>
      <c r="AH233" s="410"/>
      <c r="AI233" s="410"/>
      <c r="AJ233" s="410"/>
      <c r="AK233" s="410"/>
      <c r="AL233" s="410"/>
      <c r="AM233" s="296">
        <f>SUM(Y233:AL233)</f>
        <v>0</v>
      </c>
    </row>
    <row r="234" spans="1:39" ht="15" outlineLevel="1">
      <c r="B234" s="294" t="s">
        <v>289</v>
      </c>
      <c r="C234" s="291" t="s">
        <v>163</v>
      </c>
      <c r="D234" s="295"/>
      <c r="E234" s="295"/>
      <c r="F234" s="295"/>
      <c r="G234" s="295"/>
      <c r="H234" s="295"/>
      <c r="I234" s="295"/>
      <c r="J234" s="295"/>
      <c r="K234" s="295"/>
      <c r="L234" s="295"/>
      <c r="M234" s="295"/>
      <c r="N234" s="773"/>
      <c r="O234" s="295"/>
      <c r="P234" s="295"/>
      <c r="Q234" s="295"/>
      <c r="R234" s="295"/>
      <c r="S234" s="295"/>
      <c r="T234" s="295"/>
      <c r="U234" s="295"/>
      <c r="V234" s="295"/>
      <c r="W234" s="295"/>
      <c r="X234" s="295"/>
      <c r="Y234" s="754">
        <f>Y233</f>
        <v>0</v>
      </c>
      <c r="Z234" s="754">
        <f t="shared" ref="Z234:AD234" si="433">Z233</f>
        <v>0</v>
      </c>
      <c r="AA234" s="754">
        <f t="shared" si="433"/>
        <v>0</v>
      </c>
      <c r="AB234" s="754">
        <f t="shared" si="433"/>
        <v>0</v>
      </c>
      <c r="AC234" s="754">
        <f t="shared" si="433"/>
        <v>0</v>
      </c>
      <c r="AD234" s="754">
        <f t="shared" si="433"/>
        <v>0</v>
      </c>
      <c r="AE234" s="411">
        <f t="shared" ref="AE234" si="434">AE233</f>
        <v>0</v>
      </c>
      <c r="AF234" s="411">
        <f t="shared" ref="AF234" si="435">AF233</f>
        <v>0</v>
      </c>
      <c r="AG234" s="411">
        <f t="shared" ref="AG234" si="436">AG233</f>
        <v>0</v>
      </c>
      <c r="AH234" s="411">
        <f t="shared" ref="AH234" si="437">AH233</f>
        <v>0</v>
      </c>
      <c r="AI234" s="411">
        <f t="shared" ref="AI234" si="438">AI233</f>
        <v>0</v>
      </c>
      <c r="AJ234" s="411">
        <f t="shared" ref="AJ234" si="439">AJ233</f>
        <v>0</v>
      </c>
      <c r="AK234" s="411">
        <f t="shared" ref="AK234" si="440">AK233</f>
        <v>0</v>
      </c>
      <c r="AL234" s="411">
        <f t="shared" ref="AL234" si="441">AL233</f>
        <v>0</v>
      </c>
      <c r="AM234" s="297"/>
    </row>
    <row r="235" spans="1:39" ht="15" outlineLevel="1">
      <c r="B235" s="294"/>
      <c r="C235" s="291"/>
      <c r="D235" s="753"/>
      <c r="E235" s="753"/>
      <c r="F235" s="753"/>
      <c r="G235" s="753"/>
      <c r="H235" s="753"/>
      <c r="I235" s="753"/>
      <c r="J235" s="753"/>
      <c r="K235" s="753"/>
      <c r="L235" s="753"/>
      <c r="M235" s="753"/>
      <c r="N235" s="753"/>
      <c r="O235" s="753"/>
      <c r="P235" s="753"/>
      <c r="Q235" s="753"/>
      <c r="R235" s="753"/>
      <c r="S235" s="753"/>
      <c r="T235" s="753"/>
      <c r="U235" s="753"/>
      <c r="V235" s="753"/>
      <c r="W235" s="753"/>
      <c r="X235" s="753"/>
      <c r="Y235" s="768"/>
      <c r="Z235" s="770"/>
      <c r="AA235" s="770"/>
      <c r="AB235" s="770"/>
      <c r="AC235" s="770"/>
      <c r="AD235" s="770"/>
      <c r="AE235" s="423"/>
      <c r="AF235" s="423"/>
      <c r="AG235" s="423"/>
      <c r="AH235" s="423"/>
      <c r="AI235" s="423"/>
      <c r="AJ235" s="423"/>
      <c r="AK235" s="423"/>
      <c r="AL235" s="423"/>
      <c r="AM235" s="297"/>
    </row>
    <row r="236" spans="1:39" ht="15.45" outlineLevel="1">
      <c r="B236" s="319" t="s">
        <v>498</v>
      </c>
      <c r="C236" s="289"/>
      <c r="D236" s="755"/>
      <c r="E236" s="755"/>
      <c r="F236" s="755"/>
      <c r="G236" s="755"/>
      <c r="H236" s="755"/>
      <c r="I236" s="755"/>
      <c r="J236" s="755"/>
      <c r="K236" s="755"/>
      <c r="L236" s="755"/>
      <c r="M236" s="755"/>
      <c r="N236" s="757"/>
      <c r="O236" s="755"/>
      <c r="P236" s="755"/>
      <c r="Q236" s="755"/>
      <c r="R236" s="755"/>
      <c r="S236" s="755"/>
      <c r="T236" s="755"/>
      <c r="U236" s="755"/>
      <c r="V236" s="755"/>
      <c r="W236" s="755"/>
      <c r="X236" s="755"/>
      <c r="Y236" s="761"/>
      <c r="Z236" s="761"/>
      <c r="AA236" s="761"/>
      <c r="AB236" s="761"/>
      <c r="AC236" s="761"/>
      <c r="AD236" s="761"/>
      <c r="AE236" s="414"/>
      <c r="AF236" s="414"/>
      <c r="AG236" s="414"/>
      <c r="AH236" s="414"/>
      <c r="AI236" s="414"/>
      <c r="AJ236" s="414"/>
      <c r="AK236" s="414"/>
      <c r="AL236" s="414"/>
      <c r="AM236" s="292"/>
    </row>
    <row r="237" spans="1:39" ht="15" outlineLevel="1">
      <c r="A237" s="518">
        <v>6</v>
      </c>
      <c r="B237" s="516"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758"/>
      <c r="AA237" s="758"/>
      <c r="AB237" s="758"/>
      <c r="AC237" s="758"/>
      <c r="AD237" s="758"/>
      <c r="AE237" s="410"/>
      <c r="AF237" s="415"/>
      <c r="AG237" s="415"/>
      <c r="AH237" s="415"/>
      <c r="AI237" s="415"/>
      <c r="AJ237" s="415"/>
      <c r="AK237" s="415"/>
      <c r="AL237" s="415"/>
      <c r="AM237" s="296">
        <f>SUM(Y237:AL237)</f>
        <v>0</v>
      </c>
    </row>
    <row r="238" spans="1:39" ht="15"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754">
        <f>Y237</f>
        <v>0</v>
      </c>
      <c r="Z238" s="754">
        <f t="shared" ref="Z238:AD238" si="442">Z237</f>
        <v>0</v>
      </c>
      <c r="AA238" s="754">
        <f t="shared" si="442"/>
        <v>0</v>
      </c>
      <c r="AB238" s="754">
        <f t="shared" si="442"/>
        <v>0</v>
      </c>
      <c r="AC238" s="754">
        <f t="shared" si="442"/>
        <v>0</v>
      </c>
      <c r="AD238" s="754">
        <f t="shared" si="442"/>
        <v>0</v>
      </c>
      <c r="AE238" s="411">
        <f t="shared" ref="AE238" si="443">AE237</f>
        <v>0</v>
      </c>
      <c r="AF238" s="411">
        <f t="shared" ref="AF238" si="444">AF237</f>
        <v>0</v>
      </c>
      <c r="AG238" s="411">
        <f t="shared" ref="AG238" si="445">AG237</f>
        <v>0</v>
      </c>
      <c r="AH238" s="411">
        <f t="shared" ref="AH238" si="446">AH237</f>
        <v>0</v>
      </c>
      <c r="AI238" s="411">
        <f t="shared" ref="AI238" si="447">AI237</f>
        <v>0</v>
      </c>
      <c r="AJ238" s="411">
        <f t="shared" ref="AJ238" si="448">AJ237</f>
        <v>0</v>
      </c>
      <c r="AK238" s="411">
        <f t="shared" ref="AK238" si="449">AK237</f>
        <v>0</v>
      </c>
      <c r="AL238" s="411">
        <f t="shared" ref="AL238" si="450">AL237</f>
        <v>0</v>
      </c>
      <c r="AM238" s="311"/>
    </row>
    <row r="239" spans="1:39" ht="15" outlineLevel="1">
      <c r="B239" s="310"/>
      <c r="C239" s="312"/>
      <c r="D239" s="753"/>
      <c r="E239" s="753"/>
      <c r="F239" s="753"/>
      <c r="G239" s="753"/>
      <c r="H239" s="753"/>
      <c r="I239" s="753"/>
      <c r="J239" s="753"/>
      <c r="K239" s="753"/>
      <c r="L239" s="753"/>
      <c r="M239" s="753"/>
      <c r="N239" s="753"/>
      <c r="O239" s="753"/>
      <c r="P239" s="753"/>
      <c r="Q239" s="753"/>
      <c r="R239" s="753"/>
      <c r="S239" s="753"/>
      <c r="T239" s="753"/>
      <c r="U239" s="753"/>
      <c r="V239" s="753"/>
      <c r="W239" s="753"/>
      <c r="X239" s="753"/>
      <c r="Y239" s="416"/>
      <c r="Z239" s="416"/>
      <c r="AA239" s="416"/>
      <c r="AB239" s="416"/>
      <c r="AC239" s="416"/>
      <c r="AD239" s="416"/>
      <c r="AE239" s="416"/>
      <c r="AF239" s="416"/>
      <c r="AG239" s="416"/>
      <c r="AH239" s="416"/>
      <c r="AI239" s="416"/>
      <c r="AJ239" s="416"/>
      <c r="AK239" s="416"/>
      <c r="AL239" s="416"/>
      <c r="AM239" s="313"/>
    </row>
    <row r="240" spans="1:39" ht="30" outlineLevel="1">
      <c r="A240" s="518">
        <v>7</v>
      </c>
      <c r="B240" s="516"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758"/>
      <c r="AA240" s="758"/>
      <c r="AB240" s="758"/>
      <c r="AC240" s="758"/>
      <c r="AD240" s="758"/>
      <c r="AE240" s="410"/>
      <c r="AF240" s="415"/>
      <c r="AG240" s="415"/>
      <c r="AH240" s="415"/>
      <c r="AI240" s="415"/>
      <c r="AJ240" s="415"/>
      <c r="AK240" s="415"/>
      <c r="AL240" s="415"/>
      <c r="AM240" s="296">
        <f>SUM(Y240:AL240)</f>
        <v>0</v>
      </c>
    </row>
    <row r="241" spans="1:39" ht="15"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754">
        <f>Y240</f>
        <v>0</v>
      </c>
      <c r="Z241" s="754">
        <f t="shared" ref="Z241:AD241" si="451">Z240</f>
        <v>0</v>
      </c>
      <c r="AA241" s="754">
        <f t="shared" si="451"/>
        <v>0</v>
      </c>
      <c r="AB241" s="754">
        <f t="shared" si="451"/>
        <v>0</v>
      </c>
      <c r="AC241" s="754">
        <f t="shared" si="451"/>
        <v>0</v>
      </c>
      <c r="AD241" s="754">
        <f t="shared" si="451"/>
        <v>0</v>
      </c>
      <c r="AE241" s="411">
        <f t="shared" ref="AE241" si="452">AE240</f>
        <v>0</v>
      </c>
      <c r="AF241" s="411">
        <f t="shared" ref="AF241" si="453">AF240</f>
        <v>0</v>
      </c>
      <c r="AG241" s="411">
        <f t="shared" ref="AG241" si="454">AG240</f>
        <v>0</v>
      </c>
      <c r="AH241" s="411">
        <f t="shared" ref="AH241" si="455">AH240</f>
        <v>0</v>
      </c>
      <c r="AI241" s="411">
        <f t="shared" ref="AI241" si="456">AI240</f>
        <v>0</v>
      </c>
      <c r="AJ241" s="411">
        <f t="shared" ref="AJ241" si="457">AJ240</f>
        <v>0</v>
      </c>
      <c r="AK241" s="411">
        <f t="shared" ref="AK241" si="458">AK240</f>
        <v>0</v>
      </c>
      <c r="AL241" s="411">
        <f t="shared" ref="AL241" si="459">AL240</f>
        <v>0</v>
      </c>
      <c r="AM241" s="311"/>
    </row>
    <row r="242" spans="1:39" ht="15" outlineLevel="1">
      <c r="B242" s="314"/>
      <c r="C242" s="312"/>
      <c r="D242" s="753"/>
      <c r="E242" s="753"/>
      <c r="F242" s="753"/>
      <c r="G242" s="753"/>
      <c r="H242" s="753"/>
      <c r="I242" s="753"/>
      <c r="J242" s="753"/>
      <c r="K242" s="753"/>
      <c r="L242" s="753"/>
      <c r="M242" s="753"/>
      <c r="N242" s="753"/>
      <c r="O242" s="753"/>
      <c r="P242" s="753"/>
      <c r="Q242" s="753"/>
      <c r="R242" s="753"/>
      <c r="S242" s="753"/>
      <c r="T242" s="753"/>
      <c r="U242" s="753"/>
      <c r="V242" s="753"/>
      <c r="W242" s="753"/>
      <c r="X242" s="753"/>
      <c r="Y242" s="416"/>
      <c r="Z242" s="417"/>
      <c r="AA242" s="416"/>
      <c r="AB242" s="416"/>
      <c r="AC242" s="416"/>
      <c r="AD242" s="416"/>
      <c r="AE242" s="416"/>
      <c r="AF242" s="416"/>
      <c r="AG242" s="416"/>
      <c r="AH242" s="416"/>
      <c r="AI242" s="416"/>
      <c r="AJ242" s="416"/>
      <c r="AK242" s="416"/>
      <c r="AL242" s="416"/>
      <c r="AM242" s="313"/>
    </row>
    <row r="243" spans="1:39" ht="30" outlineLevel="1">
      <c r="A243" s="518">
        <v>8</v>
      </c>
      <c r="B243" s="516"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758"/>
      <c r="AA243" s="758"/>
      <c r="AB243" s="758"/>
      <c r="AC243" s="758"/>
      <c r="AD243" s="758"/>
      <c r="AE243" s="410"/>
      <c r="AF243" s="415"/>
      <c r="AG243" s="415"/>
      <c r="AH243" s="415"/>
      <c r="AI243" s="415"/>
      <c r="AJ243" s="415"/>
      <c r="AK243" s="415"/>
      <c r="AL243" s="415"/>
      <c r="AM243" s="296">
        <f>SUM(Y243:AL243)</f>
        <v>0</v>
      </c>
    </row>
    <row r="244" spans="1:39" ht="15"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754">
        <f>Y243</f>
        <v>0</v>
      </c>
      <c r="Z244" s="754">
        <f t="shared" ref="Z244:AD244" si="460">Z243</f>
        <v>0</v>
      </c>
      <c r="AA244" s="754">
        <f t="shared" si="460"/>
        <v>0</v>
      </c>
      <c r="AB244" s="754">
        <f t="shared" si="460"/>
        <v>0</v>
      </c>
      <c r="AC244" s="754">
        <f t="shared" si="460"/>
        <v>0</v>
      </c>
      <c r="AD244" s="754">
        <f t="shared" si="460"/>
        <v>0</v>
      </c>
      <c r="AE244" s="411">
        <f t="shared" ref="AE244" si="461">AE243</f>
        <v>0</v>
      </c>
      <c r="AF244" s="411">
        <f t="shared" ref="AF244" si="462">AF243</f>
        <v>0</v>
      </c>
      <c r="AG244" s="411">
        <f t="shared" ref="AG244" si="463">AG243</f>
        <v>0</v>
      </c>
      <c r="AH244" s="411">
        <f t="shared" ref="AH244" si="464">AH243</f>
        <v>0</v>
      </c>
      <c r="AI244" s="411">
        <f t="shared" ref="AI244" si="465">AI243</f>
        <v>0</v>
      </c>
      <c r="AJ244" s="411">
        <f t="shared" ref="AJ244" si="466">AJ243</f>
        <v>0</v>
      </c>
      <c r="AK244" s="411">
        <f t="shared" ref="AK244" si="467">AK243</f>
        <v>0</v>
      </c>
      <c r="AL244" s="411">
        <f t="shared" ref="AL244" si="468">AL243</f>
        <v>0</v>
      </c>
      <c r="AM244" s="311"/>
    </row>
    <row r="245" spans="1:39" ht="15" outlineLevel="1">
      <c r="B245" s="314"/>
      <c r="C245" s="312"/>
      <c r="D245" s="756"/>
      <c r="E245" s="756"/>
      <c r="F245" s="756"/>
      <c r="G245" s="756"/>
      <c r="H245" s="756"/>
      <c r="I245" s="756"/>
      <c r="J245" s="756"/>
      <c r="K245" s="756"/>
      <c r="L245" s="756"/>
      <c r="M245" s="756"/>
      <c r="N245" s="753"/>
      <c r="O245" s="756"/>
      <c r="P245" s="756"/>
      <c r="Q245" s="756"/>
      <c r="R245" s="756"/>
      <c r="S245" s="756"/>
      <c r="T245" s="756"/>
      <c r="U245" s="756"/>
      <c r="V245" s="756"/>
      <c r="W245" s="756"/>
      <c r="X245" s="756"/>
      <c r="Y245" s="416"/>
      <c r="Z245" s="417"/>
      <c r="AA245" s="416"/>
      <c r="AB245" s="416"/>
      <c r="AC245" s="416"/>
      <c r="AD245" s="416"/>
      <c r="AE245" s="416"/>
      <c r="AF245" s="416"/>
      <c r="AG245" s="416"/>
      <c r="AH245" s="416"/>
      <c r="AI245" s="416"/>
      <c r="AJ245" s="416"/>
      <c r="AK245" s="416"/>
      <c r="AL245" s="416"/>
      <c r="AM245" s="313"/>
    </row>
    <row r="246" spans="1:39" ht="30" outlineLevel="1">
      <c r="A246" s="518">
        <v>9</v>
      </c>
      <c r="B246" s="516"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758"/>
      <c r="AA246" s="758"/>
      <c r="AB246" s="758"/>
      <c r="AC246" s="758"/>
      <c r="AD246" s="758"/>
      <c r="AE246" s="410"/>
      <c r="AF246" s="415"/>
      <c r="AG246" s="415"/>
      <c r="AH246" s="415"/>
      <c r="AI246" s="415"/>
      <c r="AJ246" s="415"/>
      <c r="AK246" s="415"/>
      <c r="AL246" s="415"/>
      <c r="AM246" s="296">
        <f>SUM(Y246:AL246)</f>
        <v>0</v>
      </c>
    </row>
    <row r="247" spans="1:39" ht="15"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754">
        <f>Y246</f>
        <v>0</v>
      </c>
      <c r="Z247" s="754">
        <f t="shared" ref="Z247:AD247" si="469">Z246</f>
        <v>0</v>
      </c>
      <c r="AA247" s="754">
        <f t="shared" si="469"/>
        <v>0</v>
      </c>
      <c r="AB247" s="754">
        <f t="shared" si="469"/>
        <v>0</v>
      </c>
      <c r="AC247" s="754">
        <f t="shared" si="469"/>
        <v>0</v>
      </c>
      <c r="AD247" s="754">
        <f t="shared" si="469"/>
        <v>0</v>
      </c>
      <c r="AE247" s="411">
        <f t="shared" ref="AE247" si="470">AE246</f>
        <v>0</v>
      </c>
      <c r="AF247" s="411">
        <f t="shared" ref="AF247" si="471">AF246</f>
        <v>0</v>
      </c>
      <c r="AG247" s="411">
        <f t="shared" ref="AG247" si="472">AG246</f>
        <v>0</v>
      </c>
      <c r="AH247" s="411">
        <f t="shared" ref="AH247" si="473">AH246</f>
        <v>0</v>
      </c>
      <c r="AI247" s="411">
        <f t="shared" ref="AI247" si="474">AI246</f>
        <v>0</v>
      </c>
      <c r="AJ247" s="411">
        <f t="shared" ref="AJ247" si="475">AJ246</f>
        <v>0</v>
      </c>
      <c r="AK247" s="411">
        <f t="shared" ref="AK247" si="476">AK246</f>
        <v>0</v>
      </c>
      <c r="AL247" s="411">
        <f t="shared" ref="AL247" si="477">AL246</f>
        <v>0</v>
      </c>
      <c r="AM247" s="311"/>
    </row>
    <row r="248" spans="1:39" ht="15" outlineLevel="1">
      <c r="B248" s="314"/>
      <c r="C248" s="312"/>
      <c r="D248" s="756"/>
      <c r="E248" s="756"/>
      <c r="F248" s="756"/>
      <c r="G248" s="756"/>
      <c r="H248" s="756"/>
      <c r="I248" s="756"/>
      <c r="J248" s="756"/>
      <c r="K248" s="756"/>
      <c r="L248" s="756"/>
      <c r="M248" s="756"/>
      <c r="N248" s="753"/>
      <c r="O248" s="756"/>
      <c r="P248" s="756"/>
      <c r="Q248" s="756"/>
      <c r="R248" s="756"/>
      <c r="S248" s="756"/>
      <c r="T248" s="756"/>
      <c r="U248" s="756"/>
      <c r="V248" s="756"/>
      <c r="W248" s="756"/>
      <c r="X248" s="756"/>
      <c r="Y248" s="416"/>
      <c r="Z248" s="416"/>
      <c r="AA248" s="416"/>
      <c r="AB248" s="416"/>
      <c r="AC248" s="416"/>
      <c r="AD248" s="416"/>
      <c r="AE248" s="416"/>
      <c r="AF248" s="416"/>
      <c r="AG248" s="416"/>
      <c r="AH248" s="416"/>
      <c r="AI248" s="416"/>
      <c r="AJ248" s="416"/>
      <c r="AK248" s="416"/>
      <c r="AL248" s="416"/>
      <c r="AM248" s="313"/>
    </row>
    <row r="249" spans="1:39" ht="30" outlineLevel="1">
      <c r="A249" s="518">
        <v>10</v>
      </c>
      <c r="B249" s="516"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758"/>
      <c r="AA249" s="758"/>
      <c r="AB249" s="758"/>
      <c r="AC249" s="758"/>
      <c r="AD249" s="758"/>
      <c r="AE249" s="410"/>
      <c r="AF249" s="415"/>
      <c r="AG249" s="415"/>
      <c r="AH249" s="415"/>
      <c r="AI249" s="415"/>
      <c r="AJ249" s="415"/>
      <c r="AK249" s="415"/>
      <c r="AL249" s="415"/>
      <c r="AM249" s="296">
        <f>SUM(Y249:AL249)</f>
        <v>0</v>
      </c>
    </row>
    <row r="250" spans="1:39" ht="15"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754">
        <f>Y249</f>
        <v>0</v>
      </c>
      <c r="Z250" s="754">
        <f t="shared" ref="Z250:AD250" si="478">Z249</f>
        <v>0</v>
      </c>
      <c r="AA250" s="754">
        <f t="shared" si="478"/>
        <v>0</v>
      </c>
      <c r="AB250" s="754">
        <f t="shared" si="478"/>
        <v>0</v>
      </c>
      <c r="AC250" s="754">
        <f t="shared" si="478"/>
        <v>0</v>
      </c>
      <c r="AD250" s="754">
        <f t="shared" si="478"/>
        <v>0</v>
      </c>
      <c r="AE250" s="411">
        <f t="shared" ref="AE250" si="479">AE249</f>
        <v>0</v>
      </c>
      <c r="AF250" s="411">
        <f t="shared" ref="AF250" si="480">AF249</f>
        <v>0</v>
      </c>
      <c r="AG250" s="411">
        <f t="shared" ref="AG250" si="481">AG249</f>
        <v>0</v>
      </c>
      <c r="AH250" s="411">
        <f t="shared" ref="AH250" si="482">AH249</f>
        <v>0</v>
      </c>
      <c r="AI250" s="411">
        <f t="shared" ref="AI250" si="483">AI249</f>
        <v>0</v>
      </c>
      <c r="AJ250" s="411">
        <f t="shared" ref="AJ250" si="484">AJ249</f>
        <v>0</v>
      </c>
      <c r="AK250" s="411">
        <f t="shared" ref="AK250" si="485">AK249</f>
        <v>0</v>
      </c>
      <c r="AL250" s="411">
        <f t="shared" ref="AL250" si="486">AL249</f>
        <v>0</v>
      </c>
      <c r="AM250" s="311"/>
    </row>
    <row r="251" spans="1:39" ht="15" outlineLevel="1">
      <c r="B251" s="314"/>
      <c r="C251" s="312"/>
      <c r="D251" s="756"/>
      <c r="E251" s="756"/>
      <c r="F251" s="756"/>
      <c r="G251" s="756"/>
      <c r="H251" s="756"/>
      <c r="I251" s="756"/>
      <c r="J251" s="756"/>
      <c r="K251" s="756"/>
      <c r="L251" s="756"/>
      <c r="M251" s="756"/>
      <c r="N251" s="753"/>
      <c r="O251" s="756"/>
      <c r="P251" s="756"/>
      <c r="Q251" s="756"/>
      <c r="R251" s="756"/>
      <c r="S251" s="756"/>
      <c r="T251" s="756"/>
      <c r="U251" s="756"/>
      <c r="V251" s="756"/>
      <c r="W251" s="756"/>
      <c r="X251" s="756"/>
      <c r="Y251" s="416"/>
      <c r="Z251" s="417"/>
      <c r="AA251" s="416"/>
      <c r="AB251" s="416"/>
      <c r="AC251" s="416"/>
      <c r="AD251" s="416"/>
      <c r="AE251" s="416"/>
      <c r="AF251" s="416"/>
      <c r="AG251" s="416"/>
      <c r="AH251" s="416"/>
      <c r="AI251" s="416"/>
      <c r="AJ251" s="416"/>
      <c r="AK251" s="416"/>
      <c r="AL251" s="416"/>
      <c r="AM251" s="313"/>
    </row>
    <row r="252" spans="1:39" ht="15.45" outlineLevel="1">
      <c r="B252" s="288" t="s">
        <v>10</v>
      </c>
      <c r="C252" s="289"/>
      <c r="D252" s="755"/>
      <c r="E252" s="755"/>
      <c r="F252" s="755"/>
      <c r="G252" s="755"/>
      <c r="H252" s="755"/>
      <c r="I252" s="755"/>
      <c r="J252" s="755"/>
      <c r="K252" s="755"/>
      <c r="L252" s="755"/>
      <c r="M252" s="755"/>
      <c r="N252" s="757"/>
      <c r="O252" s="755"/>
      <c r="P252" s="755"/>
      <c r="Q252" s="755"/>
      <c r="R252" s="755"/>
      <c r="S252" s="755"/>
      <c r="T252" s="755"/>
      <c r="U252" s="755"/>
      <c r="V252" s="755"/>
      <c r="W252" s="755"/>
      <c r="X252" s="755"/>
      <c r="Y252" s="761"/>
      <c r="Z252" s="761"/>
      <c r="AA252" s="761"/>
      <c r="AB252" s="761"/>
      <c r="AC252" s="761"/>
      <c r="AD252" s="761"/>
      <c r="AE252" s="414"/>
      <c r="AF252" s="414"/>
      <c r="AG252" s="414"/>
      <c r="AH252" s="414"/>
      <c r="AI252" s="414"/>
      <c r="AJ252" s="414"/>
      <c r="AK252" s="414"/>
      <c r="AL252" s="414"/>
      <c r="AM252" s="292"/>
    </row>
    <row r="253" spans="1:39" ht="30" outlineLevel="1">
      <c r="A253" s="518">
        <v>11</v>
      </c>
      <c r="B253" s="516"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766"/>
      <c r="Z253" s="758"/>
      <c r="AA253" s="758"/>
      <c r="AB253" s="758"/>
      <c r="AC253" s="758"/>
      <c r="AD253" s="758"/>
      <c r="AE253" s="410"/>
      <c r="AF253" s="415"/>
      <c r="AG253" s="415"/>
      <c r="AH253" s="415"/>
      <c r="AI253" s="415"/>
      <c r="AJ253" s="415"/>
      <c r="AK253" s="415"/>
      <c r="AL253" s="415"/>
      <c r="AM253" s="296">
        <f>SUM(Y253:AL253)</f>
        <v>0</v>
      </c>
    </row>
    <row r="254" spans="1:39" ht="15"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754">
        <f>Y253</f>
        <v>0</v>
      </c>
      <c r="Z254" s="754">
        <f t="shared" ref="Z254:AD254" si="487">Z253</f>
        <v>0</v>
      </c>
      <c r="AA254" s="754">
        <f t="shared" si="487"/>
        <v>0</v>
      </c>
      <c r="AB254" s="754">
        <f t="shared" si="487"/>
        <v>0</v>
      </c>
      <c r="AC254" s="754">
        <f t="shared" si="487"/>
        <v>0</v>
      </c>
      <c r="AD254" s="754">
        <f t="shared" si="487"/>
        <v>0</v>
      </c>
      <c r="AE254" s="411">
        <f t="shared" ref="AE254" si="488">AE253</f>
        <v>0</v>
      </c>
      <c r="AF254" s="411">
        <f t="shared" ref="AF254" si="489">AF253</f>
        <v>0</v>
      </c>
      <c r="AG254" s="411">
        <f t="shared" ref="AG254" si="490">AG253</f>
        <v>0</v>
      </c>
      <c r="AH254" s="411">
        <f t="shared" ref="AH254" si="491">AH253</f>
        <v>0</v>
      </c>
      <c r="AI254" s="411">
        <f t="shared" ref="AI254" si="492">AI253</f>
        <v>0</v>
      </c>
      <c r="AJ254" s="411">
        <f t="shared" ref="AJ254" si="493">AJ253</f>
        <v>0</v>
      </c>
      <c r="AK254" s="411">
        <f t="shared" ref="AK254" si="494">AK253</f>
        <v>0</v>
      </c>
      <c r="AL254" s="411">
        <f t="shared" ref="AL254" si="495">AL253</f>
        <v>0</v>
      </c>
      <c r="AM254" s="297"/>
    </row>
    <row r="255" spans="1:39" ht="15" outlineLevel="1">
      <c r="B255" s="315"/>
      <c r="C255" s="305"/>
      <c r="D255" s="753"/>
      <c r="E255" s="753"/>
      <c r="F255" s="753"/>
      <c r="G255" s="753"/>
      <c r="H255" s="753"/>
      <c r="I255" s="753"/>
      <c r="J255" s="753"/>
      <c r="K255" s="753"/>
      <c r="L255" s="753"/>
      <c r="M255" s="753"/>
      <c r="N255" s="753"/>
      <c r="O255" s="753"/>
      <c r="P255" s="753"/>
      <c r="Q255" s="753"/>
      <c r="R255" s="753"/>
      <c r="S255" s="753"/>
      <c r="T255" s="753"/>
      <c r="U255" s="753"/>
      <c r="V255" s="753"/>
      <c r="W255" s="753"/>
      <c r="X255" s="753"/>
      <c r="Y255" s="759"/>
      <c r="Z255" s="767"/>
      <c r="AA255" s="767"/>
      <c r="AB255" s="767"/>
      <c r="AC255" s="767"/>
      <c r="AD255" s="767"/>
      <c r="AE255" s="421"/>
      <c r="AF255" s="421"/>
      <c r="AG255" s="421"/>
      <c r="AH255" s="421"/>
      <c r="AI255" s="421"/>
      <c r="AJ255" s="421"/>
      <c r="AK255" s="421"/>
      <c r="AL255" s="421"/>
      <c r="AM255" s="306"/>
    </row>
    <row r="256" spans="1:39" ht="30" outlineLevel="1">
      <c r="A256" s="518">
        <v>12</v>
      </c>
      <c r="B256" s="516"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758"/>
      <c r="Z256" s="758"/>
      <c r="AA256" s="758"/>
      <c r="AB256" s="758"/>
      <c r="AC256" s="758"/>
      <c r="AD256" s="758"/>
      <c r="AE256" s="410"/>
      <c r="AF256" s="415"/>
      <c r="AG256" s="415"/>
      <c r="AH256" s="415"/>
      <c r="AI256" s="415"/>
      <c r="AJ256" s="415"/>
      <c r="AK256" s="415"/>
      <c r="AL256" s="415"/>
      <c r="AM256" s="296">
        <f>SUM(Y256:AL256)</f>
        <v>0</v>
      </c>
    </row>
    <row r="257" spans="1:40" ht="15"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754">
        <f>Y256</f>
        <v>0</v>
      </c>
      <c r="Z257" s="754">
        <f t="shared" ref="Z257:AD257" si="496">Z256</f>
        <v>0</v>
      </c>
      <c r="AA257" s="754">
        <f t="shared" si="496"/>
        <v>0</v>
      </c>
      <c r="AB257" s="754">
        <f t="shared" si="496"/>
        <v>0</v>
      </c>
      <c r="AC257" s="754">
        <f t="shared" si="496"/>
        <v>0</v>
      </c>
      <c r="AD257" s="754">
        <f t="shared" si="496"/>
        <v>0</v>
      </c>
      <c r="AE257" s="411">
        <f t="shared" ref="AE257" si="497">AE256</f>
        <v>0</v>
      </c>
      <c r="AF257" s="411">
        <f t="shared" ref="AF257" si="498">AF256</f>
        <v>0</v>
      </c>
      <c r="AG257" s="411">
        <f t="shared" ref="AG257" si="499">AG256</f>
        <v>0</v>
      </c>
      <c r="AH257" s="411">
        <f t="shared" ref="AH257" si="500">AH256</f>
        <v>0</v>
      </c>
      <c r="AI257" s="411">
        <f t="shared" ref="AI257" si="501">AI256</f>
        <v>0</v>
      </c>
      <c r="AJ257" s="411">
        <f t="shared" ref="AJ257" si="502">AJ256</f>
        <v>0</v>
      </c>
      <c r="AK257" s="411">
        <f t="shared" ref="AK257" si="503">AK256</f>
        <v>0</v>
      </c>
      <c r="AL257" s="411">
        <f t="shared" ref="AL257" si="504">AL256</f>
        <v>0</v>
      </c>
      <c r="AM257" s="297"/>
    </row>
    <row r="258" spans="1:40" ht="15" outlineLevel="1">
      <c r="B258" s="315"/>
      <c r="C258" s="305"/>
      <c r="D258" s="753"/>
      <c r="E258" s="753"/>
      <c r="F258" s="753"/>
      <c r="G258" s="753"/>
      <c r="H258" s="753"/>
      <c r="I258" s="753"/>
      <c r="J258" s="753"/>
      <c r="K258" s="753"/>
      <c r="L258" s="753"/>
      <c r="M258" s="753"/>
      <c r="N258" s="753"/>
      <c r="O258" s="753"/>
      <c r="P258" s="753"/>
      <c r="Q258" s="753"/>
      <c r="R258" s="753"/>
      <c r="S258" s="753"/>
      <c r="T258" s="753"/>
      <c r="U258" s="753"/>
      <c r="V258" s="753"/>
      <c r="W258" s="753"/>
      <c r="X258" s="753"/>
      <c r="Y258" s="768"/>
      <c r="Z258" s="768"/>
      <c r="AA258" s="759"/>
      <c r="AB258" s="759"/>
      <c r="AC258" s="759"/>
      <c r="AD258" s="759"/>
      <c r="AE258" s="412"/>
      <c r="AF258" s="412"/>
      <c r="AG258" s="412"/>
      <c r="AH258" s="412"/>
      <c r="AI258" s="412"/>
      <c r="AJ258" s="412"/>
      <c r="AK258" s="412"/>
      <c r="AL258" s="412"/>
      <c r="AM258" s="306"/>
    </row>
    <row r="259" spans="1:40" ht="30" outlineLevel="1">
      <c r="A259" s="518">
        <v>13</v>
      </c>
      <c r="B259" s="516"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758"/>
      <c r="Z259" s="758"/>
      <c r="AA259" s="758"/>
      <c r="AB259" s="758"/>
      <c r="AC259" s="758"/>
      <c r="AD259" s="758"/>
      <c r="AE259" s="410"/>
      <c r="AF259" s="415"/>
      <c r="AG259" s="415"/>
      <c r="AH259" s="415"/>
      <c r="AI259" s="415"/>
      <c r="AJ259" s="415"/>
      <c r="AK259" s="415"/>
      <c r="AL259" s="415"/>
      <c r="AM259" s="296">
        <f>SUM(Y259:AL259)</f>
        <v>0</v>
      </c>
    </row>
    <row r="260" spans="1:40" ht="15"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754">
        <f>Y259</f>
        <v>0</v>
      </c>
      <c r="Z260" s="754">
        <f t="shared" ref="Z260:AD260" si="505">Z259</f>
        <v>0</v>
      </c>
      <c r="AA260" s="754">
        <f t="shared" si="505"/>
        <v>0</v>
      </c>
      <c r="AB260" s="754">
        <f t="shared" si="505"/>
        <v>0</v>
      </c>
      <c r="AC260" s="754">
        <f t="shared" si="505"/>
        <v>0</v>
      </c>
      <c r="AD260" s="754">
        <f t="shared" si="505"/>
        <v>0</v>
      </c>
      <c r="AE260" s="411">
        <f t="shared" ref="AE260" si="506">AE259</f>
        <v>0</v>
      </c>
      <c r="AF260" s="411">
        <f t="shared" ref="AF260" si="507">AF259</f>
        <v>0</v>
      </c>
      <c r="AG260" s="411">
        <f t="shared" ref="AG260" si="508">AG259</f>
        <v>0</v>
      </c>
      <c r="AH260" s="411">
        <f t="shared" ref="AH260" si="509">AH259</f>
        <v>0</v>
      </c>
      <c r="AI260" s="411">
        <f t="shared" ref="AI260" si="510">AI259</f>
        <v>0</v>
      </c>
      <c r="AJ260" s="411">
        <f t="shared" ref="AJ260" si="511">AJ259</f>
        <v>0</v>
      </c>
      <c r="AK260" s="411">
        <f t="shared" ref="AK260" si="512">AK259</f>
        <v>0</v>
      </c>
      <c r="AL260" s="411">
        <f t="shared" ref="AL260" si="513">AL259</f>
        <v>0</v>
      </c>
      <c r="AM260" s="306"/>
    </row>
    <row r="261" spans="1:40" ht="15" outlineLevel="1">
      <c r="B261" s="315"/>
      <c r="C261" s="305"/>
      <c r="D261" s="753"/>
      <c r="E261" s="753"/>
      <c r="F261" s="753"/>
      <c r="G261" s="753"/>
      <c r="H261" s="753"/>
      <c r="I261" s="753"/>
      <c r="J261" s="753"/>
      <c r="K261" s="753"/>
      <c r="L261" s="753"/>
      <c r="M261" s="753"/>
      <c r="N261" s="753"/>
      <c r="O261" s="753"/>
      <c r="P261" s="753"/>
      <c r="Q261" s="753"/>
      <c r="R261" s="753"/>
      <c r="S261" s="753"/>
      <c r="T261" s="753"/>
      <c r="U261" s="753"/>
      <c r="V261" s="753"/>
      <c r="W261" s="753"/>
      <c r="X261" s="753"/>
      <c r="Y261" s="759"/>
      <c r="Z261" s="759"/>
      <c r="AA261" s="759"/>
      <c r="AB261" s="759"/>
      <c r="AC261" s="759"/>
      <c r="AD261" s="759"/>
      <c r="AE261" s="412"/>
      <c r="AF261" s="412"/>
      <c r="AG261" s="412"/>
      <c r="AH261" s="412"/>
      <c r="AI261" s="412"/>
      <c r="AJ261" s="412"/>
      <c r="AK261" s="412"/>
      <c r="AL261" s="412"/>
      <c r="AM261" s="306"/>
    </row>
    <row r="262" spans="1:40" ht="15.45" outlineLevel="1">
      <c r="B262" s="288" t="s">
        <v>107</v>
      </c>
      <c r="C262" s="289"/>
      <c r="D262" s="757"/>
      <c r="E262" s="757"/>
      <c r="F262" s="757"/>
      <c r="G262" s="757"/>
      <c r="H262" s="757"/>
      <c r="I262" s="757"/>
      <c r="J262" s="757"/>
      <c r="K262" s="757"/>
      <c r="L262" s="757"/>
      <c r="M262" s="757"/>
      <c r="N262" s="757"/>
      <c r="O262" s="757"/>
      <c r="P262" s="755"/>
      <c r="Q262" s="755"/>
      <c r="R262" s="755"/>
      <c r="S262" s="755"/>
      <c r="T262" s="755"/>
      <c r="U262" s="755"/>
      <c r="V262" s="755"/>
      <c r="W262" s="755"/>
      <c r="X262" s="755"/>
      <c r="Y262" s="761"/>
      <c r="Z262" s="761"/>
      <c r="AA262" s="761"/>
      <c r="AB262" s="761"/>
      <c r="AC262" s="761"/>
      <c r="AD262" s="761"/>
      <c r="AE262" s="414"/>
      <c r="AF262" s="414"/>
      <c r="AG262" s="414"/>
      <c r="AH262" s="414"/>
      <c r="AI262" s="414"/>
      <c r="AJ262" s="414"/>
      <c r="AK262" s="414"/>
      <c r="AL262" s="414"/>
      <c r="AM262" s="292"/>
    </row>
    <row r="263" spans="1:40" ht="15" outlineLevel="1">
      <c r="A263" s="518">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758"/>
      <c r="Z263" s="758"/>
      <c r="AA263" s="758"/>
      <c r="AB263" s="758"/>
      <c r="AC263" s="758"/>
      <c r="AD263" s="758"/>
      <c r="AE263" s="410"/>
      <c r="AF263" s="410"/>
      <c r="AG263" s="410"/>
      <c r="AH263" s="410"/>
      <c r="AI263" s="410"/>
      <c r="AJ263" s="410"/>
      <c r="AK263" s="410"/>
      <c r="AL263" s="410"/>
      <c r="AM263" s="296">
        <f>SUM(Y263:AL263)</f>
        <v>0</v>
      </c>
    </row>
    <row r="264" spans="1:40" ht="15"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754">
        <f>Y263</f>
        <v>0</v>
      </c>
      <c r="Z264" s="754">
        <f t="shared" ref="Z264:AD264" si="514">Z263</f>
        <v>0</v>
      </c>
      <c r="AA264" s="754">
        <f t="shared" si="514"/>
        <v>0</v>
      </c>
      <c r="AB264" s="754">
        <f t="shared" si="514"/>
        <v>0</v>
      </c>
      <c r="AC264" s="754">
        <f t="shared" si="514"/>
        <v>0</v>
      </c>
      <c r="AD264" s="754">
        <f t="shared" si="514"/>
        <v>0</v>
      </c>
      <c r="AE264" s="411">
        <f t="shared" ref="AE264" si="515">AE263</f>
        <v>0</v>
      </c>
      <c r="AF264" s="411">
        <f t="shared" ref="AF264" si="516">AF263</f>
        <v>0</v>
      </c>
      <c r="AG264" s="411">
        <f t="shared" ref="AG264" si="517">AG263</f>
        <v>0</v>
      </c>
      <c r="AH264" s="411">
        <f t="shared" ref="AH264" si="518">AH263</f>
        <v>0</v>
      </c>
      <c r="AI264" s="411">
        <f t="shared" ref="AI264" si="519">AI263</f>
        <v>0</v>
      </c>
      <c r="AJ264" s="411">
        <f t="shared" ref="AJ264" si="520">AJ263</f>
        <v>0</v>
      </c>
      <c r="AK264" s="411">
        <f t="shared" ref="AK264" si="521">AK263</f>
        <v>0</v>
      </c>
      <c r="AL264" s="411">
        <f t="shared" ref="AL264" si="522">AL263</f>
        <v>0</v>
      </c>
      <c r="AM264" s="297"/>
    </row>
    <row r="265" spans="1:40" ht="15" outlineLevel="1">
      <c r="A265" s="519"/>
      <c r="B265" s="315"/>
      <c r="C265" s="305"/>
      <c r="D265" s="753"/>
      <c r="E265" s="753"/>
      <c r="F265" s="753"/>
      <c r="G265" s="753"/>
      <c r="H265" s="753"/>
      <c r="I265" s="753"/>
      <c r="J265" s="753"/>
      <c r="K265" s="753"/>
      <c r="L265" s="753"/>
      <c r="M265" s="753"/>
      <c r="N265" s="773"/>
      <c r="O265" s="753"/>
      <c r="P265" s="753"/>
      <c r="Q265" s="753"/>
      <c r="R265" s="753"/>
      <c r="S265" s="753"/>
      <c r="T265" s="753"/>
      <c r="U265" s="753"/>
      <c r="V265" s="753"/>
      <c r="W265" s="753"/>
      <c r="X265" s="753"/>
      <c r="Y265" s="759"/>
      <c r="Z265" s="759"/>
      <c r="AA265" s="759"/>
      <c r="AB265" s="759"/>
      <c r="AC265" s="759"/>
      <c r="AD265" s="759"/>
      <c r="AE265" s="412"/>
      <c r="AF265" s="412"/>
      <c r="AG265" s="412"/>
      <c r="AH265" s="412"/>
      <c r="AI265" s="412"/>
      <c r="AJ265" s="412"/>
      <c r="AK265" s="412"/>
      <c r="AL265" s="412"/>
      <c r="AM265" s="301"/>
      <c r="AN265" s="626"/>
    </row>
    <row r="266" spans="1:40" s="309" customFormat="1" ht="15.45" outlineLevel="1">
      <c r="A266" s="519"/>
      <c r="B266" s="288" t="s">
        <v>490</v>
      </c>
      <c r="C266" s="291"/>
      <c r="D266" s="753"/>
      <c r="E266" s="753"/>
      <c r="F266" s="753"/>
      <c r="G266" s="753"/>
      <c r="H266" s="753"/>
      <c r="I266" s="753"/>
      <c r="J266" s="753"/>
      <c r="K266" s="753"/>
      <c r="L266" s="753"/>
      <c r="M266" s="753"/>
      <c r="N266" s="753"/>
      <c r="O266" s="753"/>
      <c r="P266" s="753"/>
      <c r="Q266" s="753"/>
      <c r="R266" s="753"/>
      <c r="S266" s="753"/>
      <c r="T266" s="753"/>
      <c r="U266" s="753"/>
      <c r="V266" s="753"/>
      <c r="W266" s="753"/>
      <c r="X266" s="753"/>
      <c r="Y266" s="759"/>
      <c r="Z266" s="759"/>
      <c r="AA266" s="759"/>
      <c r="AB266" s="759"/>
      <c r="AC266" s="759"/>
      <c r="AD266" s="759"/>
      <c r="AE266" s="416"/>
      <c r="AF266" s="416"/>
      <c r="AG266" s="416"/>
      <c r="AH266" s="416"/>
      <c r="AI266" s="416"/>
      <c r="AJ266" s="416"/>
      <c r="AK266" s="416"/>
      <c r="AL266" s="416"/>
      <c r="AM266" s="513"/>
      <c r="AN266" s="627"/>
    </row>
    <row r="267" spans="1:40" ht="15" outlineLevel="1">
      <c r="A267" s="518">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758"/>
      <c r="Z267" s="758"/>
      <c r="AA267" s="758"/>
      <c r="AB267" s="758"/>
      <c r="AC267" s="758"/>
      <c r="AD267" s="758"/>
      <c r="AE267" s="410"/>
      <c r="AF267" s="410"/>
      <c r="AG267" s="410"/>
      <c r="AH267" s="410"/>
      <c r="AI267" s="410"/>
      <c r="AJ267" s="410"/>
      <c r="AK267" s="410"/>
      <c r="AL267" s="410"/>
      <c r="AM267" s="296">
        <f>SUM(Y267:AL267)</f>
        <v>0</v>
      </c>
    </row>
    <row r="268" spans="1:40" ht="15"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754">
        <f>Y267</f>
        <v>0</v>
      </c>
      <c r="Z268" s="754">
        <f t="shared" ref="Z268:AD268" si="523">Z267</f>
        <v>0</v>
      </c>
      <c r="AA268" s="754">
        <f t="shared" si="523"/>
        <v>0</v>
      </c>
      <c r="AB268" s="754">
        <f t="shared" si="523"/>
        <v>0</v>
      </c>
      <c r="AC268" s="754">
        <f t="shared" si="523"/>
        <v>0</v>
      </c>
      <c r="AD268" s="754">
        <f t="shared" si="523"/>
        <v>0</v>
      </c>
      <c r="AE268" s="411">
        <f t="shared" ref="AE268:AL268" si="524">AE267</f>
        <v>0</v>
      </c>
      <c r="AF268" s="411">
        <f t="shared" si="524"/>
        <v>0</v>
      </c>
      <c r="AG268" s="411">
        <f t="shared" si="524"/>
        <v>0</v>
      </c>
      <c r="AH268" s="411">
        <f t="shared" si="524"/>
        <v>0</v>
      </c>
      <c r="AI268" s="411">
        <f t="shared" si="524"/>
        <v>0</v>
      </c>
      <c r="AJ268" s="411">
        <f t="shared" si="524"/>
        <v>0</v>
      </c>
      <c r="AK268" s="411">
        <f t="shared" si="524"/>
        <v>0</v>
      </c>
      <c r="AL268" s="411">
        <f t="shared" si="524"/>
        <v>0</v>
      </c>
      <c r="AM268" s="297"/>
    </row>
    <row r="269" spans="1:40" ht="15" outlineLevel="1">
      <c r="B269" s="315"/>
      <c r="C269" s="305"/>
      <c r="D269" s="753"/>
      <c r="E269" s="753"/>
      <c r="F269" s="753"/>
      <c r="G269" s="753"/>
      <c r="H269" s="753"/>
      <c r="I269" s="753"/>
      <c r="J269" s="753"/>
      <c r="K269" s="753"/>
      <c r="L269" s="753"/>
      <c r="M269" s="753"/>
      <c r="N269" s="753"/>
      <c r="O269" s="753"/>
      <c r="P269" s="753"/>
      <c r="Q269" s="753"/>
      <c r="R269" s="753"/>
      <c r="S269" s="753"/>
      <c r="T269" s="753"/>
      <c r="U269" s="753"/>
      <c r="V269" s="753"/>
      <c r="W269" s="753"/>
      <c r="X269" s="753"/>
      <c r="Y269" s="759"/>
      <c r="Z269" s="759"/>
      <c r="AA269" s="759"/>
      <c r="AB269" s="759"/>
      <c r="AC269" s="759"/>
      <c r="AD269" s="759"/>
      <c r="AE269" s="412"/>
      <c r="AF269" s="412"/>
      <c r="AG269" s="412"/>
      <c r="AH269" s="412"/>
      <c r="AI269" s="412"/>
      <c r="AJ269" s="412"/>
      <c r="AK269" s="412"/>
      <c r="AL269" s="412"/>
      <c r="AM269" s="306"/>
    </row>
    <row r="270" spans="1:40" s="283" customFormat="1" ht="15" outlineLevel="1">
      <c r="A270" s="518">
        <v>16</v>
      </c>
      <c r="B270" s="324"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758"/>
      <c r="Z270" s="758"/>
      <c r="AA270" s="758"/>
      <c r="AB270" s="758"/>
      <c r="AC270" s="758"/>
      <c r="AD270" s="758"/>
      <c r="AE270" s="410"/>
      <c r="AF270" s="410"/>
      <c r="AG270" s="410"/>
      <c r="AH270" s="410"/>
      <c r="AI270" s="410"/>
      <c r="AJ270" s="410"/>
      <c r="AK270" s="410"/>
      <c r="AL270" s="410"/>
      <c r="AM270" s="296">
        <f>SUM(Y270:AL270)</f>
        <v>0</v>
      </c>
    </row>
    <row r="271" spans="1:40" s="283" customFormat="1" ht="15" outlineLevel="1">
      <c r="A271" s="518"/>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754">
        <f>Y270</f>
        <v>0</v>
      </c>
      <c r="Z271" s="754">
        <f t="shared" ref="Z271:AD271" si="525">Z270</f>
        <v>0</v>
      </c>
      <c r="AA271" s="754">
        <f t="shared" si="525"/>
        <v>0</v>
      </c>
      <c r="AB271" s="754">
        <f t="shared" si="525"/>
        <v>0</v>
      </c>
      <c r="AC271" s="754">
        <f t="shared" si="525"/>
        <v>0</v>
      </c>
      <c r="AD271" s="754">
        <f t="shared" si="525"/>
        <v>0</v>
      </c>
      <c r="AE271" s="411">
        <f t="shared" ref="AE271:AL271" si="526">AE270</f>
        <v>0</v>
      </c>
      <c r="AF271" s="411">
        <f t="shared" si="526"/>
        <v>0</v>
      </c>
      <c r="AG271" s="411">
        <f t="shared" si="526"/>
        <v>0</v>
      </c>
      <c r="AH271" s="411">
        <f t="shared" si="526"/>
        <v>0</v>
      </c>
      <c r="AI271" s="411">
        <f t="shared" si="526"/>
        <v>0</v>
      </c>
      <c r="AJ271" s="411">
        <f t="shared" si="526"/>
        <v>0</v>
      </c>
      <c r="AK271" s="411">
        <f t="shared" si="526"/>
        <v>0</v>
      </c>
      <c r="AL271" s="411">
        <f t="shared" si="526"/>
        <v>0</v>
      </c>
      <c r="AM271" s="297"/>
    </row>
    <row r="272" spans="1:40" s="283" customFormat="1" ht="15" outlineLevel="1">
      <c r="A272" s="518"/>
      <c r="B272" s="324"/>
      <c r="C272" s="291"/>
      <c r="D272" s="753"/>
      <c r="E272" s="753"/>
      <c r="F272" s="753"/>
      <c r="G272" s="753"/>
      <c r="H272" s="753"/>
      <c r="I272" s="753"/>
      <c r="J272" s="753"/>
      <c r="K272" s="753"/>
      <c r="L272" s="753"/>
      <c r="M272" s="753"/>
      <c r="N272" s="753"/>
      <c r="O272" s="753"/>
      <c r="P272" s="753"/>
      <c r="Q272" s="753"/>
      <c r="R272" s="753"/>
      <c r="S272" s="753"/>
      <c r="T272" s="753"/>
      <c r="U272" s="753"/>
      <c r="V272" s="753"/>
      <c r="W272" s="753"/>
      <c r="X272" s="753"/>
      <c r="Y272" s="759"/>
      <c r="Z272" s="759"/>
      <c r="AA272" s="759"/>
      <c r="AB272" s="759"/>
      <c r="AC272" s="759"/>
      <c r="AD272" s="759"/>
      <c r="AE272" s="416"/>
      <c r="AF272" s="416"/>
      <c r="AG272" s="416"/>
      <c r="AH272" s="416"/>
      <c r="AI272" s="416"/>
      <c r="AJ272" s="416"/>
      <c r="AK272" s="416"/>
      <c r="AL272" s="416"/>
      <c r="AM272" s="313"/>
    </row>
    <row r="273" spans="1:39" ht="15.45" outlineLevel="1">
      <c r="B273" s="515" t="s">
        <v>496</v>
      </c>
      <c r="C273" s="320"/>
      <c r="D273" s="757"/>
      <c r="E273" s="755"/>
      <c r="F273" s="755"/>
      <c r="G273" s="755"/>
      <c r="H273" s="755"/>
      <c r="I273" s="755"/>
      <c r="J273" s="755"/>
      <c r="K273" s="755"/>
      <c r="L273" s="755"/>
      <c r="M273" s="755"/>
      <c r="N273" s="757"/>
      <c r="O273" s="755"/>
      <c r="P273" s="755"/>
      <c r="Q273" s="755"/>
      <c r="R273" s="755"/>
      <c r="S273" s="755"/>
      <c r="T273" s="755"/>
      <c r="U273" s="755"/>
      <c r="V273" s="755"/>
      <c r="W273" s="755"/>
      <c r="X273" s="755"/>
      <c r="Y273" s="761"/>
      <c r="Z273" s="761"/>
      <c r="AA273" s="761"/>
      <c r="AB273" s="761"/>
      <c r="AC273" s="761"/>
      <c r="AD273" s="761"/>
      <c r="AE273" s="414"/>
      <c r="AF273" s="414"/>
      <c r="AG273" s="414"/>
      <c r="AH273" s="414"/>
      <c r="AI273" s="414"/>
      <c r="AJ273" s="414"/>
      <c r="AK273" s="414"/>
      <c r="AL273" s="414"/>
      <c r="AM273" s="292"/>
    </row>
    <row r="274" spans="1:39" ht="15" outlineLevel="1">
      <c r="A274" s="518">
        <v>17</v>
      </c>
      <c r="B274" s="516"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766"/>
      <c r="Z274" s="758"/>
      <c r="AA274" s="758"/>
      <c r="AB274" s="758"/>
      <c r="AC274" s="758"/>
      <c r="AD274" s="758"/>
      <c r="AE274" s="410"/>
      <c r="AF274" s="415"/>
      <c r="AG274" s="415"/>
      <c r="AH274" s="415"/>
      <c r="AI274" s="415"/>
      <c r="AJ274" s="415"/>
      <c r="AK274" s="415"/>
      <c r="AL274" s="415"/>
      <c r="AM274" s="296">
        <f>SUM(Y274:AL274)</f>
        <v>0</v>
      </c>
    </row>
    <row r="275" spans="1:39" ht="15"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754">
        <f>Y274</f>
        <v>0</v>
      </c>
      <c r="Z275" s="754">
        <f t="shared" ref="Z275:AD275" si="527">Z274</f>
        <v>0</v>
      </c>
      <c r="AA275" s="754">
        <f t="shared" si="527"/>
        <v>0</v>
      </c>
      <c r="AB275" s="754">
        <f t="shared" si="527"/>
        <v>0</v>
      </c>
      <c r="AC275" s="754">
        <f t="shared" si="527"/>
        <v>0</v>
      </c>
      <c r="AD275" s="754">
        <f t="shared" si="527"/>
        <v>0</v>
      </c>
      <c r="AE275" s="411">
        <f t="shared" ref="AE275:AL275" si="528">AE274</f>
        <v>0</v>
      </c>
      <c r="AF275" s="411">
        <f t="shared" si="528"/>
        <v>0</v>
      </c>
      <c r="AG275" s="411">
        <f t="shared" si="528"/>
        <v>0</v>
      </c>
      <c r="AH275" s="411">
        <f t="shared" si="528"/>
        <v>0</v>
      </c>
      <c r="AI275" s="411">
        <f t="shared" si="528"/>
        <v>0</v>
      </c>
      <c r="AJ275" s="411">
        <f t="shared" si="528"/>
        <v>0</v>
      </c>
      <c r="AK275" s="411">
        <f t="shared" si="528"/>
        <v>0</v>
      </c>
      <c r="AL275" s="411">
        <f t="shared" si="528"/>
        <v>0</v>
      </c>
      <c r="AM275" s="306"/>
    </row>
    <row r="276" spans="1:39" ht="15" outlineLevel="1">
      <c r="B276" s="294"/>
      <c r="C276" s="291"/>
      <c r="D276" s="753"/>
      <c r="E276" s="753"/>
      <c r="F276" s="753"/>
      <c r="G276" s="753"/>
      <c r="H276" s="753"/>
      <c r="I276" s="753"/>
      <c r="J276" s="753"/>
      <c r="K276" s="753"/>
      <c r="L276" s="753"/>
      <c r="M276" s="753"/>
      <c r="N276" s="753"/>
      <c r="O276" s="753"/>
      <c r="P276" s="753"/>
      <c r="Q276" s="753"/>
      <c r="R276" s="753"/>
      <c r="S276" s="753"/>
      <c r="T276" s="753"/>
      <c r="U276" s="753"/>
      <c r="V276" s="753"/>
      <c r="W276" s="753"/>
      <c r="X276" s="753"/>
      <c r="Y276" s="768"/>
      <c r="Z276" s="776"/>
      <c r="AA276" s="776"/>
      <c r="AB276" s="776"/>
      <c r="AC276" s="776"/>
      <c r="AD276" s="776"/>
      <c r="AE276" s="425"/>
      <c r="AF276" s="425"/>
      <c r="AG276" s="425"/>
      <c r="AH276" s="425"/>
      <c r="AI276" s="425"/>
      <c r="AJ276" s="425"/>
      <c r="AK276" s="425"/>
      <c r="AL276" s="425"/>
      <c r="AM276" s="306"/>
    </row>
    <row r="277" spans="1:39" ht="15" outlineLevel="1">
      <c r="A277" s="518">
        <v>18</v>
      </c>
      <c r="B277" s="516"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766"/>
      <c r="Z277" s="758"/>
      <c r="AA277" s="758"/>
      <c r="AB277" s="758"/>
      <c r="AC277" s="758"/>
      <c r="AD277" s="758"/>
      <c r="AE277" s="410"/>
      <c r="AF277" s="415"/>
      <c r="AG277" s="415"/>
      <c r="AH277" s="415"/>
      <c r="AI277" s="415"/>
      <c r="AJ277" s="415"/>
      <c r="AK277" s="415"/>
      <c r="AL277" s="415"/>
      <c r="AM277" s="296">
        <f>SUM(Y277:AL277)</f>
        <v>0</v>
      </c>
    </row>
    <row r="278" spans="1:39" ht="15"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754">
        <f>Y277</f>
        <v>0</v>
      </c>
      <c r="Z278" s="754">
        <f t="shared" ref="Z278:AD278" si="529">Z277</f>
        <v>0</v>
      </c>
      <c r="AA278" s="754">
        <f t="shared" si="529"/>
        <v>0</v>
      </c>
      <c r="AB278" s="754">
        <f t="shared" si="529"/>
        <v>0</v>
      </c>
      <c r="AC278" s="754">
        <f t="shared" si="529"/>
        <v>0</v>
      </c>
      <c r="AD278" s="754">
        <f t="shared" si="529"/>
        <v>0</v>
      </c>
      <c r="AE278" s="411">
        <f t="shared" ref="AE278:AL278" si="530">AE277</f>
        <v>0</v>
      </c>
      <c r="AF278" s="411">
        <f t="shared" si="530"/>
        <v>0</v>
      </c>
      <c r="AG278" s="411">
        <f t="shared" si="530"/>
        <v>0</v>
      </c>
      <c r="AH278" s="411">
        <f t="shared" si="530"/>
        <v>0</v>
      </c>
      <c r="AI278" s="411">
        <f t="shared" si="530"/>
        <v>0</v>
      </c>
      <c r="AJ278" s="411">
        <f t="shared" si="530"/>
        <v>0</v>
      </c>
      <c r="AK278" s="411">
        <f t="shared" si="530"/>
        <v>0</v>
      </c>
      <c r="AL278" s="411">
        <f t="shared" si="530"/>
        <v>0</v>
      </c>
      <c r="AM278" s="306"/>
    </row>
    <row r="279" spans="1:39" ht="15" outlineLevel="1">
      <c r="B279" s="322"/>
      <c r="C279" s="291"/>
      <c r="D279" s="753"/>
      <c r="E279" s="753"/>
      <c r="F279" s="753"/>
      <c r="G279" s="753"/>
      <c r="H279" s="753"/>
      <c r="I279" s="753"/>
      <c r="J279" s="753"/>
      <c r="K279" s="753"/>
      <c r="L279" s="753"/>
      <c r="M279" s="753"/>
      <c r="N279" s="753"/>
      <c r="O279" s="753"/>
      <c r="P279" s="753"/>
      <c r="Q279" s="753"/>
      <c r="R279" s="753"/>
      <c r="S279" s="753"/>
      <c r="T279" s="753"/>
      <c r="U279" s="753"/>
      <c r="V279" s="753"/>
      <c r="W279" s="753"/>
      <c r="X279" s="753"/>
      <c r="Y279" s="770"/>
      <c r="Z279" s="771"/>
      <c r="AA279" s="771"/>
      <c r="AB279" s="771"/>
      <c r="AC279" s="771"/>
      <c r="AD279" s="771"/>
      <c r="AE279" s="424"/>
      <c r="AF279" s="424"/>
      <c r="AG279" s="424"/>
      <c r="AH279" s="424"/>
      <c r="AI279" s="424"/>
      <c r="AJ279" s="424"/>
      <c r="AK279" s="424"/>
      <c r="AL279" s="424"/>
      <c r="AM279" s="297"/>
    </row>
    <row r="280" spans="1:39" ht="15" outlineLevel="1">
      <c r="A280" s="518">
        <v>19</v>
      </c>
      <c r="B280" s="516"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766"/>
      <c r="Z280" s="758"/>
      <c r="AA280" s="758"/>
      <c r="AB280" s="758"/>
      <c r="AC280" s="758"/>
      <c r="AD280" s="758"/>
      <c r="AE280" s="410"/>
      <c r="AF280" s="415"/>
      <c r="AG280" s="415"/>
      <c r="AH280" s="415"/>
      <c r="AI280" s="415"/>
      <c r="AJ280" s="415"/>
      <c r="AK280" s="415"/>
      <c r="AL280" s="415"/>
      <c r="AM280" s="296">
        <f>SUM(Y280:AL280)</f>
        <v>0</v>
      </c>
    </row>
    <row r="281" spans="1:39" ht="15"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754">
        <f>Y280</f>
        <v>0</v>
      </c>
      <c r="Z281" s="754">
        <f t="shared" ref="Z281:AD281" si="531">Z280</f>
        <v>0</v>
      </c>
      <c r="AA281" s="754">
        <f t="shared" si="531"/>
        <v>0</v>
      </c>
      <c r="AB281" s="754">
        <f t="shared" si="531"/>
        <v>0</v>
      </c>
      <c r="AC281" s="754">
        <f t="shared" si="531"/>
        <v>0</v>
      </c>
      <c r="AD281" s="754">
        <f t="shared" si="531"/>
        <v>0</v>
      </c>
      <c r="AE281" s="411">
        <f t="shared" ref="AE281:AL281" si="532">AE280</f>
        <v>0</v>
      </c>
      <c r="AF281" s="411">
        <f t="shared" si="532"/>
        <v>0</v>
      </c>
      <c r="AG281" s="411">
        <f t="shared" si="532"/>
        <v>0</v>
      </c>
      <c r="AH281" s="411">
        <f t="shared" si="532"/>
        <v>0</v>
      </c>
      <c r="AI281" s="411">
        <f t="shared" si="532"/>
        <v>0</v>
      </c>
      <c r="AJ281" s="411">
        <f t="shared" si="532"/>
        <v>0</v>
      </c>
      <c r="AK281" s="411">
        <f t="shared" si="532"/>
        <v>0</v>
      </c>
      <c r="AL281" s="411">
        <f t="shared" si="532"/>
        <v>0</v>
      </c>
      <c r="AM281" s="297"/>
    </row>
    <row r="282" spans="1:39" ht="15" outlineLevel="1">
      <c r="B282" s="322"/>
      <c r="C282" s="291"/>
      <c r="D282" s="753"/>
      <c r="E282" s="753"/>
      <c r="F282" s="753"/>
      <c r="G282" s="753"/>
      <c r="H282" s="753"/>
      <c r="I282" s="753"/>
      <c r="J282" s="753"/>
      <c r="K282" s="753"/>
      <c r="L282" s="753"/>
      <c r="M282" s="753"/>
      <c r="N282" s="753"/>
      <c r="O282" s="753"/>
      <c r="P282" s="753"/>
      <c r="Q282" s="753"/>
      <c r="R282" s="753"/>
      <c r="S282" s="753"/>
      <c r="T282" s="753"/>
      <c r="U282" s="753"/>
      <c r="V282" s="753"/>
      <c r="W282" s="753"/>
      <c r="X282" s="753"/>
      <c r="Y282" s="759"/>
      <c r="Z282" s="759"/>
      <c r="AA282" s="759"/>
      <c r="AB282" s="759"/>
      <c r="AC282" s="759"/>
      <c r="AD282" s="759"/>
      <c r="AE282" s="412"/>
      <c r="AF282" s="412"/>
      <c r="AG282" s="412"/>
      <c r="AH282" s="412"/>
      <c r="AI282" s="412"/>
      <c r="AJ282" s="412"/>
      <c r="AK282" s="412"/>
      <c r="AL282" s="412"/>
      <c r="AM282" s="306"/>
    </row>
    <row r="283" spans="1:39" ht="15" outlineLevel="1">
      <c r="A283" s="518">
        <v>20</v>
      </c>
      <c r="B283" s="516"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766"/>
      <c r="Z283" s="758"/>
      <c r="AA283" s="758"/>
      <c r="AB283" s="758"/>
      <c r="AC283" s="758"/>
      <c r="AD283" s="758"/>
      <c r="AE283" s="410"/>
      <c r="AF283" s="415"/>
      <c r="AG283" s="415"/>
      <c r="AH283" s="415"/>
      <c r="AI283" s="415"/>
      <c r="AJ283" s="415"/>
      <c r="AK283" s="415"/>
      <c r="AL283" s="415"/>
      <c r="AM283" s="296">
        <f>SUM(Y283:AL283)</f>
        <v>0</v>
      </c>
    </row>
    <row r="284" spans="1:39" ht="15"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754">
        <f t="shared" ref="Y284:AD284" si="533">Y283</f>
        <v>0</v>
      </c>
      <c r="Z284" s="754">
        <f t="shared" si="533"/>
        <v>0</v>
      </c>
      <c r="AA284" s="754">
        <f t="shared" si="533"/>
        <v>0</v>
      </c>
      <c r="AB284" s="754">
        <f t="shared" si="533"/>
        <v>0</v>
      </c>
      <c r="AC284" s="754">
        <f t="shared" si="533"/>
        <v>0</v>
      </c>
      <c r="AD284" s="754">
        <f t="shared" si="533"/>
        <v>0</v>
      </c>
      <c r="AE284" s="411">
        <f t="shared" ref="AE284:AL284" si="534">AE283</f>
        <v>0</v>
      </c>
      <c r="AF284" s="411">
        <f t="shared" si="534"/>
        <v>0</v>
      </c>
      <c r="AG284" s="411">
        <f t="shared" si="534"/>
        <v>0</v>
      </c>
      <c r="AH284" s="411">
        <f t="shared" si="534"/>
        <v>0</v>
      </c>
      <c r="AI284" s="411">
        <f t="shared" si="534"/>
        <v>0</v>
      </c>
      <c r="AJ284" s="411">
        <f t="shared" si="534"/>
        <v>0</v>
      </c>
      <c r="AK284" s="411">
        <f t="shared" si="534"/>
        <v>0</v>
      </c>
      <c r="AL284" s="411">
        <f t="shared" si="534"/>
        <v>0</v>
      </c>
      <c r="AM284" s="306"/>
    </row>
    <row r="285" spans="1:39" ht="15.45" outlineLevel="1">
      <c r="B285" s="323"/>
      <c r="C285" s="300"/>
      <c r="D285" s="753"/>
      <c r="E285" s="753"/>
      <c r="F285" s="753"/>
      <c r="G285" s="753"/>
      <c r="H285" s="753"/>
      <c r="I285" s="753"/>
      <c r="J285" s="753"/>
      <c r="K285" s="753"/>
      <c r="L285" s="753"/>
      <c r="M285" s="753"/>
      <c r="N285" s="775"/>
      <c r="O285" s="753"/>
      <c r="P285" s="753"/>
      <c r="Q285" s="753"/>
      <c r="R285" s="753"/>
      <c r="S285" s="753"/>
      <c r="T285" s="753"/>
      <c r="U285" s="753"/>
      <c r="V285" s="753"/>
      <c r="W285" s="753"/>
      <c r="X285" s="753"/>
      <c r="Y285" s="759"/>
      <c r="Z285" s="759"/>
      <c r="AA285" s="759"/>
      <c r="AB285" s="759"/>
      <c r="AC285" s="759"/>
      <c r="AD285" s="759"/>
      <c r="AE285" s="412"/>
      <c r="AF285" s="412"/>
      <c r="AG285" s="412"/>
      <c r="AH285" s="412"/>
      <c r="AI285" s="412"/>
      <c r="AJ285" s="412"/>
      <c r="AK285" s="412"/>
      <c r="AL285" s="412"/>
      <c r="AM285" s="306"/>
    </row>
    <row r="286" spans="1:39" ht="15.45" outlineLevel="1">
      <c r="B286" s="514" t="s">
        <v>503</v>
      </c>
      <c r="C286" s="291"/>
      <c r="D286" s="753"/>
      <c r="E286" s="753"/>
      <c r="F286" s="753"/>
      <c r="G286" s="753"/>
      <c r="H286" s="753"/>
      <c r="I286" s="753"/>
      <c r="J286" s="753"/>
      <c r="K286" s="753"/>
      <c r="L286" s="753"/>
      <c r="M286" s="753"/>
      <c r="N286" s="753"/>
      <c r="O286" s="753"/>
      <c r="P286" s="753"/>
      <c r="Q286" s="753"/>
      <c r="R286" s="753"/>
      <c r="S286" s="753"/>
      <c r="T286" s="753"/>
      <c r="U286" s="753"/>
      <c r="V286" s="753"/>
      <c r="W286" s="753"/>
      <c r="X286" s="753"/>
      <c r="Y286" s="768"/>
      <c r="Z286" s="776"/>
      <c r="AA286" s="776"/>
      <c r="AB286" s="776"/>
      <c r="AC286" s="776"/>
      <c r="AD286" s="776"/>
      <c r="AE286" s="425"/>
      <c r="AF286" s="425"/>
      <c r="AG286" s="425"/>
      <c r="AH286" s="425"/>
      <c r="AI286" s="425"/>
      <c r="AJ286" s="425"/>
      <c r="AK286" s="425"/>
      <c r="AL286" s="425"/>
      <c r="AM286" s="306"/>
    </row>
    <row r="287" spans="1:39" ht="15.45" outlineLevel="1">
      <c r="B287" s="288" t="s">
        <v>499</v>
      </c>
      <c r="C287" s="291"/>
      <c r="D287" s="753"/>
      <c r="E287" s="753"/>
      <c r="F287" s="753"/>
      <c r="G287" s="753"/>
      <c r="H287" s="753"/>
      <c r="I287" s="753"/>
      <c r="J287" s="753"/>
      <c r="K287" s="753"/>
      <c r="L287" s="753"/>
      <c r="M287" s="753"/>
      <c r="N287" s="753"/>
      <c r="O287" s="753"/>
      <c r="P287" s="753"/>
      <c r="Q287" s="753"/>
      <c r="R287" s="753"/>
      <c r="S287" s="753"/>
      <c r="T287" s="753"/>
      <c r="U287" s="753"/>
      <c r="V287" s="753"/>
      <c r="W287" s="753"/>
      <c r="X287" s="753"/>
      <c r="Y287" s="768"/>
      <c r="Z287" s="776"/>
      <c r="AA287" s="776"/>
      <c r="AB287" s="776"/>
      <c r="AC287" s="776"/>
      <c r="AD287" s="776"/>
      <c r="AE287" s="425"/>
      <c r="AF287" s="425"/>
      <c r="AG287" s="425"/>
      <c r="AH287" s="425"/>
      <c r="AI287" s="425"/>
      <c r="AJ287" s="425"/>
      <c r="AK287" s="425"/>
      <c r="AL287" s="425"/>
      <c r="AM287" s="306"/>
    </row>
    <row r="288" spans="1:39" ht="15" outlineLevel="1">
      <c r="A288" s="518">
        <v>21</v>
      </c>
      <c r="B288" s="516" t="s">
        <v>113</v>
      </c>
      <c r="C288" s="291" t="s">
        <v>25</v>
      </c>
      <c r="D288" s="295">
        <v>1595086</v>
      </c>
      <c r="E288" s="295">
        <v>1595086</v>
      </c>
      <c r="F288" s="295">
        <v>1595086</v>
      </c>
      <c r="G288" s="295">
        <v>1595086</v>
      </c>
      <c r="H288" s="295">
        <v>1595086</v>
      </c>
      <c r="I288" s="295">
        <v>1595086</v>
      </c>
      <c r="J288" s="295">
        <v>1595086</v>
      </c>
      <c r="K288" s="295">
        <v>1594738</v>
      </c>
      <c r="L288" s="295">
        <v>1594738</v>
      </c>
      <c r="M288" s="295">
        <v>1575520</v>
      </c>
      <c r="N288" s="753"/>
      <c r="O288" s="295">
        <v>104</v>
      </c>
      <c r="P288" s="295">
        <v>104</v>
      </c>
      <c r="Q288" s="295">
        <v>104</v>
      </c>
      <c r="R288" s="295">
        <v>104</v>
      </c>
      <c r="S288" s="295">
        <v>104</v>
      </c>
      <c r="T288" s="295">
        <v>104</v>
      </c>
      <c r="U288" s="295">
        <v>104</v>
      </c>
      <c r="V288" s="295">
        <v>104</v>
      </c>
      <c r="W288" s="295">
        <v>104</v>
      </c>
      <c r="X288" s="295">
        <v>102</v>
      </c>
      <c r="Y288" s="758">
        <v>1</v>
      </c>
      <c r="Z288" s="758"/>
      <c r="AA288" s="758"/>
      <c r="AB288" s="758"/>
      <c r="AC288" s="758"/>
      <c r="AD288" s="758"/>
      <c r="AE288" s="410"/>
      <c r="AF288" s="410"/>
      <c r="AG288" s="410"/>
      <c r="AH288" s="410"/>
      <c r="AI288" s="410"/>
      <c r="AJ288" s="410"/>
      <c r="AK288" s="410"/>
      <c r="AL288" s="410"/>
      <c r="AM288" s="296">
        <f>SUM(Y288:AL288)</f>
        <v>1</v>
      </c>
    </row>
    <row r="289" spans="1:39" ht="15" outlineLevel="1">
      <c r="B289" s="294" t="s">
        <v>289</v>
      </c>
      <c r="C289" s="291" t="s">
        <v>163</v>
      </c>
      <c r="D289" s="295">
        <v>94472</v>
      </c>
      <c r="E289" s="295">
        <v>94472</v>
      </c>
      <c r="F289" s="295">
        <v>94472</v>
      </c>
      <c r="G289" s="295">
        <v>94472</v>
      </c>
      <c r="H289" s="295">
        <v>94472</v>
      </c>
      <c r="I289" s="295">
        <v>94472</v>
      </c>
      <c r="J289" s="295">
        <v>94472</v>
      </c>
      <c r="K289" s="295">
        <v>94465</v>
      </c>
      <c r="L289" s="295">
        <v>94465</v>
      </c>
      <c r="M289" s="295">
        <v>94605</v>
      </c>
      <c r="N289" s="753"/>
      <c r="O289" s="295">
        <v>6</v>
      </c>
      <c r="P289" s="295">
        <v>6</v>
      </c>
      <c r="Q289" s="295">
        <v>6</v>
      </c>
      <c r="R289" s="295">
        <v>6</v>
      </c>
      <c r="S289" s="295">
        <v>6</v>
      </c>
      <c r="T289" s="295">
        <v>6</v>
      </c>
      <c r="U289" s="295">
        <v>6</v>
      </c>
      <c r="V289" s="295">
        <v>6</v>
      </c>
      <c r="W289" s="295">
        <v>6</v>
      </c>
      <c r="X289" s="295">
        <v>6</v>
      </c>
      <c r="Y289" s="754">
        <f>Y288</f>
        <v>1</v>
      </c>
      <c r="Z289" s="754">
        <f t="shared" ref="Z289:AD289" si="535">Z288</f>
        <v>0</v>
      </c>
      <c r="AA289" s="754">
        <f t="shared" si="535"/>
        <v>0</v>
      </c>
      <c r="AB289" s="754">
        <f t="shared" si="535"/>
        <v>0</v>
      </c>
      <c r="AC289" s="754">
        <f t="shared" si="535"/>
        <v>0</v>
      </c>
      <c r="AD289" s="754">
        <f t="shared" si="535"/>
        <v>0</v>
      </c>
      <c r="AE289" s="411">
        <f t="shared" ref="AE289" si="536">AE288</f>
        <v>0</v>
      </c>
      <c r="AF289" s="411">
        <f t="shared" ref="AF289" si="537">AF288</f>
        <v>0</v>
      </c>
      <c r="AG289" s="411">
        <f t="shared" ref="AG289" si="538">AG288</f>
        <v>0</v>
      </c>
      <c r="AH289" s="411">
        <f t="shared" ref="AH289" si="539">AH288</f>
        <v>0</v>
      </c>
      <c r="AI289" s="411">
        <f t="shared" ref="AI289" si="540">AI288</f>
        <v>0</v>
      </c>
      <c r="AJ289" s="411">
        <f t="shared" ref="AJ289" si="541">AJ288</f>
        <v>0</v>
      </c>
      <c r="AK289" s="411">
        <f t="shared" ref="AK289" si="542">AK288</f>
        <v>0</v>
      </c>
      <c r="AL289" s="411">
        <f t="shared" ref="AL289" si="543">AL288</f>
        <v>0</v>
      </c>
      <c r="AM289" s="306"/>
    </row>
    <row r="290" spans="1:39" ht="15" outlineLevel="1">
      <c r="B290" s="294"/>
      <c r="C290" s="291"/>
      <c r="D290" s="753"/>
      <c r="E290" s="753"/>
      <c r="F290" s="753"/>
      <c r="G290" s="753"/>
      <c r="H290" s="753"/>
      <c r="I290" s="753"/>
      <c r="J290" s="753"/>
      <c r="K290" s="753"/>
      <c r="L290" s="753"/>
      <c r="M290" s="753"/>
      <c r="N290" s="753"/>
      <c r="O290" s="753"/>
      <c r="P290" s="753"/>
      <c r="Q290" s="753"/>
      <c r="R290" s="753"/>
      <c r="S290" s="753"/>
      <c r="T290" s="753"/>
      <c r="U290" s="753"/>
      <c r="V290" s="753"/>
      <c r="W290" s="753"/>
      <c r="X290" s="753"/>
      <c r="Y290" s="768"/>
      <c r="Z290" s="776"/>
      <c r="AA290" s="776"/>
      <c r="AB290" s="776"/>
      <c r="AC290" s="776"/>
      <c r="AD290" s="776"/>
      <c r="AE290" s="425"/>
      <c r="AF290" s="425"/>
      <c r="AG290" s="425"/>
      <c r="AH290" s="425"/>
      <c r="AI290" s="425"/>
      <c r="AJ290" s="425"/>
      <c r="AK290" s="425"/>
      <c r="AL290" s="425"/>
      <c r="AM290" s="306"/>
    </row>
    <row r="291" spans="1:39" ht="30" outlineLevel="1">
      <c r="A291" s="518">
        <v>22</v>
      </c>
      <c r="B291" s="516" t="s">
        <v>114</v>
      </c>
      <c r="C291" s="291" t="s">
        <v>25</v>
      </c>
      <c r="D291" s="295">
        <v>255677</v>
      </c>
      <c r="E291" s="295">
        <v>255677</v>
      </c>
      <c r="F291" s="295">
        <v>255677</v>
      </c>
      <c r="G291" s="295">
        <v>255677</v>
      </c>
      <c r="H291" s="295">
        <v>255677</v>
      </c>
      <c r="I291" s="295">
        <v>255677</v>
      </c>
      <c r="J291" s="295">
        <v>255677</v>
      </c>
      <c r="K291" s="295">
        <v>255677</v>
      </c>
      <c r="L291" s="295">
        <v>255677</v>
      </c>
      <c r="M291" s="295">
        <v>255677</v>
      </c>
      <c r="N291" s="753"/>
      <c r="O291" s="295">
        <v>74</v>
      </c>
      <c r="P291" s="295">
        <v>74</v>
      </c>
      <c r="Q291" s="295">
        <v>74</v>
      </c>
      <c r="R291" s="295">
        <v>74</v>
      </c>
      <c r="S291" s="295">
        <v>74</v>
      </c>
      <c r="T291" s="295">
        <v>74</v>
      </c>
      <c r="U291" s="295">
        <v>74</v>
      </c>
      <c r="V291" s="295">
        <v>74</v>
      </c>
      <c r="W291" s="295">
        <v>74</v>
      </c>
      <c r="X291" s="295">
        <v>74</v>
      </c>
      <c r="Y291" s="758">
        <v>1</v>
      </c>
      <c r="Z291" s="758"/>
      <c r="AA291" s="758"/>
      <c r="AB291" s="758"/>
      <c r="AC291" s="758"/>
      <c r="AD291" s="758"/>
      <c r="AE291" s="410"/>
      <c r="AF291" s="410"/>
      <c r="AG291" s="410"/>
      <c r="AH291" s="410"/>
      <c r="AI291" s="410"/>
      <c r="AJ291" s="410"/>
      <c r="AK291" s="410"/>
      <c r="AL291" s="410"/>
      <c r="AM291" s="296">
        <f>SUM(Y291:AL291)</f>
        <v>1</v>
      </c>
    </row>
    <row r="292" spans="1:39" ht="15" outlineLevel="1">
      <c r="B292" s="294" t="s">
        <v>289</v>
      </c>
      <c r="C292" s="291" t="s">
        <v>163</v>
      </c>
      <c r="D292" s="295">
        <v>6729</v>
      </c>
      <c r="E292" s="295">
        <v>6729</v>
      </c>
      <c r="F292" s="295">
        <v>6729</v>
      </c>
      <c r="G292" s="295">
        <v>6729</v>
      </c>
      <c r="H292" s="295">
        <v>6729</v>
      </c>
      <c r="I292" s="295">
        <v>6729</v>
      </c>
      <c r="J292" s="295">
        <v>6729</v>
      </c>
      <c r="K292" s="295">
        <v>6729</v>
      </c>
      <c r="L292" s="295">
        <v>6729</v>
      </c>
      <c r="M292" s="295">
        <v>6729</v>
      </c>
      <c r="N292" s="753"/>
      <c r="O292" s="295">
        <v>2</v>
      </c>
      <c r="P292" s="295">
        <v>2</v>
      </c>
      <c r="Q292" s="295">
        <v>2</v>
      </c>
      <c r="R292" s="295">
        <v>2</v>
      </c>
      <c r="S292" s="295">
        <v>2</v>
      </c>
      <c r="T292" s="295">
        <v>2</v>
      </c>
      <c r="U292" s="295">
        <v>2</v>
      </c>
      <c r="V292" s="295">
        <v>2</v>
      </c>
      <c r="W292" s="295">
        <v>2</v>
      </c>
      <c r="X292" s="295">
        <v>2</v>
      </c>
      <c r="Y292" s="754">
        <f>Y291</f>
        <v>1</v>
      </c>
      <c r="Z292" s="754">
        <f t="shared" ref="Z292:AD292" si="544">Z291</f>
        <v>0</v>
      </c>
      <c r="AA292" s="754">
        <f t="shared" si="544"/>
        <v>0</v>
      </c>
      <c r="AB292" s="754">
        <f t="shared" si="544"/>
        <v>0</v>
      </c>
      <c r="AC292" s="754">
        <f t="shared" si="544"/>
        <v>0</v>
      </c>
      <c r="AD292" s="754">
        <f t="shared" si="544"/>
        <v>0</v>
      </c>
      <c r="AE292" s="411">
        <f t="shared" ref="AE292" si="545">AE291</f>
        <v>0</v>
      </c>
      <c r="AF292" s="411">
        <f t="shared" ref="AF292" si="546">AF291</f>
        <v>0</v>
      </c>
      <c r="AG292" s="411">
        <f t="shared" ref="AG292" si="547">AG291</f>
        <v>0</v>
      </c>
      <c r="AH292" s="411">
        <f t="shared" ref="AH292" si="548">AH291</f>
        <v>0</v>
      </c>
      <c r="AI292" s="411">
        <f t="shared" ref="AI292" si="549">AI291</f>
        <v>0</v>
      </c>
      <c r="AJ292" s="411">
        <f t="shared" ref="AJ292" si="550">AJ291</f>
        <v>0</v>
      </c>
      <c r="AK292" s="411">
        <f t="shared" ref="AK292" si="551">AK291</f>
        <v>0</v>
      </c>
      <c r="AL292" s="411">
        <f t="shared" ref="AL292" si="552">AL291</f>
        <v>0</v>
      </c>
      <c r="AM292" s="306"/>
    </row>
    <row r="293" spans="1:39" ht="15" outlineLevel="1">
      <c r="B293" s="294"/>
      <c r="C293" s="291"/>
      <c r="D293" s="753"/>
      <c r="E293" s="753"/>
      <c r="F293" s="753"/>
      <c r="G293" s="753"/>
      <c r="H293" s="753"/>
      <c r="I293" s="753"/>
      <c r="J293" s="753"/>
      <c r="K293" s="753"/>
      <c r="L293" s="753"/>
      <c r="M293" s="753"/>
      <c r="N293" s="753"/>
      <c r="O293" s="753"/>
      <c r="P293" s="753"/>
      <c r="Q293" s="753"/>
      <c r="R293" s="753"/>
      <c r="S293" s="753"/>
      <c r="T293" s="753"/>
      <c r="U293" s="753"/>
      <c r="V293" s="753"/>
      <c r="W293" s="753"/>
      <c r="X293" s="753"/>
      <c r="Y293" s="768"/>
      <c r="Z293" s="776"/>
      <c r="AA293" s="776"/>
      <c r="AB293" s="776"/>
      <c r="AC293" s="776"/>
      <c r="AD293" s="776"/>
      <c r="AE293" s="425"/>
      <c r="AF293" s="425"/>
      <c r="AG293" s="425"/>
      <c r="AH293" s="425"/>
      <c r="AI293" s="425"/>
      <c r="AJ293" s="425"/>
      <c r="AK293" s="425"/>
      <c r="AL293" s="425"/>
      <c r="AM293" s="306"/>
    </row>
    <row r="294" spans="1:39" ht="15" outlineLevel="1">
      <c r="A294" s="518">
        <v>23</v>
      </c>
      <c r="B294" s="516" t="s">
        <v>115</v>
      </c>
      <c r="C294" s="291" t="s">
        <v>25</v>
      </c>
      <c r="D294" s="295"/>
      <c r="E294" s="295"/>
      <c r="F294" s="295"/>
      <c r="G294" s="295"/>
      <c r="H294" s="295"/>
      <c r="I294" s="295"/>
      <c r="J294" s="295"/>
      <c r="K294" s="295"/>
      <c r="L294" s="295"/>
      <c r="M294" s="295"/>
      <c r="N294" s="753"/>
      <c r="O294" s="295"/>
      <c r="P294" s="295"/>
      <c r="Q294" s="295"/>
      <c r="R294" s="295"/>
      <c r="S294" s="295"/>
      <c r="T294" s="295"/>
      <c r="U294" s="295"/>
      <c r="V294" s="295"/>
      <c r="W294" s="295"/>
      <c r="X294" s="295"/>
      <c r="Y294" s="758"/>
      <c r="Z294" s="758"/>
      <c r="AA294" s="758"/>
      <c r="AB294" s="758"/>
      <c r="AC294" s="758"/>
      <c r="AD294" s="758"/>
      <c r="AE294" s="410"/>
      <c r="AF294" s="410"/>
      <c r="AG294" s="410"/>
      <c r="AH294" s="410"/>
      <c r="AI294" s="410"/>
      <c r="AJ294" s="410"/>
      <c r="AK294" s="410"/>
      <c r="AL294" s="410"/>
      <c r="AM294" s="296">
        <f>SUM(Y294:AL294)</f>
        <v>0</v>
      </c>
    </row>
    <row r="295" spans="1:39" ht="15" outlineLevel="1">
      <c r="B295" s="294" t="s">
        <v>289</v>
      </c>
      <c r="C295" s="291" t="s">
        <v>163</v>
      </c>
      <c r="D295" s="295"/>
      <c r="E295" s="295"/>
      <c r="F295" s="295"/>
      <c r="G295" s="295"/>
      <c r="H295" s="295"/>
      <c r="I295" s="295"/>
      <c r="J295" s="295"/>
      <c r="K295" s="295"/>
      <c r="L295" s="295"/>
      <c r="M295" s="295"/>
      <c r="N295" s="753"/>
      <c r="O295" s="295"/>
      <c r="P295" s="295"/>
      <c r="Q295" s="295"/>
      <c r="R295" s="295"/>
      <c r="S295" s="295"/>
      <c r="T295" s="295"/>
      <c r="U295" s="295"/>
      <c r="V295" s="295"/>
      <c r="W295" s="295"/>
      <c r="X295" s="295"/>
      <c r="Y295" s="754">
        <f>Y294</f>
        <v>0</v>
      </c>
      <c r="Z295" s="754">
        <f t="shared" ref="Z295:AD295" si="553">Z294</f>
        <v>0</v>
      </c>
      <c r="AA295" s="754">
        <f t="shared" si="553"/>
        <v>0</v>
      </c>
      <c r="AB295" s="754">
        <f t="shared" si="553"/>
        <v>0</v>
      </c>
      <c r="AC295" s="754">
        <f t="shared" si="553"/>
        <v>0</v>
      </c>
      <c r="AD295" s="754">
        <f t="shared" si="553"/>
        <v>0</v>
      </c>
      <c r="AE295" s="411">
        <f t="shared" ref="AE295" si="554">AE294</f>
        <v>0</v>
      </c>
      <c r="AF295" s="411">
        <f t="shared" ref="AF295" si="555">AF294</f>
        <v>0</v>
      </c>
      <c r="AG295" s="411">
        <f t="shared" ref="AG295" si="556">AG294</f>
        <v>0</v>
      </c>
      <c r="AH295" s="411">
        <f t="shared" ref="AH295" si="557">AH294</f>
        <v>0</v>
      </c>
      <c r="AI295" s="411">
        <f t="shared" ref="AI295" si="558">AI294</f>
        <v>0</v>
      </c>
      <c r="AJ295" s="411">
        <f t="shared" ref="AJ295" si="559">AJ294</f>
        <v>0</v>
      </c>
      <c r="AK295" s="411">
        <f t="shared" ref="AK295" si="560">AK294</f>
        <v>0</v>
      </c>
      <c r="AL295" s="411">
        <f t="shared" ref="AL295" si="561">AL294</f>
        <v>0</v>
      </c>
      <c r="AM295" s="306"/>
    </row>
    <row r="296" spans="1:39" ht="15" outlineLevel="1">
      <c r="B296" s="322"/>
      <c r="C296" s="291"/>
      <c r="D296" s="753"/>
      <c r="E296" s="753"/>
      <c r="F296" s="753"/>
      <c r="G296" s="753"/>
      <c r="H296" s="753"/>
      <c r="I296" s="753"/>
      <c r="J296" s="753"/>
      <c r="K296" s="753"/>
      <c r="L296" s="753"/>
      <c r="M296" s="753"/>
      <c r="N296" s="753"/>
      <c r="O296" s="753"/>
      <c r="P296" s="753"/>
      <c r="Q296" s="753"/>
      <c r="R296" s="753"/>
      <c r="S296" s="753"/>
      <c r="T296" s="753"/>
      <c r="U296" s="753"/>
      <c r="V296" s="753"/>
      <c r="W296" s="753"/>
      <c r="X296" s="753"/>
      <c r="Y296" s="768"/>
      <c r="Z296" s="776"/>
      <c r="AA296" s="776"/>
      <c r="AB296" s="776"/>
      <c r="AC296" s="776"/>
      <c r="AD296" s="776"/>
      <c r="AE296" s="425"/>
      <c r="AF296" s="425"/>
      <c r="AG296" s="425"/>
      <c r="AH296" s="425"/>
      <c r="AI296" s="425"/>
      <c r="AJ296" s="425"/>
      <c r="AK296" s="425"/>
      <c r="AL296" s="425"/>
      <c r="AM296" s="306"/>
    </row>
    <row r="297" spans="1:39" ht="15" outlineLevel="1">
      <c r="A297" s="518">
        <v>24</v>
      </c>
      <c r="B297" s="516" t="s">
        <v>116</v>
      </c>
      <c r="C297" s="291" t="s">
        <v>25</v>
      </c>
      <c r="D297" s="295"/>
      <c r="E297" s="295"/>
      <c r="F297" s="295"/>
      <c r="G297" s="295"/>
      <c r="H297" s="295"/>
      <c r="I297" s="295"/>
      <c r="J297" s="295"/>
      <c r="K297" s="295"/>
      <c r="L297" s="295"/>
      <c r="M297" s="295"/>
      <c r="N297" s="753"/>
      <c r="O297" s="295"/>
      <c r="P297" s="295"/>
      <c r="Q297" s="295"/>
      <c r="R297" s="295"/>
      <c r="S297" s="295"/>
      <c r="T297" s="295"/>
      <c r="U297" s="295"/>
      <c r="V297" s="295"/>
      <c r="W297" s="295"/>
      <c r="X297" s="295"/>
      <c r="Y297" s="758"/>
      <c r="Z297" s="758"/>
      <c r="AA297" s="758"/>
      <c r="AB297" s="758"/>
      <c r="AC297" s="758"/>
      <c r="AD297" s="758"/>
      <c r="AE297" s="410"/>
      <c r="AF297" s="410"/>
      <c r="AG297" s="410"/>
      <c r="AH297" s="410"/>
      <c r="AI297" s="410"/>
      <c r="AJ297" s="410"/>
      <c r="AK297" s="410"/>
      <c r="AL297" s="410"/>
      <c r="AM297" s="296">
        <f>SUM(Y297:AL297)</f>
        <v>0</v>
      </c>
    </row>
    <row r="298" spans="1:39" ht="15" outlineLevel="1">
      <c r="B298" s="294" t="s">
        <v>289</v>
      </c>
      <c r="C298" s="291" t="s">
        <v>163</v>
      </c>
      <c r="D298" s="295"/>
      <c r="E298" s="295"/>
      <c r="F298" s="295"/>
      <c r="G298" s="295"/>
      <c r="H298" s="295"/>
      <c r="I298" s="295"/>
      <c r="J298" s="295"/>
      <c r="K298" s="295"/>
      <c r="L298" s="295"/>
      <c r="M298" s="295"/>
      <c r="N298" s="753"/>
      <c r="O298" s="295"/>
      <c r="P298" s="295"/>
      <c r="Q298" s="295"/>
      <c r="R298" s="295"/>
      <c r="S298" s="295"/>
      <c r="T298" s="295"/>
      <c r="U298" s="295"/>
      <c r="V298" s="295"/>
      <c r="W298" s="295"/>
      <c r="X298" s="295"/>
      <c r="Y298" s="754">
        <f>Y297</f>
        <v>0</v>
      </c>
      <c r="Z298" s="754">
        <f t="shared" ref="Z298:AD298" si="562">Z297</f>
        <v>0</v>
      </c>
      <c r="AA298" s="754">
        <f t="shared" si="562"/>
        <v>0</v>
      </c>
      <c r="AB298" s="754">
        <f t="shared" si="562"/>
        <v>0</v>
      </c>
      <c r="AC298" s="754">
        <f t="shared" si="562"/>
        <v>0</v>
      </c>
      <c r="AD298" s="754">
        <f t="shared" si="562"/>
        <v>0</v>
      </c>
      <c r="AE298" s="411">
        <f t="shared" ref="AE298" si="563">AE297</f>
        <v>0</v>
      </c>
      <c r="AF298" s="411">
        <f t="shared" ref="AF298" si="564">AF297</f>
        <v>0</v>
      </c>
      <c r="AG298" s="411">
        <f t="shared" ref="AG298" si="565">AG297</f>
        <v>0</v>
      </c>
      <c r="AH298" s="411">
        <f t="shared" ref="AH298" si="566">AH297</f>
        <v>0</v>
      </c>
      <c r="AI298" s="411">
        <f t="shared" ref="AI298" si="567">AI297</f>
        <v>0</v>
      </c>
      <c r="AJ298" s="411">
        <f t="shared" ref="AJ298" si="568">AJ297</f>
        <v>0</v>
      </c>
      <c r="AK298" s="411">
        <f t="shared" ref="AK298" si="569">AK297</f>
        <v>0</v>
      </c>
      <c r="AL298" s="411">
        <f t="shared" ref="AL298" si="570">AL297</f>
        <v>0</v>
      </c>
      <c r="AM298" s="306"/>
    </row>
    <row r="299" spans="1:39" ht="15" outlineLevel="1">
      <c r="B299" s="294"/>
      <c r="C299" s="291"/>
      <c r="D299" s="753"/>
      <c r="E299" s="753"/>
      <c r="F299" s="753"/>
      <c r="G299" s="753"/>
      <c r="H299" s="753"/>
      <c r="I299" s="753"/>
      <c r="J299" s="753"/>
      <c r="K299" s="753"/>
      <c r="L299" s="753"/>
      <c r="M299" s="753"/>
      <c r="N299" s="753"/>
      <c r="O299" s="753"/>
      <c r="P299" s="753"/>
      <c r="Q299" s="753"/>
      <c r="R299" s="753"/>
      <c r="S299" s="753"/>
      <c r="T299" s="753"/>
      <c r="U299" s="753"/>
      <c r="V299" s="753"/>
      <c r="W299" s="753"/>
      <c r="X299" s="753"/>
      <c r="Y299" s="759"/>
      <c r="Z299" s="776"/>
      <c r="AA299" s="776"/>
      <c r="AB299" s="776"/>
      <c r="AC299" s="776"/>
      <c r="AD299" s="776"/>
      <c r="AE299" s="425"/>
      <c r="AF299" s="425"/>
      <c r="AG299" s="425"/>
      <c r="AH299" s="425"/>
      <c r="AI299" s="425"/>
      <c r="AJ299" s="425"/>
      <c r="AK299" s="425"/>
      <c r="AL299" s="425"/>
      <c r="AM299" s="306"/>
    </row>
    <row r="300" spans="1:39" ht="15.45" outlineLevel="1">
      <c r="B300" s="288" t="s">
        <v>500</v>
      </c>
      <c r="C300" s="291"/>
      <c r="D300" s="753"/>
      <c r="E300" s="753"/>
      <c r="F300" s="753"/>
      <c r="G300" s="753"/>
      <c r="H300" s="753"/>
      <c r="I300" s="753"/>
      <c r="J300" s="753"/>
      <c r="K300" s="753"/>
      <c r="L300" s="753"/>
      <c r="M300" s="753"/>
      <c r="N300" s="753"/>
      <c r="O300" s="753"/>
      <c r="P300" s="753"/>
      <c r="Q300" s="753"/>
      <c r="R300" s="753"/>
      <c r="S300" s="753"/>
      <c r="T300" s="753"/>
      <c r="U300" s="753"/>
      <c r="V300" s="753"/>
      <c r="W300" s="753"/>
      <c r="X300" s="753"/>
      <c r="Y300" s="759"/>
      <c r="Z300" s="776"/>
      <c r="AA300" s="776"/>
      <c r="AB300" s="776"/>
      <c r="AC300" s="776"/>
      <c r="AD300" s="776"/>
      <c r="AE300" s="425"/>
      <c r="AF300" s="425"/>
      <c r="AG300" s="425"/>
      <c r="AH300" s="425"/>
      <c r="AI300" s="425"/>
      <c r="AJ300" s="425"/>
      <c r="AK300" s="425"/>
      <c r="AL300" s="425"/>
      <c r="AM300" s="306"/>
    </row>
    <row r="301" spans="1:39" ht="15" outlineLevel="1">
      <c r="A301" s="518">
        <v>25</v>
      </c>
      <c r="B301" s="516" t="s">
        <v>117</v>
      </c>
      <c r="C301" s="291" t="s">
        <v>25</v>
      </c>
      <c r="D301" s="295"/>
      <c r="E301" s="295"/>
      <c r="F301" s="295"/>
      <c r="G301" s="295"/>
      <c r="H301" s="295"/>
      <c r="I301" s="295"/>
      <c r="J301" s="295"/>
      <c r="K301" s="295"/>
      <c r="L301" s="295"/>
      <c r="M301" s="295"/>
      <c r="N301" s="295">
        <v>12</v>
      </c>
      <c r="O301" s="295"/>
      <c r="P301" s="295"/>
      <c r="Q301" s="295"/>
      <c r="R301" s="295"/>
      <c r="S301" s="295"/>
      <c r="T301" s="295"/>
      <c r="U301" s="295"/>
      <c r="V301" s="295"/>
      <c r="W301" s="295"/>
      <c r="X301" s="295"/>
      <c r="Y301" s="766"/>
      <c r="Z301" s="758"/>
      <c r="AA301" s="758"/>
      <c r="AB301" s="758"/>
      <c r="AC301" s="758"/>
      <c r="AD301" s="758"/>
      <c r="AE301" s="410"/>
      <c r="AF301" s="410"/>
      <c r="AG301" s="415"/>
      <c r="AH301" s="415"/>
      <c r="AI301" s="415"/>
      <c r="AJ301" s="415"/>
      <c r="AK301" s="415"/>
      <c r="AL301" s="415"/>
      <c r="AM301" s="296">
        <f>SUM(Y301:AL301)</f>
        <v>0</v>
      </c>
    </row>
    <row r="302" spans="1:39" ht="15" outlineLevel="1">
      <c r="B302" s="294" t="s">
        <v>289</v>
      </c>
      <c r="C302" s="291" t="s">
        <v>163</v>
      </c>
      <c r="D302" s="295"/>
      <c r="E302" s="295"/>
      <c r="F302" s="295"/>
      <c r="G302" s="295"/>
      <c r="H302" s="295"/>
      <c r="I302" s="295"/>
      <c r="J302" s="295"/>
      <c r="K302" s="295"/>
      <c r="L302" s="295"/>
      <c r="M302" s="295"/>
      <c r="N302" s="295">
        <f>N301</f>
        <v>12</v>
      </c>
      <c r="O302" s="295"/>
      <c r="P302" s="295"/>
      <c r="Q302" s="295"/>
      <c r="R302" s="295"/>
      <c r="S302" s="295"/>
      <c r="T302" s="295"/>
      <c r="U302" s="295"/>
      <c r="V302" s="295"/>
      <c r="W302" s="295"/>
      <c r="X302" s="295"/>
      <c r="Y302" s="754">
        <f>Y301</f>
        <v>0</v>
      </c>
      <c r="Z302" s="754">
        <f t="shared" ref="Z302:AD302" si="571">Z301</f>
        <v>0</v>
      </c>
      <c r="AA302" s="754">
        <f t="shared" si="571"/>
        <v>0</v>
      </c>
      <c r="AB302" s="754">
        <f t="shared" si="571"/>
        <v>0</v>
      </c>
      <c r="AC302" s="754">
        <f t="shared" si="571"/>
        <v>0</v>
      </c>
      <c r="AD302" s="754">
        <f t="shared" si="571"/>
        <v>0</v>
      </c>
      <c r="AE302" s="411">
        <f t="shared" ref="AE302" si="572">AE301</f>
        <v>0</v>
      </c>
      <c r="AF302" s="411">
        <f t="shared" ref="AF302" si="573">AF301</f>
        <v>0</v>
      </c>
      <c r="AG302" s="411">
        <f t="shared" ref="AG302" si="574">AG301</f>
        <v>0</v>
      </c>
      <c r="AH302" s="411">
        <f t="shared" ref="AH302" si="575">AH301</f>
        <v>0</v>
      </c>
      <c r="AI302" s="411">
        <f t="shared" ref="AI302" si="576">AI301</f>
        <v>0</v>
      </c>
      <c r="AJ302" s="411">
        <f t="shared" ref="AJ302" si="577">AJ301</f>
        <v>0</v>
      </c>
      <c r="AK302" s="411">
        <f t="shared" ref="AK302" si="578">AK301</f>
        <v>0</v>
      </c>
      <c r="AL302" s="411">
        <f t="shared" ref="AL302" si="579">AL301</f>
        <v>0</v>
      </c>
      <c r="AM302" s="306"/>
    </row>
    <row r="303" spans="1:39" ht="15" outlineLevel="1">
      <c r="B303" s="294"/>
      <c r="C303" s="291"/>
      <c r="D303" s="753"/>
      <c r="E303" s="753"/>
      <c r="F303" s="753"/>
      <c r="G303" s="753"/>
      <c r="H303" s="753"/>
      <c r="I303" s="753"/>
      <c r="J303" s="753"/>
      <c r="K303" s="753"/>
      <c r="L303" s="753"/>
      <c r="M303" s="753"/>
      <c r="N303" s="753"/>
      <c r="O303" s="753"/>
      <c r="P303" s="753"/>
      <c r="Q303" s="753"/>
      <c r="R303" s="753"/>
      <c r="S303" s="753"/>
      <c r="T303" s="753"/>
      <c r="U303" s="753"/>
      <c r="V303" s="753"/>
      <c r="W303" s="753"/>
      <c r="X303" s="753"/>
      <c r="Y303" s="759"/>
      <c r="Z303" s="776"/>
      <c r="AA303" s="776"/>
      <c r="AB303" s="776"/>
      <c r="AC303" s="776"/>
      <c r="AD303" s="776"/>
      <c r="AE303" s="425"/>
      <c r="AF303" s="425"/>
      <c r="AG303" s="425"/>
      <c r="AH303" s="425"/>
      <c r="AI303" s="425"/>
      <c r="AJ303" s="425"/>
      <c r="AK303" s="425"/>
      <c r="AL303" s="425"/>
      <c r="AM303" s="306"/>
    </row>
    <row r="304" spans="1:39" ht="15" outlineLevel="1">
      <c r="A304" s="518">
        <v>26</v>
      </c>
      <c r="B304" s="516" t="s">
        <v>118</v>
      </c>
      <c r="C304" s="291" t="s">
        <v>25</v>
      </c>
      <c r="D304" s="295">
        <v>165438</v>
      </c>
      <c r="E304" s="295">
        <v>163492</v>
      </c>
      <c r="F304" s="295">
        <v>163492</v>
      </c>
      <c r="G304" s="295">
        <v>163492</v>
      </c>
      <c r="H304" s="295">
        <v>163492</v>
      </c>
      <c r="I304" s="295">
        <v>163492</v>
      </c>
      <c r="J304" s="295">
        <v>163492</v>
      </c>
      <c r="K304" s="295">
        <v>163492</v>
      </c>
      <c r="L304" s="295">
        <v>163492</v>
      </c>
      <c r="M304" s="295">
        <v>163492</v>
      </c>
      <c r="N304" s="295">
        <v>12</v>
      </c>
      <c r="O304" s="295">
        <v>15</v>
      </c>
      <c r="P304" s="295">
        <v>15</v>
      </c>
      <c r="Q304" s="295">
        <v>15</v>
      </c>
      <c r="R304" s="295">
        <v>15</v>
      </c>
      <c r="S304" s="295">
        <v>15</v>
      </c>
      <c r="T304" s="295">
        <v>15</v>
      </c>
      <c r="U304" s="295">
        <v>15</v>
      </c>
      <c r="V304" s="295">
        <v>15</v>
      </c>
      <c r="W304" s="295">
        <v>15</v>
      </c>
      <c r="X304" s="295">
        <v>15</v>
      </c>
      <c r="Y304" s="766"/>
      <c r="Z304" s="758">
        <v>0.39854594473343935</v>
      </c>
      <c r="AA304" s="758">
        <v>0.15469653759602059</v>
      </c>
      <c r="AB304" s="758"/>
      <c r="AC304" s="758"/>
      <c r="AD304" s="758">
        <v>0.44675751767053989</v>
      </c>
      <c r="AE304" s="410"/>
      <c r="AF304" s="410"/>
      <c r="AG304" s="415"/>
      <c r="AH304" s="415"/>
      <c r="AI304" s="415"/>
      <c r="AJ304" s="415"/>
      <c r="AK304" s="415"/>
      <c r="AL304" s="415"/>
      <c r="AM304" s="296">
        <f>SUM(Y304:AL304)</f>
        <v>0.99999999999999978</v>
      </c>
    </row>
    <row r="305" spans="1:39" ht="15" outlineLevel="1">
      <c r="B305" s="294" t="s">
        <v>289</v>
      </c>
      <c r="C305" s="291" t="s">
        <v>163</v>
      </c>
      <c r="D305" s="295">
        <v>501397</v>
      </c>
      <c r="E305" s="295">
        <v>503342</v>
      </c>
      <c r="F305" s="295">
        <v>503342</v>
      </c>
      <c r="G305" s="295">
        <v>503342</v>
      </c>
      <c r="H305" s="295">
        <v>503342</v>
      </c>
      <c r="I305" s="295">
        <v>503342</v>
      </c>
      <c r="J305" s="295">
        <v>503342</v>
      </c>
      <c r="K305" s="295">
        <v>503342</v>
      </c>
      <c r="L305" s="295">
        <v>496791</v>
      </c>
      <c r="M305" s="295">
        <v>496791</v>
      </c>
      <c r="N305" s="295">
        <f>N304</f>
        <v>12</v>
      </c>
      <c r="O305" s="295">
        <v>73</v>
      </c>
      <c r="P305" s="295">
        <v>73</v>
      </c>
      <c r="Q305" s="295">
        <v>73</v>
      </c>
      <c r="R305" s="295">
        <v>73</v>
      </c>
      <c r="S305" s="295">
        <v>73</v>
      </c>
      <c r="T305" s="295">
        <v>73</v>
      </c>
      <c r="U305" s="295">
        <v>73</v>
      </c>
      <c r="V305" s="295">
        <v>73</v>
      </c>
      <c r="W305" s="295">
        <v>72</v>
      </c>
      <c r="X305" s="295">
        <v>72</v>
      </c>
      <c r="Y305" s="754">
        <f>Y304</f>
        <v>0</v>
      </c>
      <c r="Z305" s="754">
        <f t="shared" ref="Z305:AD305" si="580">Z304</f>
        <v>0.39854594473343935</v>
      </c>
      <c r="AA305" s="754">
        <f t="shared" si="580"/>
        <v>0.15469653759602059</v>
      </c>
      <c r="AB305" s="754">
        <f t="shared" si="580"/>
        <v>0</v>
      </c>
      <c r="AC305" s="754">
        <f t="shared" si="580"/>
        <v>0</v>
      </c>
      <c r="AD305" s="754">
        <f t="shared" si="580"/>
        <v>0.44675751767053989</v>
      </c>
      <c r="AE305" s="411">
        <f t="shared" ref="AE305" si="581">AE304</f>
        <v>0</v>
      </c>
      <c r="AF305" s="411">
        <f t="shared" ref="AF305" si="582">AF304</f>
        <v>0</v>
      </c>
      <c r="AG305" s="411">
        <f t="shared" ref="AG305" si="583">AG304</f>
        <v>0</v>
      </c>
      <c r="AH305" s="411">
        <f t="shared" ref="AH305" si="584">AH304</f>
        <v>0</v>
      </c>
      <c r="AI305" s="411">
        <f t="shared" ref="AI305" si="585">AI304</f>
        <v>0</v>
      </c>
      <c r="AJ305" s="411">
        <f t="shared" ref="AJ305" si="586">AJ304</f>
        <v>0</v>
      </c>
      <c r="AK305" s="411">
        <f t="shared" ref="AK305" si="587">AK304</f>
        <v>0</v>
      </c>
      <c r="AL305" s="411">
        <f t="shared" ref="AL305" si="588">AL304</f>
        <v>0</v>
      </c>
      <c r="AM305" s="306"/>
    </row>
    <row r="306" spans="1:39" ht="15" outlineLevel="1">
      <c r="B306" s="294"/>
      <c r="C306" s="291"/>
      <c r="D306" s="753"/>
      <c r="E306" s="753"/>
      <c r="F306" s="753"/>
      <c r="G306" s="753"/>
      <c r="H306" s="753"/>
      <c r="I306" s="753"/>
      <c r="J306" s="753"/>
      <c r="K306" s="753"/>
      <c r="L306" s="753"/>
      <c r="M306" s="753"/>
      <c r="N306" s="753"/>
      <c r="O306" s="753"/>
      <c r="P306" s="753"/>
      <c r="Q306" s="753"/>
      <c r="R306" s="753"/>
      <c r="S306" s="753"/>
      <c r="T306" s="753"/>
      <c r="U306" s="753"/>
      <c r="V306" s="753"/>
      <c r="W306" s="753"/>
      <c r="X306" s="753"/>
      <c r="Y306" s="759"/>
      <c r="Z306" s="776"/>
      <c r="AA306" s="776"/>
      <c r="AB306" s="776"/>
      <c r="AC306" s="776"/>
      <c r="AD306" s="776"/>
      <c r="AE306" s="425"/>
      <c r="AF306" s="425"/>
      <c r="AG306" s="425"/>
      <c r="AH306" s="425"/>
      <c r="AI306" s="425"/>
      <c r="AJ306" s="425"/>
      <c r="AK306" s="425"/>
      <c r="AL306" s="425"/>
      <c r="AM306" s="306"/>
    </row>
    <row r="307" spans="1:39" ht="30" outlineLevel="1">
      <c r="A307" s="518">
        <v>27</v>
      </c>
      <c r="B307" s="516" t="s">
        <v>119</v>
      </c>
      <c r="C307" s="291" t="s">
        <v>25</v>
      </c>
      <c r="D307" s="295">
        <v>46485</v>
      </c>
      <c r="E307" s="295">
        <v>46485</v>
      </c>
      <c r="F307" s="295">
        <v>45812</v>
      </c>
      <c r="G307" s="295">
        <v>41945</v>
      </c>
      <c r="H307" s="295">
        <v>41945</v>
      </c>
      <c r="I307" s="295">
        <v>41120</v>
      </c>
      <c r="J307" s="295">
        <v>34579</v>
      </c>
      <c r="K307" s="295">
        <v>18595</v>
      </c>
      <c r="L307" s="295">
        <v>13396</v>
      </c>
      <c r="M307" s="295">
        <v>11808</v>
      </c>
      <c r="N307" s="295">
        <v>12</v>
      </c>
      <c r="O307" s="295">
        <v>9</v>
      </c>
      <c r="P307" s="295">
        <v>9</v>
      </c>
      <c r="Q307" s="295">
        <v>9</v>
      </c>
      <c r="R307" s="295">
        <v>9</v>
      </c>
      <c r="S307" s="295">
        <v>9</v>
      </c>
      <c r="T307" s="295">
        <v>9</v>
      </c>
      <c r="U307" s="295">
        <v>8</v>
      </c>
      <c r="V307" s="295">
        <v>5</v>
      </c>
      <c r="W307" s="295">
        <v>4</v>
      </c>
      <c r="X307" s="295">
        <v>3</v>
      </c>
      <c r="Y307" s="766"/>
      <c r="Z307" s="758">
        <v>1</v>
      </c>
      <c r="AA307" s="758"/>
      <c r="AB307" s="758"/>
      <c r="AC307" s="758"/>
      <c r="AD307" s="758"/>
      <c r="AE307" s="410"/>
      <c r="AF307" s="410"/>
      <c r="AG307" s="415"/>
      <c r="AH307" s="415"/>
      <c r="AI307" s="415"/>
      <c r="AJ307" s="415"/>
      <c r="AK307" s="415"/>
      <c r="AL307" s="415"/>
      <c r="AM307" s="296">
        <f>SUM(Y307:AL307)</f>
        <v>1</v>
      </c>
    </row>
    <row r="308" spans="1:39" ht="15" outlineLevel="1">
      <c r="B308" s="294" t="s">
        <v>289</v>
      </c>
      <c r="C308" s="291" t="s">
        <v>163</v>
      </c>
      <c r="D308" s="295">
        <v>51202</v>
      </c>
      <c r="E308" s="295">
        <v>51202</v>
      </c>
      <c r="F308" s="295">
        <v>51112</v>
      </c>
      <c r="G308" s="295">
        <v>50595</v>
      </c>
      <c r="H308" s="295">
        <v>45875</v>
      </c>
      <c r="I308" s="295">
        <v>39709</v>
      </c>
      <c r="J308" s="295">
        <v>38272</v>
      </c>
      <c r="K308" s="295">
        <v>34979</v>
      </c>
      <c r="L308" s="295">
        <v>23300</v>
      </c>
      <c r="M308" s="295">
        <v>19568</v>
      </c>
      <c r="N308" s="295">
        <f>N307</f>
        <v>12</v>
      </c>
      <c r="O308" s="295">
        <v>12</v>
      </c>
      <c r="P308" s="295">
        <v>12</v>
      </c>
      <c r="Q308" s="295">
        <v>12</v>
      </c>
      <c r="R308" s="295">
        <v>12</v>
      </c>
      <c r="S308" s="295">
        <v>11</v>
      </c>
      <c r="T308" s="295">
        <v>10</v>
      </c>
      <c r="U308" s="295">
        <v>10</v>
      </c>
      <c r="V308" s="295">
        <v>10</v>
      </c>
      <c r="W308" s="295">
        <v>7</v>
      </c>
      <c r="X308" s="295">
        <v>6</v>
      </c>
      <c r="Y308" s="754">
        <f>Y307</f>
        <v>0</v>
      </c>
      <c r="Z308" s="754">
        <f t="shared" ref="Z308:AD308" si="589">Z307</f>
        <v>1</v>
      </c>
      <c r="AA308" s="754">
        <f t="shared" si="589"/>
        <v>0</v>
      </c>
      <c r="AB308" s="754">
        <f t="shared" si="589"/>
        <v>0</v>
      </c>
      <c r="AC308" s="754">
        <f t="shared" si="589"/>
        <v>0</v>
      </c>
      <c r="AD308" s="754">
        <f t="shared" si="589"/>
        <v>0</v>
      </c>
      <c r="AE308" s="411">
        <f t="shared" ref="AE308" si="590">AE307</f>
        <v>0</v>
      </c>
      <c r="AF308" s="411">
        <f t="shared" ref="AF308" si="591">AF307</f>
        <v>0</v>
      </c>
      <c r="AG308" s="411">
        <f t="shared" ref="AG308" si="592">AG307</f>
        <v>0</v>
      </c>
      <c r="AH308" s="411">
        <f t="shared" ref="AH308" si="593">AH307</f>
        <v>0</v>
      </c>
      <c r="AI308" s="411">
        <f t="shared" ref="AI308" si="594">AI307</f>
        <v>0</v>
      </c>
      <c r="AJ308" s="411">
        <f t="shared" ref="AJ308" si="595">AJ307</f>
        <v>0</v>
      </c>
      <c r="AK308" s="411">
        <f t="shared" ref="AK308" si="596">AK307</f>
        <v>0</v>
      </c>
      <c r="AL308" s="411">
        <f t="shared" ref="AL308" si="597">AL307</f>
        <v>0</v>
      </c>
      <c r="AM308" s="306"/>
    </row>
    <row r="309" spans="1:39" ht="15" outlineLevel="1">
      <c r="B309" s="294"/>
      <c r="C309" s="291"/>
      <c r="D309" s="753"/>
      <c r="E309" s="753"/>
      <c r="F309" s="753"/>
      <c r="G309" s="753"/>
      <c r="H309" s="753"/>
      <c r="I309" s="753"/>
      <c r="J309" s="753"/>
      <c r="K309" s="753"/>
      <c r="L309" s="753"/>
      <c r="M309" s="753"/>
      <c r="N309" s="753"/>
      <c r="O309" s="753"/>
      <c r="P309" s="753"/>
      <c r="Q309" s="753"/>
      <c r="R309" s="753"/>
      <c r="S309" s="753"/>
      <c r="T309" s="753"/>
      <c r="U309" s="753"/>
      <c r="V309" s="753"/>
      <c r="W309" s="753"/>
      <c r="X309" s="753"/>
      <c r="Y309" s="759"/>
      <c r="Z309" s="776"/>
      <c r="AA309" s="776"/>
      <c r="AB309" s="776"/>
      <c r="AC309" s="776"/>
      <c r="AD309" s="776"/>
      <c r="AE309" s="425"/>
      <c r="AF309" s="425"/>
      <c r="AG309" s="425"/>
      <c r="AH309" s="425"/>
      <c r="AI309" s="425"/>
      <c r="AJ309" s="425"/>
      <c r="AK309" s="425"/>
      <c r="AL309" s="425"/>
      <c r="AM309" s="306"/>
    </row>
    <row r="310" spans="1:39" ht="30" outlineLevel="1">
      <c r="A310" s="518">
        <v>28</v>
      </c>
      <c r="B310" s="516" t="s">
        <v>120</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766"/>
      <c r="Z310" s="758"/>
      <c r="AA310" s="758"/>
      <c r="AB310" s="758"/>
      <c r="AC310" s="758"/>
      <c r="AD310" s="758"/>
      <c r="AE310" s="410"/>
      <c r="AF310" s="410"/>
      <c r="AG310" s="415"/>
      <c r="AH310" s="415"/>
      <c r="AI310" s="415"/>
      <c r="AJ310" s="415"/>
      <c r="AK310" s="415"/>
      <c r="AL310" s="415"/>
      <c r="AM310" s="296">
        <f>SUM(Y310:AL310)</f>
        <v>0</v>
      </c>
    </row>
    <row r="311" spans="1:39" ht="15" outlineLevel="1">
      <c r="B311" s="294" t="s">
        <v>289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754">
        <f>Y310</f>
        <v>0</v>
      </c>
      <c r="Z311" s="754">
        <f t="shared" ref="Z311:AD311" si="598">Z310</f>
        <v>0</v>
      </c>
      <c r="AA311" s="754">
        <f t="shared" si="598"/>
        <v>0</v>
      </c>
      <c r="AB311" s="754">
        <f t="shared" si="598"/>
        <v>0</v>
      </c>
      <c r="AC311" s="754">
        <f t="shared" si="598"/>
        <v>0</v>
      </c>
      <c r="AD311" s="754">
        <f t="shared" si="598"/>
        <v>0</v>
      </c>
      <c r="AE311" s="411">
        <f t="shared" ref="AE311" si="599">AE310</f>
        <v>0</v>
      </c>
      <c r="AF311" s="411">
        <f t="shared" ref="AF311" si="600">AF310</f>
        <v>0</v>
      </c>
      <c r="AG311" s="411">
        <f t="shared" ref="AG311" si="601">AG310</f>
        <v>0</v>
      </c>
      <c r="AH311" s="411">
        <f t="shared" ref="AH311" si="602">AH310</f>
        <v>0</v>
      </c>
      <c r="AI311" s="411">
        <f t="shared" ref="AI311" si="603">AI310</f>
        <v>0</v>
      </c>
      <c r="AJ311" s="411">
        <f t="shared" ref="AJ311" si="604">AJ310</f>
        <v>0</v>
      </c>
      <c r="AK311" s="411">
        <f t="shared" ref="AK311" si="605">AK310</f>
        <v>0</v>
      </c>
      <c r="AL311" s="411">
        <f t="shared" ref="AL311" si="606">AL310</f>
        <v>0</v>
      </c>
      <c r="AM311" s="306"/>
    </row>
    <row r="312" spans="1:39" ht="15" outlineLevel="1">
      <c r="B312" s="294"/>
      <c r="C312" s="291"/>
      <c r="D312" s="753"/>
      <c r="E312" s="753"/>
      <c r="F312" s="753"/>
      <c r="G312" s="753"/>
      <c r="H312" s="753"/>
      <c r="I312" s="753"/>
      <c r="J312" s="753"/>
      <c r="K312" s="753"/>
      <c r="L312" s="753"/>
      <c r="M312" s="753"/>
      <c r="N312" s="753"/>
      <c r="O312" s="753"/>
      <c r="P312" s="753"/>
      <c r="Q312" s="753"/>
      <c r="R312" s="753"/>
      <c r="S312" s="753"/>
      <c r="T312" s="753"/>
      <c r="U312" s="753"/>
      <c r="V312" s="753"/>
      <c r="W312" s="753"/>
      <c r="X312" s="753"/>
      <c r="Y312" s="759"/>
      <c r="Z312" s="776"/>
      <c r="AA312" s="776"/>
      <c r="AB312" s="776"/>
      <c r="AC312" s="776"/>
      <c r="AD312" s="776"/>
      <c r="AE312" s="425"/>
      <c r="AF312" s="425"/>
      <c r="AG312" s="425"/>
      <c r="AH312" s="425"/>
      <c r="AI312" s="425"/>
      <c r="AJ312" s="425"/>
      <c r="AK312" s="425"/>
      <c r="AL312" s="425"/>
      <c r="AM312" s="306"/>
    </row>
    <row r="313" spans="1:39" ht="30" outlineLevel="1">
      <c r="A313" s="518">
        <v>29</v>
      </c>
      <c r="B313" s="516"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766"/>
      <c r="Z313" s="758"/>
      <c r="AA313" s="758"/>
      <c r="AB313" s="758"/>
      <c r="AC313" s="758"/>
      <c r="AD313" s="758"/>
      <c r="AE313" s="410"/>
      <c r="AF313" s="410"/>
      <c r="AG313" s="415"/>
      <c r="AH313" s="415"/>
      <c r="AI313" s="415"/>
      <c r="AJ313" s="415"/>
      <c r="AK313" s="415"/>
      <c r="AL313" s="415"/>
      <c r="AM313" s="296">
        <f>SUM(Y313:AL313)</f>
        <v>0</v>
      </c>
    </row>
    <row r="314" spans="1:39" ht="15" outlineLevel="1">
      <c r="B314" s="294" t="s">
        <v>289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754">
        <f>Y313</f>
        <v>0</v>
      </c>
      <c r="Z314" s="754">
        <f t="shared" ref="Z314:AD314" si="607">Z313</f>
        <v>0</v>
      </c>
      <c r="AA314" s="754">
        <f t="shared" si="607"/>
        <v>0</v>
      </c>
      <c r="AB314" s="754">
        <f t="shared" si="607"/>
        <v>0</v>
      </c>
      <c r="AC314" s="754">
        <f t="shared" si="607"/>
        <v>0</v>
      </c>
      <c r="AD314" s="754">
        <f t="shared" si="607"/>
        <v>0</v>
      </c>
      <c r="AE314" s="411">
        <f t="shared" ref="AE314" si="608">AE313</f>
        <v>0</v>
      </c>
      <c r="AF314" s="411">
        <f t="shared" ref="AF314" si="609">AF313</f>
        <v>0</v>
      </c>
      <c r="AG314" s="411">
        <f t="shared" ref="AG314" si="610">AG313</f>
        <v>0</v>
      </c>
      <c r="AH314" s="411">
        <f t="shared" ref="AH314" si="611">AH313</f>
        <v>0</v>
      </c>
      <c r="AI314" s="411">
        <f t="shared" ref="AI314" si="612">AI313</f>
        <v>0</v>
      </c>
      <c r="AJ314" s="411">
        <f t="shared" ref="AJ314" si="613">AJ313</f>
        <v>0</v>
      </c>
      <c r="AK314" s="411">
        <f t="shared" ref="AK314" si="614">AK313</f>
        <v>0</v>
      </c>
      <c r="AL314" s="411">
        <f t="shared" ref="AL314" si="615">AL313</f>
        <v>0</v>
      </c>
      <c r="AM314" s="306"/>
    </row>
    <row r="315" spans="1:39" ht="15" outlineLevel="1">
      <c r="B315" s="294"/>
      <c r="C315" s="291"/>
      <c r="D315" s="753"/>
      <c r="E315" s="753"/>
      <c r="F315" s="753"/>
      <c r="G315" s="753"/>
      <c r="H315" s="753"/>
      <c r="I315" s="753"/>
      <c r="J315" s="753"/>
      <c r="K315" s="753"/>
      <c r="L315" s="753"/>
      <c r="M315" s="753"/>
      <c r="N315" s="753"/>
      <c r="O315" s="753"/>
      <c r="P315" s="753"/>
      <c r="Q315" s="753"/>
      <c r="R315" s="753"/>
      <c r="S315" s="753"/>
      <c r="T315" s="753"/>
      <c r="U315" s="753"/>
      <c r="V315" s="753"/>
      <c r="W315" s="753"/>
      <c r="X315" s="753"/>
      <c r="Y315" s="759"/>
      <c r="Z315" s="776"/>
      <c r="AA315" s="776"/>
      <c r="AB315" s="776"/>
      <c r="AC315" s="776"/>
      <c r="AD315" s="776"/>
      <c r="AE315" s="425"/>
      <c r="AF315" s="425"/>
      <c r="AG315" s="425"/>
      <c r="AH315" s="425"/>
      <c r="AI315" s="425"/>
      <c r="AJ315" s="425"/>
      <c r="AK315" s="425"/>
      <c r="AL315" s="425"/>
      <c r="AM315" s="306"/>
    </row>
    <row r="316" spans="1:39" ht="30" outlineLevel="1">
      <c r="A316" s="518">
        <v>30</v>
      </c>
      <c r="B316" s="516"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766"/>
      <c r="Z316" s="758"/>
      <c r="AA316" s="758"/>
      <c r="AB316" s="758"/>
      <c r="AC316" s="758"/>
      <c r="AD316" s="758"/>
      <c r="AE316" s="410"/>
      <c r="AF316" s="410"/>
      <c r="AG316" s="415"/>
      <c r="AH316" s="415"/>
      <c r="AI316" s="415"/>
      <c r="AJ316" s="415"/>
      <c r="AK316" s="415"/>
      <c r="AL316" s="415"/>
      <c r="AM316" s="296">
        <f>SUM(Y316:AL316)</f>
        <v>0</v>
      </c>
    </row>
    <row r="317" spans="1:39" ht="15" outlineLevel="1">
      <c r="B317" s="294" t="s">
        <v>289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754">
        <f>Y316</f>
        <v>0</v>
      </c>
      <c r="Z317" s="754">
        <f t="shared" ref="Z317:AD317" si="616">Z316</f>
        <v>0</v>
      </c>
      <c r="AA317" s="754">
        <f t="shared" si="616"/>
        <v>0</v>
      </c>
      <c r="AB317" s="754">
        <f t="shared" si="616"/>
        <v>0</v>
      </c>
      <c r="AC317" s="754">
        <f t="shared" si="616"/>
        <v>0</v>
      </c>
      <c r="AD317" s="754">
        <f t="shared" si="616"/>
        <v>0</v>
      </c>
      <c r="AE317" s="411">
        <f t="shared" ref="AE317" si="617">AE316</f>
        <v>0</v>
      </c>
      <c r="AF317" s="411">
        <f t="shared" ref="AF317" si="618">AF316</f>
        <v>0</v>
      </c>
      <c r="AG317" s="411">
        <f t="shared" ref="AG317" si="619">AG316</f>
        <v>0</v>
      </c>
      <c r="AH317" s="411">
        <f t="shared" ref="AH317" si="620">AH316</f>
        <v>0</v>
      </c>
      <c r="AI317" s="411">
        <f t="shared" ref="AI317" si="621">AI316</f>
        <v>0</v>
      </c>
      <c r="AJ317" s="411">
        <f t="shared" ref="AJ317" si="622">AJ316</f>
        <v>0</v>
      </c>
      <c r="AK317" s="411">
        <f t="shared" ref="AK317" si="623">AK316</f>
        <v>0</v>
      </c>
      <c r="AL317" s="411">
        <f t="shared" ref="AL317" si="624">AL316</f>
        <v>0</v>
      </c>
      <c r="AM317" s="306"/>
    </row>
    <row r="318" spans="1:39" ht="15" outlineLevel="1">
      <c r="B318" s="294"/>
      <c r="C318" s="291"/>
      <c r="D318" s="753"/>
      <c r="E318" s="753"/>
      <c r="F318" s="753"/>
      <c r="G318" s="753"/>
      <c r="H318" s="753"/>
      <c r="I318" s="753"/>
      <c r="J318" s="753"/>
      <c r="K318" s="753"/>
      <c r="L318" s="753"/>
      <c r="M318" s="753"/>
      <c r="N318" s="753"/>
      <c r="O318" s="753"/>
      <c r="P318" s="753"/>
      <c r="Q318" s="753"/>
      <c r="R318" s="753"/>
      <c r="S318" s="753"/>
      <c r="T318" s="753"/>
      <c r="U318" s="753"/>
      <c r="V318" s="753"/>
      <c r="W318" s="753"/>
      <c r="X318" s="753"/>
      <c r="Y318" s="759"/>
      <c r="Z318" s="776"/>
      <c r="AA318" s="776"/>
      <c r="AB318" s="776"/>
      <c r="AC318" s="776"/>
      <c r="AD318" s="776"/>
      <c r="AE318" s="425"/>
      <c r="AF318" s="425"/>
      <c r="AG318" s="425"/>
      <c r="AH318" s="425"/>
      <c r="AI318" s="425"/>
      <c r="AJ318" s="425"/>
      <c r="AK318" s="425"/>
      <c r="AL318" s="425"/>
      <c r="AM318" s="306"/>
    </row>
    <row r="319" spans="1:39" ht="30" outlineLevel="1">
      <c r="A319" s="518">
        <v>31</v>
      </c>
      <c r="B319" s="516"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766"/>
      <c r="Z319" s="758"/>
      <c r="AA319" s="758"/>
      <c r="AB319" s="758"/>
      <c r="AC319" s="758"/>
      <c r="AD319" s="758"/>
      <c r="AE319" s="410"/>
      <c r="AF319" s="410"/>
      <c r="AG319" s="415"/>
      <c r="AH319" s="415"/>
      <c r="AI319" s="415"/>
      <c r="AJ319" s="415"/>
      <c r="AK319" s="415"/>
      <c r="AL319" s="415"/>
      <c r="AM319" s="296">
        <f>SUM(Y319:AL319)</f>
        <v>0</v>
      </c>
    </row>
    <row r="320" spans="1:39" ht="15"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754">
        <f>Y319</f>
        <v>0</v>
      </c>
      <c r="Z320" s="754">
        <f t="shared" ref="Z320:AD320" si="625">Z319</f>
        <v>0</v>
      </c>
      <c r="AA320" s="754">
        <f t="shared" si="625"/>
        <v>0</v>
      </c>
      <c r="AB320" s="754">
        <f t="shared" si="625"/>
        <v>0</v>
      </c>
      <c r="AC320" s="754">
        <f t="shared" si="625"/>
        <v>0</v>
      </c>
      <c r="AD320" s="754">
        <f t="shared" si="625"/>
        <v>0</v>
      </c>
      <c r="AE320" s="411">
        <f t="shared" ref="AE320" si="626">AE319</f>
        <v>0</v>
      </c>
      <c r="AF320" s="411">
        <f t="shared" ref="AF320" si="627">AF319</f>
        <v>0</v>
      </c>
      <c r="AG320" s="411">
        <f t="shared" ref="AG320" si="628">AG319</f>
        <v>0</v>
      </c>
      <c r="AH320" s="411">
        <f t="shared" ref="AH320" si="629">AH319</f>
        <v>0</v>
      </c>
      <c r="AI320" s="411">
        <f t="shared" ref="AI320" si="630">AI319</f>
        <v>0</v>
      </c>
      <c r="AJ320" s="411">
        <f t="shared" ref="AJ320" si="631">AJ319</f>
        <v>0</v>
      </c>
      <c r="AK320" s="411">
        <f t="shared" ref="AK320" si="632">AK319</f>
        <v>0</v>
      </c>
      <c r="AL320" s="411">
        <f t="shared" ref="AL320" si="633">AL319</f>
        <v>0</v>
      </c>
      <c r="AM320" s="306"/>
    </row>
    <row r="321" spans="1:39" ht="15" outlineLevel="1">
      <c r="B321" s="516"/>
      <c r="C321" s="291"/>
      <c r="D321" s="753"/>
      <c r="E321" s="753"/>
      <c r="F321" s="753"/>
      <c r="G321" s="753"/>
      <c r="H321" s="753"/>
      <c r="I321" s="753"/>
      <c r="J321" s="753"/>
      <c r="K321" s="753"/>
      <c r="L321" s="753"/>
      <c r="M321" s="753"/>
      <c r="N321" s="753"/>
      <c r="O321" s="753"/>
      <c r="P321" s="753"/>
      <c r="Q321" s="753"/>
      <c r="R321" s="753"/>
      <c r="S321" s="753"/>
      <c r="T321" s="753"/>
      <c r="U321" s="753"/>
      <c r="V321" s="753"/>
      <c r="W321" s="753"/>
      <c r="X321" s="753"/>
      <c r="Y321" s="759"/>
      <c r="Z321" s="776"/>
      <c r="AA321" s="776"/>
      <c r="AB321" s="776"/>
      <c r="AC321" s="776"/>
      <c r="AD321" s="776"/>
      <c r="AE321" s="425"/>
      <c r="AF321" s="425"/>
      <c r="AG321" s="425"/>
      <c r="AH321" s="425"/>
      <c r="AI321" s="425"/>
      <c r="AJ321" s="425"/>
      <c r="AK321" s="425"/>
      <c r="AL321" s="425"/>
      <c r="AM321" s="306"/>
    </row>
    <row r="322" spans="1:39" ht="15" outlineLevel="1">
      <c r="A322" s="518">
        <v>32</v>
      </c>
      <c r="B322" s="516"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766"/>
      <c r="Z322" s="758"/>
      <c r="AA322" s="758">
        <v>1</v>
      </c>
      <c r="AB322" s="758"/>
      <c r="AC322" s="758"/>
      <c r="AD322" s="758"/>
      <c r="AE322" s="410"/>
      <c r="AF322" s="410"/>
      <c r="AG322" s="415"/>
      <c r="AH322" s="415"/>
      <c r="AI322" s="415"/>
      <c r="AJ322" s="415"/>
      <c r="AK322" s="415"/>
      <c r="AL322" s="415"/>
      <c r="AM322" s="296">
        <f>SUM(Y322:AL322)</f>
        <v>1</v>
      </c>
    </row>
    <row r="323" spans="1:39" ht="15" outlineLevel="1">
      <c r="B323" s="294" t="s">
        <v>289</v>
      </c>
      <c r="C323" s="291" t="s">
        <v>163</v>
      </c>
      <c r="D323" s="295">
        <v>835</v>
      </c>
      <c r="E323" s="295">
        <v>835</v>
      </c>
      <c r="F323" s="295">
        <v>835</v>
      </c>
      <c r="G323" s="295">
        <v>835</v>
      </c>
      <c r="H323" s="295">
        <v>835</v>
      </c>
      <c r="I323" s="295">
        <v>835</v>
      </c>
      <c r="J323" s="295">
        <v>835</v>
      </c>
      <c r="K323" s="295">
        <v>835</v>
      </c>
      <c r="L323" s="295">
        <v>835</v>
      </c>
      <c r="M323" s="295">
        <v>835</v>
      </c>
      <c r="N323" s="295">
        <f>N322</f>
        <v>12</v>
      </c>
      <c r="O323" s="295">
        <v>0</v>
      </c>
      <c r="P323" s="295">
        <v>0</v>
      </c>
      <c r="Q323" s="295">
        <v>0</v>
      </c>
      <c r="R323" s="295">
        <v>0</v>
      </c>
      <c r="S323" s="295">
        <v>0</v>
      </c>
      <c r="T323" s="295">
        <v>0</v>
      </c>
      <c r="U323" s="295">
        <v>0</v>
      </c>
      <c r="V323" s="295">
        <v>0</v>
      </c>
      <c r="W323" s="295">
        <v>0</v>
      </c>
      <c r="X323" s="295">
        <v>0</v>
      </c>
      <c r="Y323" s="754">
        <f>Y322</f>
        <v>0</v>
      </c>
      <c r="Z323" s="754">
        <f t="shared" ref="Z323:AD323" si="634">Z322</f>
        <v>0</v>
      </c>
      <c r="AA323" s="754">
        <f t="shared" si="634"/>
        <v>1</v>
      </c>
      <c r="AB323" s="754">
        <f t="shared" si="634"/>
        <v>0</v>
      </c>
      <c r="AC323" s="754">
        <f t="shared" si="634"/>
        <v>0</v>
      </c>
      <c r="AD323" s="754">
        <f t="shared" si="634"/>
        <v>0</v>
      </c>
      <c r="AE323" s="411">
        <f t="shared" ref="AE323" si="635">AE322</f>
        <v>0</v>
      </c>
      <c r="AF323" s="411">
        <f t="shared" ref="AF323" si="636">AF322</f>
        <v>0</v>
      </c>
      <c r="AG323" s="411">
        <f t="shared" ref="AG323" si="637">AG322</f>
        <v>0</v>
      </c>
      <c r="AH323" s="411">
        <f t="shared" ref="AH323" si="638">AH322</f>
        <v>0</v>
      </c>
      <c r="AI323" s="411">
        <f t="shared" ref="AI323" si="639">AI322</f>
        <v>0</v>
      </c>
      <c r="AJ323" s="411">
        <f t="shared" ref="AJ323" si="640">AJ322</f>
        <v>0</v>
      </c>
      <c r="AK323" s="411">
        <f t="shared" ref="AK323" si="641">AK322</f>
        <v>0</v>
      </c>
      <c r="AL323" s="411">
        <f t="shared" ref="AL323" si="642">AL322</f>
        <v>0</v>
      </c>
      <c r="AM323" s="306"/>
    </row>
    <row r="324" spans="1:39" ht="15" outlineLevel="1">
      <c r="B324" s="516"/>
      <c r="C324" s="291"/>
      <c r="D324" s="753"/>
      <c r="E324" s="753"/>
      <c r="F324" s="753"/>
      <c r="G324" s="753"/>
      <c r="H324" s="753"/>
      <c r="I324" s="753"/>
      <c r="J324" s="753"/>
      <c r="K324" s="753"/>
      <c r="L324" s="753"/>
      <c r="M324" s="753"/>
      <c r="N324" s="753"/>
      <c r="O324" s="753"/>
      <c r="P324" s="753"/>
      <c r="Q324" s="753"/>
      <c r="R324" s="753"/>
      <c r="S324" s="753"/>
      <c r="T324" s="753"/>
      <c r="U324" s="753"/>
      <c r="V324" s="753"/>
      <c r="W324" s="753"/>
      <c r="X324" s="753"/>
      <c r="Y324" s="759"/>
      <c r="Z324" s="776"/>
      <c r="AA324" s="776"/>
      <c r="AB324" s="776"/>
      <c r="AC324" s="776"/>
      <c r="AD324" s="776"/>
      <c r="AE324" s="425"/>
      <c r="AF324" s="425"/>
      <c r="AG324" s="425"/>
      <c r="AH324" s="425"/>
      <c r="AI324" s="425"/>
      <c r="AJ324" s="425"/>
      <c r="AK324" s="425"/>
      <c r="AL324" s="425"/>
      <c r="AM324" s="306"/>
    </row>
    <row r="325" spans="1:39" ht="15.45" outlineLevel="1">
      <c r="B325" s="288" t="s">
        <v>501</v>
      </c>
      <c r="C325" s="291"/>
      <c r="D325" s="753"/>
      <c r="E325" s="753"/>
      <c r="F325" s="753"/>
      <c r="G325" s="753"/>
      <c r="H325" s="753"/>
      <c r="I325" s="753"/>
      <c r="J325" s="753"/>
      <c r="K325" s="753"/>
      <c r="L325" s="753"/>
      <c r="M325" s="753"/>
      <c r="N325" s="753"/>
      <c r="O325" s="753"/>
      <c r="P325" s="753"/>
      <c r="Q325" s="753"/>
      <c r="R325" s="753"/>
      <c r="S325" s="753"/>
      <c r="T325" s="753"/>
      <c r="U325" s="753"/>
      <c r="V325" s="753"/>
      <c r="W325" s="753"/>
      <c r="X325" s="753"/>
      <c r="Y325" s="759"/>
      <c r="Z325" s="776"/>
      <c r="AA325" s="776"/>
      <c r="AB325" s="776"/>
      <c r="AC325" s="776"/>
      <c r="AD325" s="776"/>
      <c r="AE325" s="425"/>
      <c r="AF325" s="425"/>
      <c r="AG325" s="425"/>
      <c r="AH325" s="425"/>
      <c r="AI325" s="425"/>
      <c r="AJ325" s="425"/>
      <c r="AK325" s="425"/>
      <c r="AL325" s="425"/>
      <c r="AM325" s="306"/>
    </row>
    <row r="326" spans="1:39" ht="15" outlineLevel="1">
      <c r="A326" s="518">
        <v>33</v>
      </c>
      <c r="B326" s="516"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766"/>
      <c r="Z326" s="758"/>
      <c r="AA326" s="758"/>
      <c r="AB326" s="758"/>
      <c r="AC326" s="758"/>
      <c r="AD326" s="758"/>
      <c r="AE326" s="410"/>
      <c r="AF326" s="410"/>
      <c r="AG326" s="415"/>
      <c r="AH326" s="415"/>
      <c r="AI326" s="415"/>
      <c r="AJ326" s="415"/>
      <c r="AK326" s="415"/>
      <c r="AL326" s="415"/>
      <c r="AM326" s="296">
        <f>SUM(Y326:AL326)</f>
        <v>0</v>
      </c>
    </row>
    <row r="327" spans="1:39" ht="15" outlineLevel="1">
      <c r="B327" s="294" t="s">
        <v>289</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754">
        <f>Y326</f>
        <v>0</v>
      </c>
      <c r="Z327" s="754">
        <f t="shared" ref="Z327:AD327" si="643">Z326</f>
        <v>0</v>
      </c>
      <c r="AA327" s="754">
        <f t="shared" si="643"/>
        <v>0</v>
      </c>
      <c r="AB327" s="754">
        <f t="shared" si="643"/>
        <v>0</v>
      </c>
      <c r="AC327" s="754">
        <f t="shared" si="643"/>
        <v>0</v>
      </c>
      <c r="AD327" s="754">
        <f t="shared" si="643"/>
        <v>0</v>
      </c>
      <c r="AE327" s="411">
        <f t="shared" ref="AE327" si="644">AE326</f>
        <v>0</v>
      </c>
      <c r="AF327" s="411">
        <f t="shared" ref="AF327" si="645">AF326</f>
        <v>0</v>
      </c>
      <c r="AG327" s="411">
        <f t="shared" ref="AG327" si="646">AG326</f>
        <v>0</v>
      </c>
      <c r="AH327" s="411">
        <f t="shared" ref="AH327" si="647">AH326</f>
        <v>0</v>
      </c>
      <c r="AI327" s="411">
        <f t="shared" ref="AI327" si="648">AI326</f>
        <v>0</v>
      </c>
      <c r="AJ327" s="411">
        <f t="shared" ref="AJ327" si="649">AJ326</f>
        <v>0</v>
      </c>
      <c r="AK327" s="411">
        <f t="shared" ref="AK327" si="650">AK326</f>
        <v>0</v>
      </c>
      <c r="AL327" s="411">
        <f t="shared" ref="AL327" si="651">AL326</f>
        <v>0</v>
      </c>
      <c r="AM327" s="306"/>
    </row>
    <row r="328" spans="1:39" ht="15" outlineLevel="1">
      <c r="B328" s="516"/>
      <c r="C328" s="291"/>
      <c r="D328" s="753"/>
      <c r="E328" s="753"/>
      <c r="F328" s="753"/>
      <c r="G328" s="753"/>
      <c r="H328" s="753"/>
      <c r="I328" s="753"/>
      <c r="J328" s="753"/>
      <c r="K328" s="753"/>
      <c r="L328" s="753"/>
      <c r="M328" s="753"/>
      <c r="N328" s="753"/>
      <c r="O328" s="753"/>
      <c r="P328" s="753"/>
      <c r="Q328" s="753"/>
      <c r="R328" s="753"/>
      <c r="S328" s="753"/>
      <c r="T328" s="753"/>
      <c r="U328" s="753"/>
      <c r="V328" s="753"/>
      <c r="W328" s="753"/>
      <c r="X328" s="753"/>
      <c r="Y328" s="759"/>
      <c r="Z328" s="776"/>
      <c r="AA328" s="776"/>
      <c r="AB328" s="776"/>
      <c r="AC328" s="776"/>
      <c r="AD328" s="776"/>
      <c r="AE328" s="425"/>
      <c r="AF328" s="425"/>
      <c r="AG328" s="425"/>
      <c r="AH328" s="425"/>
      <c r="AI328" s="425"/>
      <c r="AJ328" s="425"/>
      <c r="AK328" s="425"/>
      <c r="AL328" s="425"/>
      <c r="AM328" s="306"/>
    </row>
    <row r="329" spans="1:39" ht="15" outlineLevel="1">
      <c r="A329" s="518">
        <v>34</v>
      </c>
      <c r="B329" s="516"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766"/>
      <c r="Z329" s="758"/>
      <c r="AA329" s="758"/>
      <c r="AB329" s="758"/>
      <c r="AC329" s="758"/>
      <c r="AD329" s="758"/>
      <c r="AE329" s="410"/>
      <c r="AF329" s="410"/>
      <c r="AG329" s="415"/>
      <c r="AH329" s="415"/>
      <c r="AI329" s="415"/>
      <c r="AJ329" s="415"/>
      <c r="AK329" s="415"/>
      <c r="AL329" s="415"/>
      <c r="AM329" s="296">
        <f>SUM(Y329:AL329)</f>
        <v>0</v>
      </c>
    </row>
    <row r="330" spans="1:39" ht="15"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754">
        <f>Y329</f>
        <v>0</v>
      </c>
      <c r="Z330" s="754">
        <f t="shared" ref="Z330:AD330" si="652">Z329</f>
        <v>0</v>
      </c>
      <c r="AA330" s="754">
        <f t="shared" si="652"/>
        <v>0</v>
      </c>
      <c r="AB330" s="754">
        <f t="shared" si="652"/>
        <v>0</v>
      </c>
      <c r="AC330" s="754">
        <f t="shared" si="652"/>
        <v>0</v>
      </c>
      <c r="AD330" s="754">
        <f t="shared" si="652"/>
        <v>0</v>
      </c>
      <c r="AE330" s="411">
        <f t="shared" ref="AE330" si="653">AE329</f>
        <v>0</v>
      </c>
      <c r="AF330" s="411">
        <f t="shared" ref="AF330" si="654">AF329</f>
        <v>0</v>
      </c>
      <c r="AG330" s="411">
        <f t="shared" ref="AG330" si="655">AG329</f>
        <v>0</v>
      </c>
      <c r="AH330" s="411">
        <f t="shared" ref="AH330" si="656">AH329</f>
        <v>0</v>
      </c>
      <c r="AI330" s="411">
        <f t="shared" ref="AI330" si="657">AI329</f>
        <v>0</v>
      </c>
      <c r="AJ330" s="411">
        <f t="shared" ref="AJ330" si="658">AJ329</f>
        <v>0</v>
      </c>
      <c r="AK330" s="411">
        <f t="shared" ref="AK330" si="659">AK329</f>
        <v>0</v>
      </c>
      <c r="AL330" s="411">
        <f t="shared" ref="AL330" si="660">AL329</f>
        <v>0</v>
      </c>
      <c r="AM330" s="306"/>
    </row>
    <row r="331" spans="1:39" ht="15" outlineLevel="1">
      <c r="B331" s="516"/>
      <c r="C331" s="291"/>
      <c r="D331" s="753"/>
      <c r="E331" s="753"/>
      <c r="F331" s="753"/>
      <c r="G331" s="753"/>
      <c r="H331" s="753"/>
      <c r="I331" s="753"/>
      <c r="J331" s="753"/>
      <c r="K331" s="753"/>
      <c r="L331" s="753"/>
      <c r="M331" s="753"/>
      <c r="N331" s="753"/>
      <c r="O331" s="753"/>
      <c r="P331" s="753"/>
      <c r="Q331" s="753"/>
      <c r="R331" s="753"/>
      <c r="S331" s="753"/>
      <c r="T331" s="753"/>
      <c r="U331" s="753"/>
      <c r="V331" s="753"/>
      <c r="W331" s="753"/>
      <c r="X331" s="753"/>
      <c r="Y331" s="759"/>
      <c r="Z331" s="776"/>
      <c r="AA331" s="776"/>
      <c r="AB331" s="776"/>
      <c r="AC331" s="776"/>
      <c r="AD331" s="776"/>
      <c r="AE331" s="425"/>
      <c r="AF331" s="425"/>
      <c r="AG331" s="425"/>
      <c r="AH331" s="425"/>
      <c r="AI331" s="425"/>
      <c r="AJ331" s="425"/>
      <c r="AK331" s="425"/>
      <c r="AL331" s="425"/>
      <c r="AM331" s="306"/>
    </row>
    <row r="332" spans="1:39" ht="15" outlineLevel="1">
      <c r="A332" s="518">
        <v>35</v>
      </c>
      <c r="B332" s="516"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766"/>
      <c r="Z332" s="758"/>
      <c r="AA332" s="758"/>
      <c r="AB332" s="758"/>
      <c r="AC332" s="758"/>
      <c r="AD332" s="758"/>
      <c r="AE332" s="410"/>
      <c r="AF332" s="410"/>
      <c r="AG332" s="415"/>
      <c r="AH332" s="415"/>
      <c r="AI332" s="415"/>
      <c r="AJ332" s="415"/>
      <c r="AK332" s="415"/>
      <c r="AL332" s="415"/>
      <c r="AM332" s="296">
        <f>SUM(Y332:AL332)</f>
        <v>0</v>
      </c>
    </row>
    <row r="333" spans="1:39" ht="15"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754">
        <f>Y332</f>
        <v>0</v>
      </c>
      <c r="Z333" s="754">
        <f t="shared" ref="Z333:AD333" si="661">Z332</f>
        <v>0</v>
      </c>
      <c r="AA333" s="754">
        <f t="shared" si="661"/>
        <v>0</v>
      </c>
      <c r="AB333" s="754">
        <f t="shared" si="661"/>
        <v>0</v>
      </c>
      <c r="AC333" s="754">
        <f t="shared" si="661"/>
        <v>0</v>
      </c>
      <c r="AD333" s="754">
        <f t="shared" si="661"/>
        <v>0</v>
      </c>
      <c r="AE333" s="411">
        <f t="shared" ref="AE333" si="662">AE332</f>
        <v>0</v>
      </c>
      <c r="AF333" s="411">
        <f t="shared" ref="AF333" si="663">AF332</f>
        <v>0</v>
      </c>
      <c r="AG333" s="411">
        <f t="shared" ref="AG333" si="664">AG332</f>
        <v>0</v>
      </c>
      <c r="AH333" s="411">
        <f t="shared" ref="AH333" si="665">AH332</f>
        <v>0</v>
      </c>
      <c r="AI333" s="411">
        <f t="shared" ref="AI333" si="666">AI332</f>
        <v>0</v>
      </c>
      <c r="AJ333" s="411">
        <f t="shared" ref="AJ333" si="667">AJ332</f>
        <v>0</v>
      </c>
      <c r="AK333" s="411">
        <f t="shared" ref="AK333" si="668">AK332</f>
        <v>0</v>
      </c>
      <c r="AL333" s="411">
        <f t="shared" ref="AL333" si="669">AL332</f>
        <v>0</v>
      </c>
      <c r="AM333" s="306"/>
    </row>
    <row r="334" spans="1:39" ht="15" outlineLevel="1">
      <c r="B334" s="294"/>
      <c r="C334" s="291"/>
      <c r="D334" s="753"/>
      <c r="E334" s="753"/>
      <c r="F334" s="753"/>
      <c r="G334" s="753"/>
      <c r="H334" s="753"/>
      <c r="I334" s="753"/>
      <c r="J334" s="753"/>
      <c r="K334" s="753"/>
      <c r="L334" s="753"/>
      <c r="M334" s="753"/>
      <c r="N334" s="753"/>
      <c r="O334" s="753"/>
      <c r="P334" s="753"/>
      <c r="Q334" s="753"/>
      <c r="R334" s="753"/>
      <c r="S334" s="753"/>
      <c r="T334" s="753"/>
      <c r="U334" s="753"/>
      <c r="V334" s="753"/>
      <c r="W334" s="753"/>
      <c r="X334" s="753"/>
      <c r="Y334" s="759"/>
      <c r="Z334" s="776"/>
      <c r="AA334" s="776"/>
      <c r="AB334" s="776"/>
      <c r="AC334" s="776"/>
      <c r="AD334" s="776"/>
      <c r="AE334" s="425"/>
      <c r="AF334" s="425"/>
      <c r="AG334" s="425"/>
      <c r="AH334" s="425"/>
      <c r="AI334" s="425"/>
      <c r="AJ334" s="425"/>
      <c r="AK334" s="425"/>
      <c r="AL334" s="425"/>
      <c r="AM334" s="306"/>
    </row>
    <row r="335" spans="1:39" ht="15.45" outlineLevel="1">
      <c r="B335" s="288" t="s">
        <v>502</v>
      </c>
      <c r="C335" s="291"/>
      <c r="D335" s="753"/>
      <c r="E335" s="753"/>
      <c r="F335" s="753"/>
      <c r="G335" s="753"/>
      <c r="H335" s="753"/>
      <c r="I335" s="753"/>
      <c r="J335" s="753"/>
      <c r="K335" s="753"/>
      <c r="L335" s="753"/>
      <c r="M335" s="753"/>
      <c r="N335" s="753"/>
      <c r="O335" s="753"/>
      <c r="P335" s="753"/>
      <c r="Q335" s="753"/>
      <c r="R335" s="753"/>
      <c r="S335" s="753"/>
      <c r="T335" s="753"/>
      <c r="U335" s="753"/>
      <c r="V335" s="753"/>
      <c r="W335" s="753"/>
      <c r="X335" s="753"/>
      <c r="Y335" s="759"/>
      <c r="Z335" s="776"/>
      <c r="AA335" s="776"/>
      <c r="AB335" s="776"/>
      <c r="AC335" s="776"/>
      <c r="AD335" s="776"/>
      <c r="AE335" s="425"/>
      <c r="AF335" s="425"/>
      <c r="AG335" s="425"/>
      <c r="AH335" s="425"/>
      <c r="AI335" s="425"/>
      <c r="AJ335" s="425"/>
      <c r="AK335" s="425"/>
      <c r="AL335" s="425"/>
      <c r="AM335" s="306"/>
    </row>
    <row r="336" spans="1:39" ht="45" outlineLevel="1">
      <c r="A336" s="518">
        <v>36</v>
      </c>
      <c r="B336" s="516" t="s">
        <v>128</v>
      </c>
      <c r="C336" s="291" t="s">
        <v>25</v>
      </c>
      <c r="D336" s="295">
        <v>608</v>
      </c>
      <c r="E336" s="295">
        <v>608</v>
      </c>
      <c r="F336" s="295">
        <v>608</v>
      </c>
      <c r="G336" s="295">
        <v>608</v>
      </c>
      <c r="H336" s="295">
        <v>608</v>
      </c>
      <c r="I336" s="295">
        <v>608</v>
      </c>
      <c r="J336" s="295">
        <v>608</v>
      </c>
      <c r="K336" s="295">
        <v>608</v>
      </c>
      <c r="L336" s="295">
        <v>608</v>
      </c>
      <c r="M336" s="295">
        <v>608</v>
      </c>
      <c r="N336" s="295">
        <v>12</v>
      </c>
      <c r="O336" s="295"/>
      <c r="P336" s="295"/>
      <c r="Q336" s="295"/>
      <c r="R336" s="295"/>
      <c r="S336" s="295"/>
      <c r="T336" s="295"/>
      <c r="U336" s="295"/>
      <c r="V336" s="295"/>
      <c r="W336" s="295"/>
      <c r="X336" s="295"/>
      <c r="Y336" s="766">
        <v>1</v>
      </c>
      <c r="Z336" s="758"/>
      <c r="AA336" s="758"/>
      <c r="AB336" s="758"/>
      <c r="AC336" s="758"/>
      <c r="AD336" s="758"/>
      <c r="AE336" s="410"/>
      <c r="AF336" s="410"/>
      <c r="AG336" s="415"/>
      <c r="AH336" s="415"/>
      <c r="AI336" s="415"/>
      <c r="AJ336" s="415"/>
      <c r="AK336" s="415"/>
      <c r="AL336" s="415"/>
      <c r="AM336" s="296">
        <f>SUM(Y336:AL336)</f>
        <v>1</v>
      </c>
    </row>
    <row r="337" spans="1:39" ht="15" outlineLevel="1">
      <c r="B337" s="294" t="s">
        <v>289</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754">
        <f>Y336</f>
        <v>1</v>
      </c>
      <c r="Z337" s="754">
        <f t="shared" ref="Z337:AD337" si="670">Z336</f>
        <v>0</v>
      </c>
      <c r="AA337" s="754">
        <f t="shared" si="670"/>
        <v>0</v>
      </c>
      <c r="AB337" s="754">
        <f t="shared" si="670"/>
        <v>0</v>
      </c>
      <c r="AC337" s="754">
        <f t="shared" si="670"/>
        <v>0</v>
      </c>
      <c r="AD337" s="754">
        <f t="shared" si="670"/>
        <v>0</v>
      </c>
      <c r="AE337" s="411">
        <f t="shared" ref="AE337" si="671">AE336</f>
        <v>0</v>
      </c>
      <c r="AF337" s="411">
        <f t="shared" ref="AF337" si="672">AF336</f>
        <v>0</v>
      </c>
      <c r="AG337" s="411">
        <f t="shared" ref="AG337" si="673">AG336</f>
        <v>0</v>
      </c>
      <c r="AH337" s="411">
        <f t="shared" ref="AH337" si="674">AH336</f>
        <v>0</v>
      </c>
      <c r="AI337" s="411">
        <f t="shared" ref="AI337" si="675">AI336</f>
        <v>0</v>
      </c>
      <c r="AJ337" s="411">
        <f t="shared" ref="AJ337" si="676">AJ336</f>
        <v>0</v>
      </c>
      <c r="AK337" s="411">
        <f t="shared" ref="AK337" si="677">AK336</f>
        <v>0</v>
      </c>
      <c r="AL337" s="411">
        <f t="shared" ref="AL337" si="678">AL336</f>
        <v>0</v>
      </c>
      <c r="AM337" s="306"/>
    </row>
    <row r="338" spans="1:39" ht="15" outlineLevel="1">
      <c r="B338" s="516"/>
      <c r="C338" s="291"/>
      <c r="D338" s="753"/>
      <c r="E338" s="753"/>
      <c r="F338" s="753"/>
      <c r="G338" s="753"/>
      <c r="H338" s="753"/>
      <c r="I338" s="753"/>
      <c r="J338" s="753"/>
      <c r="K338" s="753"/>
      <c r="L338" s="753"/>
      <c r="M338" s="753"/>
      <c r="N338" s="753"/>
      <c r="O338" s="753"/>
      <c r="P338" s="753"/>
      <c r="Q338" s="753"/>
      <c r="R338" s="753"/>
      <c r="S338" s="753"/>
      <c r="T338" s="753"/>
      <c r="U338" s="753"/>
      <c r="V338" s="753"/>
      <c r="W338" s="753"/>
      <c r="X338" s="753"/>
      <c r="Y338" s="759"/>
      <c r="Z338" s="776"/>
      <c r="AA338" s="776"/>
      <c r="AB338" s="776"/>
      <c r="AC338" s="776"/>
      <c r="AD338" s="776"/>
      <c r="AE338" s="425"/>
      <c r="AF338" s="425"/>
      <c r="AG338" s="425"/>
      <c r="AH338" s="425"/>
      <c r="AI338" s="425"/>
      <c r="AJ338" s="425"/>
      <c r="AK338" s="425"/>
      <c r="AL338" s="425"/>
      <c r="AM338" s="306"/>
    </row>
    <row r="339" spans="1:39" ht="30" outlineLevel="1">
      <c r="A339" s="518">
        <v>37</v>
      </c>
      <c r="B339" s="516"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766"/>
      <c r="Z339" s="758"/>
      <c r="AA339" s="758"/>
      <c r="AB339" s="758"/>
      <c r="AC339" s="758"/>
      <c r="AD339" s="758"/>
      <c r="AE339" s="410"/>
      <c r="AF339" s="410"/>
      <c r="AG339" s="415"/>
      <c r="AH339" s="415"/>
      <c r="AI339" s="415"/>
      <c r="AJ339" s="415"/>
      <c r="AK339" s="415"/>
      <c r="AL339" s="415"/>
      <c r="AM339" s="296">
        <f>SUM(Y339:AL339)</f>
        <v>0</v>
      </c>
    </row>
    <row r="340" spans="1:39" ht="15"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754">
        <f>Y339</f>
        <v>0</v>
      </c>
      <c r="Z340" s="754">
        <f t="shared" ref="Z340:AD340" si="679">Z339</f>
        <v>0</v>
      </c>
      <c r="AA340" s="754">
        <f t="shared" si="679"/>
        <v>0</v>
      </c>
      <c r="AB340" s="754">
        <f t="shared" si="679"/>
        <v>0</v>
      </c>
      <c r="AC340" s="754">
        <f t="shared" si="679"/>
        <v>0</v>
      </c>
      <c r="AD340" s="754">
        <f t="shared" si="679"/>
        <v>0</v>
      </c>
      <c r="AE340" s="411">
        <f t="shared" ref="AE340" si="680">AE339</f>
        <v>0</v>
      </c>
      <c r="AF340" s="411">
        <f t="shared" ref="AF340" si="681">AF339</f>
        <v>0</v>
      </c>
      <c r="AG340" s="411">
        <f t="shared" ref="AG340" si="682">AG339</f>
        <v>0</v>
      </c>
      <c r="AH340" s="411">
        <f t="shared" ref="AH340" si="683">AH339</f>
        <v>0</v>
      </c>
      <c r="AI340" s="411">
        <f t="shared" ref="AI340" si="684">AI339</f>
        <v>0</v>
      </c>
      <c r="AJ340" s="411">
        <f t="shared" ref="AJ340" si="685">AJ339</f>
        <v>0</v>
      </c>
      <c r="AK340" s="411">
        <f t="shared" ref="AK340" si="686">AK339</f>
        <v>0</v>
      </c>
      <c r="AL340" s="411">
        <f t="shared" ref="AL340" si="687">AL339</f>
        <v>0</v>
      </c>
      <c r="AM340" s="306"/>
    </row>
    <row r="341" spans="1:39" ht="15" outlineLevel="1">
      <c r="B341" s="516"/>
      <c r="C341" s="291"/>
      <c r="D341" s="753"/>
      <c r="E341" s="753"/>
      <c r="F341" s="753"/>
      <c r="G341" s="753"/>
      <c r="H341" s="753"/>
      <c r="I341" s="753"/>
      <c r="J341" s="753"/>
      <c r="K341" s="753"/>
      <c r="L341" s="753"/>
      <c r="M341" s="753"/>
      <c r="N341" s="753"/>
      <c r="O341" s="753"/>
      <c r="P341" s="753"/>
      <c r="Q341" s="753"/>
      <c r="R341" s="753"/>
      <c r="S341" s="753"/>
      <c r="T341" s="753"/>
      <c r="U341" s="753"/>
      <c r="V341" s="753"/>
      <c r="W341" s="753"/>
      <c r="X341" s="753"/>
      <c r="Y341" s="759"/>
      <c r="Z341" s="776"/>
      <c r="AA341" s="776"/>
      <c r="AB341" s="776"/>
      <c r="AC341" s="776"/>
      <c r="AD341" s="776"/>
      <c r="AE341" s="425"/>
      <c r="AF341" s="425"/>
      <c r="AG341" s="425"/>
      <c r="AH341" s="425"/>
      <c r="AI341" s="425"/>
      <c r="AJ341" s="425"/>
      <c r="AK341" s="425"/>
      <c r="AL341" s="425"/>
      <c r="AM341" s="306"/>
    </row>
    <row r="342" spans="1:39" ht="15" outlineLevel="1">
      <c r="A342" s="518">
        <v>38</v>
      </c>
      <c r="B342" s="516"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766"/>
      <c r="Z342" s="758"/>
      <c r="AA342" s="758"/>
      <c r="AB342" s="758"/>
      <c r="AC342" s="758"/>
      <c r="AD342" s="758"/>
      <c r="AE342" s="410"/>
      <c r="AF342" s="410"/>
      <c r="AG342" s="415"/>
      <c r="AH342" s="415"/>
      <c r="AI342" s="415"/>
      <c r="AJ342" s="415"/>
      <c r="AK342" s="415"/>
      <c r="AL342" s="415"/>
      <c r="AM342" s="296">
        <f>SUM(Y342:AL342)</f>
        <v>0</v>
      </c>
    </row>
    <row r="343" spans="1:39" ht="15"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754">
        <f>Y342</f>
        <v>0</v>
      </c>
      <c r="Z343" s="754">
        <f t="shared" ref="Z343:AD343" si="688">Z342</f>
        <v>0</v>
      </c>
      <c r="AA343" s="754">
        <f t="shared" si="688"/>
        <v>0</v>
      </c>
      <c r="AB343" s="754">
        <f t="shared" si="688"/>
        <v>0</v>
      </c>
      <c r="AC343" s="754">
        <f t="shared" si="688"/>
        <v>0</v>
      </c>
      <c r="AD343" s="754">
        <f t="shared" si="688"/>
        <v>0</v>
      </c>
      <c r="AE343" s="411">
        <f t="shared" ref="AE343" si="689">AE342</f>
        <v>0</v>
      </c>
      <c r="AF343" s="411">
        <f t="shared" ref="AF343" si="690">AF342</f>
        <v>0</v>
      </c>
      <c r="AG343" s="411">
        <f t="shared" ref="AG343" si="691">AG342</f>
        <v>0</v>
      </c>
      <c r="AH343" s="411">
        <f t="shared" ref="AH343" si="692">AH342</f>
        <v>0</v>
      </c>
      <c r="AI343" s="411">
        <f t="shared" ref="AI343" si="693">AI342</f>
        <v>0</v>
      </c>
      <c r="AJ343" s="411">
        <f t="shared" ref="AJ343" si="694">AJ342</f>
        <v>0</v>
      </c>
      <c r="AK343" s="411">
        <f t="shared" ref="AK343" si="695">AK342</f>
        <v>0</v>
      </c>
      <c r="AL343" s="411">
        <f t="shared" ref="AL343" si="696">AL342</f>
        <v>0</v>
      </c>
      <c r="AM343" s="306"/>
    </row>
    <row r="344" spans="1:39" ht="15" outlineLevel="1">
      <c r="B344" s="516"/>
      <c r="C344" s="291"/>
      <c r="D344" s="753"/>
      <c r="E344" s="753"/>
      <c r="F344" s="753"/>
      <c r="G344" s="753"/>
      <c r="H344" s="753"/>
      <c r="I344" s="753"/>
      <c r="J344" s="753"/>
      <c r="K344" s="753"/>
      <c r="L344" s="753"/>
      <c r="M344" s="753"/>
      <c r="N344" s="753"/>
      <c r="O344" s="753"/>
      <c r="P344" s="753"/>
      <c r="Q344" s="753"/>
      <c r="R344" s="753"/>
      <c r="S344" s="753"/>
      <c r="T344" s="753"/>
      <c r="U344" s="753"/>
      <c r="V344" s="753"/>
      <c r="W344" s="753"/>
      <c r="X344" s="753"/>
      <c r="Y344" s="759"/>
      <c r="Z344" s="776"/>
      <c r="AA344" s="776"/>
      <c r="AB344" s="776"/>
      <c r="AC344" s="776"/>
      <c r="AD344" s="776"/>
      <c r="AE344" s="425"/>
      <c r="AF344" s="425"/>
      <c r="AG344" s="425"/>
      <c r="AH344" s="425"/>
      <c r="AI344" s="425"/>
      <c r="AJ344" s="425"/>
      <c r="AK344" s="425"/>
      <c r="AL344" s="425"/>
      <c r="AM344" s="306"/>
    </row>
    <row r="345" spans="1:39" ht="30" outlineLevel="1">
      <c r="A345" s="518">
        <v>39</v>
      </c>
      <c r="B345" s="516"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766"/>
      <c r="Z345" s="758"/>
      <c r="AA345" s="758"/>
      <c r="AB345" s="758"/>
      <c r="AC345" s="758"/>
      <c r="AD345" s="758"/>
      <c r="AE345" s="410"/>
      <c r="AF345" s="410"/>
      <c r="AG345" s="415"/>
      <c r="AH345" s="415"/>
      <c r="AI345" s="415"/>
      <c r="AJ345" s="415"/>
      <c r="AK345" s="415"/>
      <c r="AL345" s="415"/>
      <c r="AM345" s="296">
        <f>SUM(Y345:AL345)</f>
        <v>0</v>
      </c>
    </row>
    <row r="346" spans="1:39" ht="15"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754">
        <f>Y345</f>
        <v>0</v>
      </c>
      <c r="Z346" s="754">
        <f t="shared" ref="Z346:AD346" si="697">Z345</f>
        <v>0</v>
      </c>
      <c r="AA346" s="754">
        <f t="shared" si="697"/>
        <v>0</v>
      </c>
      <c r="AB346" s="754">
        <f t="shared" si="697"/>
        <v>0</v>
      </c>
      <c r="AC346" s="754">
        <f t="shared" si="697"/>
        <v>0</v>
      </c>
      <c r="AD346" s="754">
        <f t="shared" si="697"/>
        <v>0</v>
      </c>
      <c r="AE346" s="411">
        <f t="shared" ref="AE346" si="698">AE345</f>
        <v>0</v>
      </c>
      <c r="AF346" s="411">
        <f t="shared" ref="AF346" si="699">AF345</f>
        <v>0</v>
      </c>
      <c r="AG346" s="411">
        <f t="shared" ref="AG346" si="700">AG345</f>
        <v>0</v>
      </c>
      <c r="AH346" s="411">
        <f t="shared" ref="AH346" si="701">AH345</f>
        <v>0</v>
      </c>
      <c r="AI346" s="411">
        <f t="shared" ref="AI346" si="702">AI345</f>
        <v>0</v>
      </c>
      <c r="AJ346" s="411">
        <f t="shared" ref="AJ346" si="703">AJ345</f>
        <v>0</v>
      </c>
      <c r="AK346" s="411">
        <f t="shared" ref="AK346" si="704">AK345</f>
        <v>0</v>
      </c>
      <c r="AL346" s="411">
        <f t="shared" ref="AL346" si="705">AL345</f>
        <v>0</v>
      </c>
      <c r="AM346" s="306"/>
    </row>
    <row r="347" spans="1:39" ht="15" outlineLevel="1">
      <c r="B347" s="516"/>
      <c r="C347" s="291"/>
      <c r="D347" s="753"/>
      <c r="E347" s="753"/>
      <c r="F347" s="753"/>
      <c r="G347" s="753"/>
      <c r="H347" s="753"/>
      <c r="I347" s="753"/>
      <c r="J347" s="753"/>
      <c r="K347" s="753"/>
      <c r="L347" s="753"/>
      <c r="M347" s="753"/>
      <c r="N347" s="753"/>
      <c r="O347" s="753"/>
      <c r="P347" s="753"/>
      <c r="Q347" s="753"/>
      <c r="R347" s="753"/>
      <c r="S347" s="753"/>
      <c r="T347" s="753"/>
      <c r="U347" s="753"/>
      <c r="V347" s="753"/>
      <c r="W347" s="753"/>
      <c r="X347" s="753"/>
      <c r="Y347" s="759"/>
      <c r="Z347" s="776"/>
      <c r="AA347" s="776"/>
      <c r="AB347" s="776"/>
      <c r="AC347" s="776"/>
      <c r="AD347" s="776"/>
      <c r="AE347" s="425"/>
      <c r="AF347" s="425"/>
      <c r="AG347" s="425"/>
      <c r="AH347" s="425"/>
      <c r="AI347" s="425"/>
      <c r="AJ347" s="425"/>
      <c r="AK347" s="425"/>
      <c r="AL347" s="425"/>
      <c r="AM347" s="306"/>
    </row>
    <row r="348" spans="1:39" ht="30" outlineLevel="1">
      <c r="A348" s="518">
        <v>40</v>
      </c>
      <c r="B348" s="516"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766"/>
      <c r="Z348" s="758"/>
      <c r="AA348" s="758"/>
      <c r="AB348" s="758"/>
      <c r="AC348" s="758"/>
      <c r="AD348" s="758"/>
      <c r="AE348" s="410"/>
      <c r="AF348" s="410"/>
      <c r="AG348" s="415"/>
      <c r="AH348" s="415"/>
      <c r="AI348" s="415"/>
      <c r="AJ348" s="415"/>
      <c r="AK348" s="415"/>
      <c r="AL348" s="415"/>
      <c r="AM348" s="296">
        <f>SUM(Y348:AL348)</f>
        <v>0</v>
      </c>
    </row>
    <row r="349" spans="1:39" ht="15"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754">
        <f>Y348</f>
        <v>0</v>
      </c>
      <c r="Z349" s="754">
        <f t="shared" ref="Z349:AD349" si="706">Z348</f>
        <v>0</v>
      </c>
      <c r="AA349" s="754">
        <f t="shared" si="706"/>
        <v>0</v>
      </c>
      <c r="AB349" s="754">
        <f t="shared" si="706"/>
        <v>0</v>
      </c>
      <c r="AC349" s="754">
        <f t="shared" si="706"/>
        <v>0</v>
      </c>
      <c r="AD349" s="754">
        <f t="shared" si="706"/>
        <v>0</v>
      </c>
      <c r="AE349" s="411">
        <f t="shared" ref="AE349" si="707">AE348</f>
        <v>0</v>
      </c>
      <c r="AF349" s="411">
        <f t="shared" ref="AF349" si="708">AF348</f>
        <v>0</v>
      </c>
      <c r="AG349" s="411">
        <f t="shared" ref="AG349" si="709">AG348</f>
        <v>0</v>
      </c>
      <c r="AH349" s="411">
        <f t="shared" ref="AH349" si="710">AH348</f>
        <v>0</v>
      </c>
      <c r="AI349" s="411">
        <f t="shared" ref="AI349" si="711">AI348</f>
        <v>0</v>
      </c>
      <c r="AJ349" s="411">
        <f t="shared" ref="AJ349" si="712">AJ348</f>
        <v>0</v>
      </c>
      <c r="AK349" s="411">
        <f t="shared" ref="AK349" si="713">AK348</f>
        <v>0</v>
      </c>
      <c r="AL349" s="411">
        <f t="shared" ref="AL349" si="714">AL348</f>
        <v>0</v>
      </c>
      <c r="AM349" s="306"/>
    </row>
    <row r="350" spans="1:39" ht="15" outlineLevel="1">
      <c r="B350" s="516"/>
      <c r="C350" s="291"/>
      <c r="D350" s="753"/>
      <c r="E350" s="753"/>
      <c r="F350" s="753"/>
      <c r="G350" s="753"/>
      <c r="H350" s="753"/>
      <c r="I350" s="753"/>
      <c r="J350" s="753"/>
      <c r="K350" s="753"/>
      <c r="L350" s="753"/>
      <c r="M350" s="753"/>
      <c r="N350" s="753"/>
      <c r="O350" s="753"/>
      <c r="P350" s="753"/>
      <c r="Q350" s="753"/>
      <c r="R350" s="753"/>
      <c r="S350" s="753"/>
      <c r="T350" s="753"/>
      <c r="U350" s="753"/>
      <c r="V350" s="753"/>
      <c r="W350" s="753"/>
      <c r="X350" s="753"/>
      <c r="Y350" s="759"/>
      <c r="Z350" s="776"/>
      <c r="AA350" s="776"/>
      <c r="AB350" s="776"/>
      <c r="AC350" s="776"/>
      <c r="AD350" s="776"/>
      <c r="AE350" s="425"/>
      <c r="AF350" s="425"/>
      <c r="AG350" s="425"/>
      <c r="AH350" s="425"/>
      <c r="AI350" s="425"/>
      <c r="AJ350" s="425"/>
      <c r="AK350" s="425"/>
      <c r="AL350" s="425"/>
      <c r="AM350" s="306"/>
    </row>
    <row r="351" spans="1:39" ht="45" outlineLevel="1">
      <c r="A351" s="518">
        <v>41</v>
      </c>
      <c r="B351" s="516"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766"/>
      <c r="Z351" s="758"/>
      <c r="AA351" s="758"/>
      <c r="AB351" s="758"/>
      <c r="AC351" s="758"/>
      <c r="AD351" s="758"/>
      <c r="AE351" s="410"/>
      <c r="AF351" s="410"/>
      <c r="AG351" s="415"/>
      <c r="AH351" s="415"/>
      <c r="AI351" s="415"/>
      <c r="AJ351" s="415"/>
      <c r="AK351" s="415"/>
      <c r="AL351" s="415"/>
      <c r="AM351" s="296">
        <f>SUM(Y351:AL351)</f>
        <v>0</v>
      </c>
    </row>
    <row r="352" spans="1:39" ht="15"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754">
        <f>Y351</f>
        <v>0</v>
      </c>
      <c r="Z352" s="754">
        <f t="shared" ref="Z352:AD352" si="715">Z351</f>
        <v>0</v>
      </c>
      <c r="AA352" s="754">
        <f t="shared" si="715"/>
        <v>0</v>
      </c>
      <c r="AB352" s="754">
        <f t="shared" si="715"/>
        <v>0</v>
      </c>
      <c r="AC352" s="754">
        <f t="shared" si="715"/>
        <v>0</v>
      </c>
      <c r="AD352" s="754">
        <f t="shared" si="715"/>
        <v>0</v>
      </c>
      <c r="AE352" s="411">
        <f t="shared" ref="AE352" si="716">AE351</f>
        <v>0</v>
      </c>
      <c r="AF352" s="411">
        <f t="shared" ref="AF352" si="717">AF351</f>
        <v>0</v>
      </c>
      <c r="AG352" s="411">
        <f t="shared" ref="AG352" si="718">AG351</f>
        <v>0</v>
      </c>
      <c r="AH352" s="411">
        <f t="shared" ref="AH352" si="719">AH351</f>
        <v>0</v>
      </c>
      <c r="AI352" s="411">
        <f t="shared" ref="AI352" si="720">AI351</f>
        <v>0</v>
      </c>
      <c r="AJ352" s="411">
        <f t="shared" ref="AJ352" si="721">AJ351</f>
        <v>0</v>
      </c>
      <c r="AK352" s="411">
        <f t="shared" ref="AK352" si="722">AK351</f>
        <v>0</v>
      </c>
      <c r="AL352" s="411">
        <f t="shared" ref="AL352" si="723">AL351</f>
        <v>0</v>
      </c>
      <c r="AM352" s="306"/>
    </row>
    <row r="353" spans="1:39" ht="15" outlineLevel="1">
      <c r="B353" s="516"/>
      <c r="C353" s="291"/>
      <c r="D353" s="753"/>
      <c r="E353" s="753"/>
      <c r="F353" s="753"/>
      <c r="G353" s="753"/>
      <c r="H353" s="753"/>
      <c r="I353" s="753"/>
      <c r="J353" s="753"/>
      <c r="K353" s="753"/>
      <c r="L353" s="753"/>
      <c r="M353" s="753"/>
      <c r="N353" s="753"/>
      <c r="O353" s="753"/>
      <c r="P353" s="753"/>
      <c r="Q353" s="753"/>
      <c r="R353" s="753"/>
      <c r="S353" s="753"/>
      <c r="T353" s="753"/>
      <c r="U353" s="753"/>
      <c r="V353" s="753"/>
      <c r="W353" s="753"/>
      <c r="X353" s="753"/>
      <c r="Y353" s="759"/>
      <c r="Z353" s="776"/>
      <c r="AA353" s="776"/>
      <c r="AB353" s="776"/>
      <c r="AC353" s="776"/>
      <c r="AD353" s="776"/>
      <c r="AE353" s="425"/>
      <c r="AF353" s="425"/>
      <c r="AG353" s="425"/>
      <c r="AH353" s="425"/>
      <c r="AI353" s="425"/>
      <c r="AJ353" s="425"/>
      <c r="AK353" s="425"/>
      <c r="AL353" s="425"/>
      <c r="AM353" s="306"/>
    </row>
    <row r="354" spans="1:39" ht="30" outlineLevel="1">
      <c r="A354" s="518">
        <v>42</v>
      </c>
      <c r="B354" s="516" t="s">
        <v>134</v>
      </c>
      <c r="C354" s="291" t="s">
        <v>25</v>
      </c>
      <c r="D354" s="295"/>
      <c r="E354" s="295"/>
      <c r="F354" s="295"/>
      <c r="G354" s="295"/>
      <c r="H354" s="295"/>
      <c r="I354" s="295"/>
      <c r="J354" s="295"/>
      <c r="K354" s="295"/>
      <c r="L354" s="295"/>
      <c r="M354" s="295"/>
      <c r="N354" s="753"/>
      <c r="O354" s="295"/>
      <c r="P354" s="295"/>
      <c r="Q354" s="295"/>
      <c r="R354" s="295"/>
      <c r="S354" s="295"/>
      <c r="T354" s="295"/>
      <c r="U354" s="295"/>
      <c r="V354" s="295"/>
      <c r="W354" s="295"/>
      <c r="X354" s="295"/>
      <c r="Y354" s="766"/>
      <c r="Z354" s="758"/>
      <c r="AA354" s="758"/>
      <c r="AB354" s="758"/>
      <c r="AC354" s="758"/>
      <c r="AD354" s="758"/>
      <c r="AE354" s="410"/>
      <c r="AF354" s="410"/>
      <c r="AG354" s="415"/>
      <c r="AH354" s="415"/>
      <c r="AI354" s="415"/>
      <c r="AJ354" s="415"/>
      <c r="AK354" s="415"/>
      <c r="AL354" s="415"/>
      <c r="AM354" s="296">
        <f>SUM(Y354:AL354)</f>
        <v>0</v>
      </c>
    </row>
    <row r="355" spans="1:39" ht="15" outlineLevel="1">
      <c r="B355" s="294" t="s">
        <v>289</v>
      </c>
      <c r="C355" s="291" t="s">
        <v>163</v>
      </c>
      <c r="D355" s="295"/>
      <c r="E355" s="295"/>
      <c r="F355" s="295"/>
      <c r="G355" s="295"/>
      <c r="H355" s="295"/>
      <c r="I355" s="295"/>
      <c r="J355" s="295"/>
      <c r="K355" s="295"/>
      <c r="L355" s="295"/>
      <c r="M355" s="295"/>
      <c r="N355" s="773"/>
      <c r="O355" s="295"/>
      <c r="P355" s="295"/>
      <c r="Q355" s="295"/>
      <c r="R355" s="295"/>
      <c r="S355" s="295"/>
      <c r="T355" s="295"/>
      <c r="U355" s="295"/>
      <c r="V355" s="295"/>
      <c r="W355" s="295"/>
      <c r="X355" s="295"/>
      <c r="Y355" s="754">
        <f>Y354</f>
        <v>0</v>
      </c>
      <c r="Z355" s="754">
        <f t="shared" ref="Z355:AD355" si="724">Z354</f>
        <v>0</v>
      </c>
      <c r="AA355" s="754">
        <f t="shared" si="724"/>
        <v>0</v>
      </c>
      <c r="AB355" s="754">
        <f t="shared" si="724"/>
        <v>0</v>
      </c>
      <c r="AC355" s="754">
        <f t="shared" si="724"/>
        <v>0</v>
      </c>
      <c r="AD355" s="754">
        <f t="shared" si="724"/>
        <v>0</v>
      </c>
      <c r="AE355" s="411">
        <f t="shared" ref="AE355" si="725">AE354</f>
        <v>0</v>
      </c>
      <c r="AF355" s="411">
        <f t="shared" ref="AF355" si="726">AF354</f>
        <v>0</v>
      </c>
      <c r="AG355" s="411">
        <f t="shared" ref="AG355" si="727">AG354</f>
        <v>0</v>
      </c>
      <c r="AH355" s="411">
        <f t="shared" ref="AH355" si="728">AH354</f>
        <v>0</v>
      </c>
      <c r="AI355" s="411">
        <f t="shared" ref="AI355" si="729">AI354</f>
        <v>0</v>
      </c>
      <c r="AJ355" s="411">
        <f t="shared" ref="AJ355" si="730">AJ354</f>
        <v>0</v>
      </c>
      <c r="AK355" s="411">
        <f t="shared" ref="AK355" si="731">AK354</f>
        <v>0</v>
      </c>
      <c r="AL355" s="411">
        <f t="shared" ref="AL355" si="732">AL354</f>
        <v>0</v>
      </c>
      <c r="AM355" s="306"/>
    </row>
    <row r="356" spans="1:39" ht="15" outlineLevel="1">
      <c r="B356" s="516"/>
      <c r="C356" s="291"/>
      <c r="D356" s="753"/>
      <c r="E356" s="753"/>
      <c r="F356" s="753"/>
      <c r="G356" s="753"/>
      <c r="H356" s="753"/>
      <c r="I356" s="753"/>
      <c r="J356" s="753"/>
      <c r="K356" s="753"/>
      <c r="L356" s="753"/>
      <c r="M356" s="753"/>
      <c r="N356" s="753"/>
      <c r="O356" s="753"/>
      <c r="P356" s="753"/>
      <c r="Q356" s="753"/>
      <c r="R356" s="753"/>
      <c r="S356" s="753"/>
      <c r="T356" s="753"/>
      <c r="U356" s="753"/>
      <c r="V356" s="753"/>
      <c r="W356" s="753"/>
      <c r="X356" s="753"/>
      <c r="Y356" s="759"/>
      <c r="Z356" s="776"/>
      <c r="AA356" s="776"/>
      <c r="AB356" s="776"/>
      <c r="AC356" s="776"/>
      <c r="AD356" s="776"/>
      <c r="AE356" s="425"/>
      <c r="AF356" s="425"/>
      <c r="AG356" s="425"/>
      <c r="AH356" s="425"/>
      <c r="AI356" s="425"/>
      <c r="AJ356" s="425"/>
      <c r="AK356" s="425"/>
      <c r="AL356" s="425"/>
      <c r="AM356" s="306"/>
    </row>
    <row r="357" spans="1:39" ht="15" outlineLevel="1">
      <c r="A357" s="518">
        <v>43</v>
      </c>
      <c r="B357" s="516"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766"/>
      <c r="Z357" s="758"/>
      <c r="AA357" s="758"/>
      <c r="AB357" s="758"/>
      <c r="AC357" s="758"/>
      <c r="AD357" s="758"/>
      <c r="AE357" s="410"/>
      <c r="AF357" s="410"/>
      <c r="AG357" s="415"/>
      <c r="AH357" s="415"/>
      <c r="AI357" s="415"/>
      <c r="AJ357" s="415"/>
      <c r="AK357" s="415"/>
      <c r="AL357" s="415"/>
      <c r="AM357" s="296">
        <f>SUM(Y357:AL357)</f>
        <v>0</v>
      </c>
    </row>
    <row r="358" spans="1:39" ht="15" outlineLevel="1">
      <c r="B358" s="294" t="s">
        <v>289</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754">
        <f>Y357</f>
        <v>0</v>
      </c>
      <c r="Z358" s="754">
        <f t="shared" ref="Z358:AD358" si="733">Z357</f>
        <v>0</v>
      </c>
      <c r="AA358" s="754">
        <f t="shared" si="733"/>
        <v>0</v>
      </c>
      <c r="AB358" s="754">
        <f t="shared" si="733"/>
        <v>0</v>
      </c>
      <c r="AC358" s="754">
        <f t="shared" si="733"/>
        <v>0</v>
      </c>
      <c r="AD358" s="754">
        <f t="shared" si="733"/>
        <v>0</v>
      </c>
      <c r="AE358" s="411">
        <f t="shared" ref="AE358" si="734">AE357</f>
        <v>0</v>
      </c>
      <c r="AF358" s="411">
        <f t="shared" ref="AF358" si="735">AF357</f>
        <v>0</v>
      </c>
      <c r="AG358" s="411">
        <f t="shared" ref="AG358" si="736">AG357</f>
        <v>0</v>
      </c>
      <c r="AH358" s="411">
        <f t="shared" ref="AH358" si="737">AH357</f>
        <v>0</v>
      </c>
      <c r="AI358" s="411">
        <f t="shared" ref="AI358" si="738">AI357</f>
        <v>0</v>
      </c>
      <c r="AJ358" s="411">
        <f t="shared" ref="AJ358" si="739">AJ357</f>
        <v>0</v>
      </c>
      <c r="AK358" s="411">
        <f t="shared" ref="AK358" si="740">AK357</f>
        <v>0</v>
      </c>
      <c r="AL358" s="411">
        <f t="shared" ref="AL358" si="741">AL357</f>
        <v>0</v>
      </c>
      <c r="AM358" s="306"/>
    </row>
    <row r="359" spans="1:39" ht="15" outlineLevel="1">
      <c r="B359" s="516"/>
      <c r="C359" s="291"/>
      <c r="D359" s="753"/>
      <c r="E359" s="753"/>
      <c r="F359" s="753"/>
      <c r="G359" s="753"/>
      <c r="H359" s="753"/>
      <c r="I359" s="753"/>
      <c r="J359" s="753"/>
      <c r="K359" s="753"/>
      <c r="L359" s="753"/>
      <c r="M359" s="753"/>
      <c r="N359" s="753"/>
      <c r="O359" s="753"/>
      <c r="P359" s="753"/>
      <c r="Q359" s="753"/>
      <c r="R359" s="753"/>
      <c r="S359" s="753"/>
      <c r="T359" s="753"/>
      <c r="U359" s="753"/>
      <c r="V359" s="753"/>
      <c r="W359" s="753"/>
      <c r="X359" s="753"/>
      <c r="Y359" s="759"/>
      <c r="Z359" s="776"/>
      <c r="AA359" s="776"/>
      <c r="AB359" s="776"/>
      <c r="AC359" s="776"/>
      <c r="AD359" s="776"/>
      <c r="AE359" s="425"/>
      <c r="AF359" s="425"/>
      <c r="AG359" s="425"/>
      <c r="AH359" s="425"/>
      <c r="AI359" s="425"/>
      <c r="AJ359" s="425"/>
      <c r="AK359" s="425"/>
      <c r="AL359" s="425"/>
      <c r="AM359" s="306"/>
    </row>
    <row r="360" spans="1:39" ht="45" outlineLevel="1">
      <c r="A360" s="518">
        <v>44</v>
      </c>
      <c r="B360" s="516"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766"/>
      <c r="Z360" s="758"/>
      <c r="AA360" s="758"/>
      <c r="AB360" s="758"/>
      <c r="AC360" s="758"/>
      <c r="AD360" s="758"/>
      <c r="AE360" s="410"/>
      <c r="AF360" s="410"/>
      <c r="AG360" s="415"/>
      <c r="AH360" s="415"/>
      <c r="AI360" s="415"/>
      <c r="AJ360" s="415"/>
      <c r="AK360" s="415"/>
      <c r="AL360" s="415"/>
      <c r="AM360" s="296">
        <f>SUM(Y360:AL360)</f>
        <v>0</v>
      </c>
    </row>
    <row r="361" spans="1:39" ht="15"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754">
        <f>Y360</f>
        <v>0</v>
      </c>
      <c r="Z361" s="754">
        <f t="shared" ref="Z361:AD361" si="742">Z360</f>
        <v>0</v>
      </c>
      <c r="AA361" s="754">
        <f t="shared" si="742"/>
        <v>0</v>
      </c>
      <c r="AB361" s="754">
        <f t="shared" si="742"/>
        <v>0</v>
      </c>
      <c r="AC361" s="754">
        <f t="shared" si="742"/>
        <v>0</v>
      </c>
      <c r="AD361" s="754">
        <f t="shared" si="742"/>
        <v>0</v>
      </c>
      <c r="AE361" s="411">
        <f t="shared" ref="AE361" si="743">AE360</f>
        <v>0</v>
      </c>
      <c r="AF361" s="411">
        <f t="shared" ref="AF361" si="744">AF360</f>
        <v>0</v>
      </c>
      <c r="AG361" s="411">
        <f t="shared" ref="AG361" si="745">AG360</f>
        <v>0</v>
      </c>
      <c r="AH361" s="411">
        <f t="shared" ref="AH361" si="746">AH360</f>
        <v>0</v>
      </c>
      <c r="AI361" s="411">
        <f t="shared" ref="AI361" si="747">AI360</f>
        <v>0</v>
      </c>
      <c r="AJ361" s="411">
        <f t="shared" ref="AJ361" si="748">AJ360</f>
        <v>0</v>
      </c>
      <c r="AK361" s="411">
        <f t="shared" ref="AK361" si="749">AK360</f>
        <v>0</v>
      </c>
      <c r="AL361" s="411">
        <f t="shared" ref="AL361" si="750">AL360</f>
        <v>0</v>
      </c>
      <c r="AM361" s="306"/>
    </row>
    <row r="362" spans="1:39" ht="15" outlineLevel="1">
      <c r="B362" s="516"/>
      <c r="C362" s="291"/>
      <c r="D362" s="753"/>
      <c r="E362" s="753"/>
      <c r="F362" s="753"/>
      <c r="G362" s="753"/>
      <c r="H362" s="753"/>
      <c r="I362" s="753"/>
      <c r="J362" s="753"/>
      <c r="K362" s="753"/>
      <c r="L362" s="753"/>
      <c r="M362" s="753"/>
      <c r="N362" s="753"/>
      <c r="O362" s="753"/>
      <c r="P362" s="753"/>
      <c r="Q362" s="753"/>
      <c r="R362" s="753"/>
      <c r="S362" s="753"/>
      <c r="T362" s="753"/>
      <c r="U362" s="753"/>
      <c r="V362" s="753"/>
      <c r="W362" s="753"/>
      <c r="X362" s="753"/>
      <c r="Y362" s="759"/>
      <c r="Z362" s="776"/>
      <c r="AA362" s="776"/>
      <c r="AB362" s="776"/>
      <c r="AC362" s="776"/>
      <c r="AD362" s="776"/>
      <c r="AE362" s="425"/>
      <c r="AF362" s="425"/>
      <c r="AG362" s="425"/>
      <c r="AH362" s="425"/>
      <c r="AI362" s="425"/>
      <c r="AJ362" s="425"/>
      <c r="AK362" s="425"/>
      <c r="AL362" s="425"/>
      <c r="AM362" s="306"/>
    </row>
    <row r="363" spans="1:39" ht="30" outlineLevel="1">
      <c r="A363" s="518">
        <v>45</v>
      </c>
      <c r="B363" s="516"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766"/>
      <c r="Z363" s="758"/>
      <c r="AA363" s="758"/>
      <c r="AB363" s="758"/>
      <c r="AC363" s="758"/>
      <c r="AD363" s="758"/>
      <c r="AE363" s="410"/>
      <c r="AF363" s="410"/>
      <c r="AG363" s="415"/>
      <c r="AH363" s="415"/>
      <c r="AI363" s="415"/>
      <c r="AJ363" s="415"/>
      <c r="AK363" s="415"/>
      <c r="AL363" s="415"/>
      <c r="AM363" s="296">
        <f>SUM(Y363:AL363)</f>
        <v>0</v>
      </c>
    </row>
    <row r="364" spans="1:39" ht="15"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754">
        <f>Y363</f>
        <v>0</v>
      </c>
      <c r="Z364" s="754">
        <f t="shared" ref="Z364:AD364" si="751">Z363</f>
        <v>0</v>
      </c>
      <c r="AA364" s="754">
        <f t="shared" si="751"/>
        <v>0</v>
      </c>
      <c r="AB364" s="754">
        <f t="shared" si="751"/>
        <v>0</v>
      </c>
      <c r="AC364" s="754">
        <f t="shared" si="751"/>
        <v>0</v>
      </c>
      <c r="AD364" s="754">
        <f t="shared" si="751"/>
        <v>0</v>
      </c>
      <c r="AE364" s="411">
        <f t="shared" ref="AE364" si="752">AE363</f>
        <v>0</v>
      </c>
      <c r="AF364" s="411">
        <f t="shared" ref="AF364" si="753">AF363</f>
        <v>0</v>
      </c>
      <c r="AG364" s="411">
        <f t="shared" ref="AG364" si="754">AG363</f>
        <v>0</v>
      </c>
      <c r="AH364" s="411">
        <f t="shared" ref="AH364" si="755">AH363</f>
        <v>0</v>
      </c>
      <c r="AI364" s="411">
        <f t="shared" ref="AI364" si="756">AI363</f>
        <v>0</v>
      </c>
      <c r="AJ364" s="411">
        <f t="shared" ref="AJ364" si="757">AJ363</f>
        <v>0</v>
      </c>
      <c r="AK364" s="411">
        <f t="shared" ref="AK364" si="758">AK363</f>
        <v>0</v>
      </c>
      <c r="AL364" s="411">
        <f t="shared" ref="AL364" si="759">AL363</f>
        <v>0</v>
      </c>
      <c r="AM364" s="306"/>
    </row>
    <row r="365" spans="1:39" ht="15" outlineLevel="1">
      <c r="B365" s="516"/>
      <c r="C365" s="291"/>
      <c r="D365" s="753"/>
      <c r="E365" s="753"/>
      <c r="F365" s="753"/>
      <c r="G365" s="753"/>
      <c r="H365" s="753"/>
      <c r="I365" s="753"/>
      <c r="J365" s="753"/>
      <c r="K365" s="753"/>
      <c r="L365" s="753"/>
      <c r="M365" s="753"/>
      <c r="N365" s="753"/>
      <c r="O365" s="753"/>
      <c r="P365" s="753"/>
      <c r="Q365" s="753"/>
      <c r="R365" s="753"/>
      <c r="S365" s="753"/>
      <c r="T365" s="753"/>
      <c r="U365" s="753"/>
      <c r="V365" s="753"/>
      <c r="W365" s="753"/>
      <c r="X365" s="753"/>
      <c r="Y365" s="759"/>
      <c r="Z365" s="776"/>
      <c r="AA365" s="776"/>
      <c r="AB365" s="776"/>
      <c r="AC365" s="776"/>
      <c r="AD365" s="776"/>
      <c r="AE365" s="425"/>
      <c r="AF365" s="425"/>
      <c r="AG365" s="425"/>
      <c r="AH365" s="425"/>
      <c r="AI365" s="425"/>
      <c r="AJ365" s="425"/>
      <c r="AK365" s="425"/>
      <c r="AL365" s="425"/>
      <c r="AM365" s="306"/>
    </row>
    <row r="366" spans="1:39" ht="30" outlineLevel="1">
      <c r="A366" s="518">
        <v>46</v>
      </c>
      <c r="B366" s="516"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766"/>
      <c r="Z366" s="758"/>
      <c r="AA366" s="758"/>
      <c r="AB366" s="758"/>
      <c r="AC366" s="758"/>
      <c r="AD366" s="758"/>
      <c r="AE366" s="410"/>
      <c r="AF366" s="410"/>
      <c r="AG366" s="415"/>
      <c r="AH366" s="415"/>
      <c r="AI366" s="415"/>
      <c r="AJ366" s="415"/>
      <c r="AK366" s="415"/>
      <c r="AL366" s="415"/>
      <c r="AM366" s="296">
        <f>SUM(Y366:AL366)</f>
        <v>0</v>
      </c>
    </row>
    <row r="367" spans="1:39" ht="15"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754">
        <f>Y366</f>
        <v>0</v>
      </c>
      <c r="Z367" s="754">
        <f t="shared" ref="Z367:AD367" si="760">Z366</f>
        <v>0</v>
      </c>
      <c r="AA367" s="754">
        <f t="shared" si="760"/>
        <v>0</v>
      </c>
      <c r="AB367" s="754">
        <f t="shared" si="760"/>
        <v>0</v>
      </c>
      <c r="AC367" s="754">
        <f t="shared" si="760"/>
        <v>0</v>
      </c>
      <c r="AD367" s="754">
        <f t="shared" si="760"/>
        <v>0</v>
      </c>
      <c r="AE367" s="411">
        <f t="shared" ref="AE367" si="761">AE366</f>
        <v>0</v>
      </c>
      <c r="AF367" s="411">
        <f t="shared" ref="AF367" si="762">AF366</f>
        <v>0</v>
      </c>
      <c r="AG367" s="411">
        <f t="shared" ref="AG367" si="763">AG366</f>
        <v>0</v>
      </c>
      <c r="AH367" s="411">
        <f t="shared" ref="AH367" si="764">AH366</f>
        <v>0</v>
      </c>
      <c r="AI367" s="411">
        <f t="shared" ref="AI367" si="765">AI366</f>
        <v>0</v>
      </c>
      <c r="AJ367" s="411">
        <f t="shared" ref="AJ367" si="766">AJ366</f>
        <v>0</v>
      </c>
      <c r="AK367" s="411">
        <f t="shared" ref="AK367" si="767">AK366</f>
        <v>0</v>
      </c>
      <c r="AL367" s="411">
        <f t="shared" ref="AL367" si="768">AL366</f>
        <v>0</v>
      </c>
      <c r="AM367" s="306"/>
    </row>
    <row r="368" spans="1:39" ht="15" outlineLevel="1">
      <c r="B368" s="516"/>
      <c r="C368" s="291"/>
      <c r="D368" s="753"/>
      <c r="E368" s="753"/>
      <c r="F368" s="753"/>
      <c r="G368" s="753"/>
      <c r="H368" s="753"/>
      <c r="I368" s="753"/>
      <c r="J368" s="753"/>
      <c r="K368" s="753"/>
      <c r="L368" s="753"/>
      <c r="M368" s="753"/>
      <c r="N368" s="753"/>
      <c r="O368" s="753"/>
      <c r="P368" s="753"/>
      <c r="Q368" s="753"/>
      <c r="R368" s="753"/>
      <c r="S368" s="753"/>
      <c r="T368" s="753"/>
      <c r="U368" s="753"/>
      <c r="V368" s="753"/>
      <c r="W368" s="753"/>
      <c r="X368" s="753"/>
      <c r="Y368" s="759"/>
      <c r="Z368" s="776"/>
      <c r="AA368" s="776"/>
      <c r="AB368" s="776"/>
      <c r="AC368" s="776"/>
      <c r="AD368" s="776"/>
      <c r="AE368" s="425"/>
      <c r="AF368" s="425"/>
      <c r="AG368" s="425"/>
      <c r="AH368" s="425"/>
      <c r="AI368" s="425"/>
      <c r="AJ368" s="425"/>
      <c r="AK368" s="425"/>
      <c r="AL368" s="425"/>
      <c r="AM368" s="306"/>
    </row>
    <row r="369" spans="1:42" ht="30" outlineLevel="1">
      <c r="A369" s="518">
        <v>47</v>
      </c>
      <c r="B369" s="516"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766"/>
      <c r="Z369" s="758"/>
      <c r="AA369" s="758"/>
      <c r="AB369" s="758"/>
      <c r="AC369" s="758"/>
      <c r="AD369" s="758"/>
      <c r="AE369" s="410"/>
      <c r="AF369" s="410"/>
      <c r="AG369" s="415"/>
      <c r="AH369" s="415"/>
      <c r="AI369" s="415"/>
      <c r="AJ369" s="415"/>
      <c r="AK369" s="415"/>
      <c r="AL369" s="415"/>
      <c r="AM369" s="296">
        <f>SUM(Y369:AL369)</f>
        <v>0</v>
      </c>
    </row>
    <row r="370" spans="1:42" ht="15"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754">
        <f>Y369</f>
        <v>0</v>
      </c>
      <c r="Z370" s="754">
        <f t="shared" ref="Z370:AD370" si="769">Z369</f>
        <v>0</v>
      </c>
      <c r="AA370" s="754">
        <f t="shared" si="769"/>
        <v>0</v>
      </c>
      <c r="AB370" s="754">
        <f t="shared" si="769"/>
        <v>0</v>
      </c>
      <c r="AC370" s="754">
        <f t="shared" si="769"/>
        <v>0</v>
      </c>
      <c r="AD370" s="754">
        <f t="shared" si="769"/>
        <v>0</v>
      </c>
      <c r="AE370" s="411">
        <f t="shared" ref="AE370" si="770">AE369</f>
        <v>0</v>
      </c>
      <c r="AF370" s="411">
        <f t="shared" ref="AF370" si="771">AF369</f>
        <v>0</v>
      </c>
      <c r="AG370" s="411">
        <f t="shared" ref="AG370" si="772">AG369</f>
        <v>0</v>
      </c>
      <c r="AH370" s="411">
        <f t="shared" ref="AH370" si="773">AH369</f>
        <v>0</v>
      </c>
      <c r="AI370" s="411">
        <f t="shared" ref="AI370" si="774">AI369</f>
        <v>0</v>
      </c>
      <c r="AJ370" s="411">
        <f t="shared" ref="AJ370" si="775">AJ369</f>
        <v>0</v>
      </c>
      <c r="AK370" s="411">
        <f t="shared" ref="AK370" si="776">AK369</f>
        <v>0</v>
      </c>
      <c r="AL370" s="411">
        <f t="shared" ref="AL370" si="777">AL369</f>
        <v>0</v>
      </c>
      <c r="AM370" s="306"/>
    </row>
    <row r="371" spans="1:42" ht="15" outlineLevel="1">
      <c r="B371" s="516"/>
      <c r="C371" s="291"/>
      <c r="D371" s="753"/>
      <c r="E371" s="753"/>
      <c r="F371" s="753"/>
      <c r="G371" s="753"/>
      <c r="H371" s="753"/>
      <c r="I371" s="753"/>
      <c r="J371" s="753"/>
      <c r="K371" s="753"/>
      <c r="L371" s="753"/>
      <c r="M371" s="753"/>
      <c r="N371" s="753"/>
      <c r="O371" s="753"/>
      <c r="P371" s="753"/>
      <c r="Q371" s="753"/>
      <c r="R371" s="753"/>
      <c r="S371" s="753"/>
      <c r="T371" s="753"/>
      <c r="U371" s="753"/>
      <c r="V371" s="753"/>
      <c r="W371" s="753"/>
      <c r="X371" s="753"/>
      <c r="Y371" s="759"/>
      <c r="Z371" s="776"/>
      <c r="AA371" s="776"/>
      <c r="AB371" s="776"/>
      <c r="AC371" s="776"/>
      <c r="AD371" s="776"/>
      <c r="AE371" s="425"/>
      <c r="AF371" s="425"/>
      <c r="AG371" s="425"/>
      <c r="AH371" s="425"/>
      <c r="AI371" s="425"/>
      <c r="AJ371" s="425"/>
      <c r="AK371" s="425"/>
      <c r="AL371" s="425"/>
      <c r="AM371" s="306"/>
    </row>
    <row r="372" spans="1:42" ht="30" outlineLevel="1">
      <c r="A372" s="518">
        <v>48</v>
      </c>
      <c r="B372" s="516"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766"/>
      <c r="Z372" s="758"/>
      <c r="AA372" s="758"/>
      <c r="AB372" s="758"/>
      <c r="AC372" s="758"/>
      <c r="AD372" s="758"/>
      <c r="AE372" s="410"/>
      <c r="AF372" s="410"/>
      <c r="AG372" s="415"/>
      <c r="AH372" s="415"/>
      <c r="AI372" s="415"/>
      <c r="AJ372" s="415"/>
      <c r="AK372" s="415"/>
      <c r="AL372" s="415"/>
      <c r="AM372" s="296">
        <f>SUM(Y372:AL372)</f>
        <v>0</v>
      </c>
    </row>
    <row r="373" spans="1:42" ht="15"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754">
        <f>Y372</f>
        <v>0</v>
      </c>
      <c r="Z373" s="754">
        <f t="shared" ref="Z373:AD373" si="778">Z372</f>
        <v>0</v>
      </c>
      <c r="AA373" s="754">
        <f t="shared" si="778"/>
        <v>0</v>
      </c>
      <c r="AB373" s="754">
        <f t="shared" si="778"/>
        <v>0</v>
      </c>
      <c r="AC373" s="754">
        <f t="shared" si="778"/>
        <v>0</v>
      </c>
      <c r="AD373" s="754">
        <f t="shared" si="778"/>
        <v>0</v>
      </c>
      <c r="AE373" s="411">
        <f t="shared" ref="AE373" si="779">AE372</f>
        <v>0</v>
      </c>
      <c r="AF373" s="411">
        <f t="shared" ref="AF373" si="780">AF372</f>
        <v>0</v>
      </c>
      <c r="AG373" s="411">
        <f t="shared" ref="AG373" si="781">AG372</f>
        <v>0</v>
      </c>
      <c r="AH373" s="411">
        <f t="shared" ref="AH373" si="782">AH372</f>
        <v>0</v>
      </c>
      <c r="AI373" s="411">
        <f t="shared" ref="AI373" si="783">AI372</f>
        <v>0</v>
      </c>
      <c r="AJ373" s="411">
        <f t="shared" ref="AJ373" si="784">AJ372</f>
        <v>0</v>
      </c>
      <c r="AK373" s="411">
        <f t="shared" ref="AK373" si="785">AK372</f>
        <v>0</v>
      </c>
      <c r="AL373" s="411">
        <f t="shared" ref="AL373" si="786">AL372</f>
        <v>0</v>
      </c>
      <c r="AM373" s="306"/>
    </row>
    <row r="374" spans="1:42" ht="15" outlineLevel="1">
      <c r="B374" s="516"/>
      <c r="C374" s="291"/>
      <c r="D374" s="753"/>
      <c r="E374" s="753"/>
      <c r="F374" s="753"/>
      <c r="G374" s="753"/>
      <c r="H374" s="753"/>
      <c r="I374" s="753"/>
      <c r="J374" s="753"/>
      <c r="K374" s="753"/>
      <c r="L374" s="753"/>
      <c r="M374" s="753"/>
      <c r="N374" s="753"/>
      <c r="O374" s="753"/>
      <c r="P374" s="753"/>
      <c r="Q374" s="753"/>
      <c r="R374" s="753"/>
      <c r="S374" s="753"/>
      <c r="T374" s="753"/>
      <c r="U374" s="753"/>
      <c r="V374" s="753"/>
      <c r="W374" s="753"/>
      <c r="X374" s="753"/>
      <c r="Y374" s="759"/>
      <c r="Z374" s="776"/>
      <c r="AA374" s="776"/>
      <c r="AB374" s="776"/>
      <c r="AC374" s="776"/>
      <c r="AD374" s="776"/>
      <c r="AE374" s="425"/>
      <c r="AF374" s="425"/>
      <c r="AG374" s="425"/>
      <c r="AH374" s="425"/>
      <c r="AI374" s="425"/>
      <c r="AJ374" s="425"/>
      <c r="AK374" s="425"/>
      <c r="AL374" s="425"/>
      <c r="AM374" s="306"/>
    </row>
    <row r="375" spans="1:42" ht="30" outlineLevel="1">
      <c r="A375" s="518">
        <v>49</v>
      </c>
      <c r="B375" s="516"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766"/>
      <c r="Z375" s="758"/>
      <c r="AA375" s="758"/>
      <c r="AB375" s="758"/>
      <c r="AC375" s="758"/>
      <c r="AD375" s="758"/>
      <c r="AE375" s="410"/>
      <c r="AF375" s="410"/>
      <c r="AG375" s="415"/>
      <c r="AH375" s="415"/>
      <c r="AI375" s="415"/>
      <c r="AJ375" s="415"/>
      <c r="AK375" s="415"/>
      <c r="AL375" s="415"/>
      <c r="AM375" s="296">
        <f>SUM(Y375:AL375)</f>
        <v>0</v>
      </c>
    </row>
    <row r="376" spans="1:42" ht="15"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754">
        <f>Y375</f>
        <v>0</v>
      </c>
      <c r="Z376" s="754">
        <f t="shared" ref="Z376:AD376" si="787">Z375</f>
        <v>0</v>
      </c>
      <c r="AA376" s="754">
        <f t="shared" si="787"/>
        <v>0</v>
      </c>
      <c r="AB376" s="754">
        <f t="shared" si="787"/>
        <v>0</v>
      </c>
      <c r="AC376" s="754">
        <f t="shared" si="787"/>
        <v>0</v>
      </c>
      <c r="AD376" s="754">
        <f t="shared" si="787"/>
        <v>0</v>
      </c>
      <c r="AE376" s="411">
        <f t="shared" ref="AE376" si="788">AE375</f>
        <v>0</v>
      </c>
      <c r="AF376" s="411">
        <f t="shared" ref="AF376" si="789">AF375</f>
        <v>0</v>
      </c>
      <c r="AG376" s="411">
        <f t="shared" ref="AG376" si="790">AG375</f>
        <v>0</v>
      </c>
      <c r="AH376" s="411">
        <f t="shared" ref="AH376" si="791">AH375</f>
        <v>0</v>
      </c>
      <c r="AI376" s="411">
        <f t="shared" ref="AI376" si="792">AI375</f>
        <v>0</v>
      </c>
      <c r="AJ376" s="411">
        <f t="shared" ref="AJ376" si="793">AJ375</f>
        <v>0</v>
      </c>
      <c r="AK376" s="411">
        <f t="shared" ref="AK376" si="794">AK375</f>
        <v>0</v>
      </c>
      <c r="AL376" s="411">
        <f t="shared" ref="AL376" si="795">AL375</f>
        <v>0</v>
      </c>
      <c r="AM376" s="306"/>
    </row>
    <row r="377" spans="1:42" ht="15" outlineLevel="1">
      <c r="B377" s="437"/>
      <c r="C377" s="305"/>
      <c r="D377" s="753"/>
      <c r="E377" s="753"/>
      <c r="F377" s="753"/>
      <c r="G377" s="753"/>
      <c r="H377" s="753"/>
      <c r="I377" s="753"/>
      <c r="J377" s="753"/>
      <c r="K377" s="753"/>
      <c r="L377" s="753"/>
      <c r="M377" s="753"/>
      <c r="N377" s="753"/>
      <c r="O377" s="753"/>
      <c r="P377" s="753"/>
      <c r="Q377" s="753"/>
      <c r="R377" s="753"/>
      <c r="S377" s="753"/>
      <c r="T377" s="753"/>
      <c r="U377" s="753"/>
      <c r="V377" s="753"/>
      <c r="W377" s="753"/>
      <c r="X377" s="753"/>
      <c r="Y377" s="772"/>
      <c r="Z377" s="772"/>
      <c r="AA377" s="772"/>
      <c r="AB377" s="772"/>
      <c r="AC377" s="772"/>
      <c r="AD377" s="772"/>
      <c r="AE377" s="301"/>
      <c r="AF377" s="301"/>
      <c r="AG377" s="301"/>
      <c r="AH377" s="301"/>
      <c r="AI377" s="301"/>
      <c r="AJ377" s="301"/>
      <c r="AK377" s="301"/>
      <c r="AL377" s="301"/>
      <c r="AM377" s="306"/>
    </row>
    <row r="378" spans="1:42" ht="15.45">
      <c r="B378" s="327" t="s">
        <v>274</v>
      </c>
      <c r="C378" s="329"/>
      <c r="D378" s="329">
        <f>SUM(D221:D376)</f>
        <v>2717929</v>
      </c>
      <c r="E378" s="329"/>
      <c r="F378" s="329"/>
      <c r="G378" s="329"/>
      <c r="H378" s="329"/>
      <c r="I378" s="329"/>
      <c r="J378" s="329"/>
      <c r="K378" s="329"/>
      <c r="L378" s="329"/>
      <c r="M378" s="329"/>
      <c r="N378" s="329"/>
      <c r="O378" s="329">
        <f>SUM(O221:O376)</f>
        <v>295</v>
      </c>
      <c r="P378" s="329"/>
      <c r="Q378" s="329"/>
      <c r="R378" s="329"/>
      <c r="S378" s="329"/>
      <c r="T378" s="329"/>
      <c r="U378" s="329"/>
      <c r="V378" s="329"/>
      <c r="W378" s="329"/>
      <c r="X378" s="329"/>
      <c r="Y378" s="329">
        <f>IF(Y219="kWh",SUMPRODUCT(D221:D376,Y221:Y376))</f>
        <v>1952572</v>
      </c>
      <c r="Z378" s="329">
        <f>IF(Z219="kWh",SUMPRODUCT(D221:D376,Z221:Z376))</f>
        <v>363451.38505632302</v>
      </c>
      <c r="AA378" s="329">
        <f>IF(AA219="kw",SUMPRODUCT(N221:N376,O221:O376,AA221:AA376),SUMPRODUCT(D221:D376,AA221:AA376))</f>
        <v>163.35954370139774</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471.77593866009011</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45">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0</v>
      </c>
      <c r="Z379" s="392">
        <f>HLOOKUP(Z218,'2. LRAMVA Threshold'!$B$42:$Q$53,8,FALSE)</f>
        <v>0</v>
      </c>
      <c r="AA379" s="392">
        <f>HLOOKUP(AA218,'2. LRAMVA Threshold'!$B$42:$Q$53,8,FALSE)</f>
        <v>0</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ht="15">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ht="15">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0</v>
      </c>
      <c r="Z381" s="341">
        <f>HLOOKUP(Z$35,'3.  Distribution Rates'!$C$122:$P$133,8,FALSE)</f>
        <v>0</v>
      </c>
      <c r="AA381" s="341">
        <f>HLOOKUP(AA$35,'3.  Distribution Rates'!$C$122:$P$133,8,FALSE)</f>
        <v>0</v>
      </c>
      <c r="AB381" s="341">
        <f>HLOOKUP(AB$35,'3.  Distribution Rates'!$C$122:$P$133,8,FALSE)</f>
        <v>0</v>
      </c>
      <c r="AC381" s="341">
        <f>HLOOKUP(AC$35,'3.  Distribution Rates'!$C$122:$P$133,8,FALSE)</f>
        <v>0</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ht="15">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0</v>
      </c>
      <c r="Z382" s="378">
        <f>'4.  2011-2014 LRAM'!Z139*Z381</f>
        <v>0</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5">
        <f>SUM(Y382:AL382)</f>
        <v>0</v>
      </c>
    </row>
    <row r="383" spans="1:42" ht="15">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0</v>
      </c>
      <c r="Z383" s="378">
        <f>'4.  2011-2014 LRAM'!Z268*Z381</f>
        <v>0</v>
      </c>
      <c r="AA383" s="378">
        <f>'4.  2011-2014 LRAM'!AA268*AA381</f>
        <v>0</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5">
        <f>SUM(Y383:AL383)</f>
        <v>0</v>
      </c>
    </row>
    <row r="384" spans="1:42" ht="15">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0</v>
      </c>
      <c r="Z384" s="378">
        <f>'4.  2011-2014 LRAM'!Z397*Z381</f>
        <v>0</v>
      </c>
      <c r="AA384" s="378">
        <f>'4.  2011-2014 LRAM'!AA397*AA381</f>
        <v>0</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5">
        <f>SUM(Y384:AL384)</f>
        <v>0</v>
      </c>
    </row>
    <row r="385" spans="2:39" ht="15">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0</v>
      </c>
      <c r="Z385" s="378">
        <f>'4.  2011-2014 LRAM'!Z527*Z381</f>
        <v>0</v>
      </c>
      <c r="AA385" s="378">
        <f>'4.  2011-2014 LRAM'!AA527*AA381</f>
        <v>0</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5">
        <f t="shared" ref="AM385:AM387" si="796">SUM(Y385:AL385)</f>
        <v>0</v>
      </c>
    </row>
    <row r="386" spans="2:39" ht="15">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797">Y208*Y381</f>
        <v>0</v>
      </c>
      <c r="Z386" s="378">
        <f t="shared" si="797"/>
        <v>0</v>
      </c>
      <c r="AA386" s="378">
        <f t="shared" si="797"/>
        <v>0</v>
      </c>
      <c r="AB386" s="378">
        <f t="shared" si="797"/>
        <v>0</v>
      </c>
      <c r="AC386" s="378">
        <f t="shared" si="797"/>
        <v>0</v>
      </c>
      <c r="AD386" s="378">
        <f t="shared" si="797"/>
        <v>0</v>
      </c>
      <c r="AE386" s="378">
        <f t="shared" si="797"/>
        <v>0</v>
      </c>
      <c r="AF386" s="378">
        <f t="shared" si="797"/>
        <v>0</v>
      </c>
      <c r="AG386" s="378">
        <f t="shared" si="797"/>
        <v>0</v>
      </c>
      <c r="AH386" s="378">
        <f t="shared" si="797"/>
        <v>0</v>
      </c>
      <c r="AI386" s="378">
        <f t="shared" si="797"/>
        <v>0</v>
      </c>
      <c r="AJ386" s="378">
        <f t="shared" si="797"/>
        <v>0</v>
      </c>
      <c r="AK386" s="378">
        <f t="shared" si="797"/>
        <v>0</v>
      </c>
      <c r="AL386" s="378">
        <f t="shared" si="797"/>
        <v>0</v>
      </c>
      <c r="AM386" s="625">
        <f t="shared" si="796"/>
        <v>0</v>
      </c>
    </row>
    <row r="387" spans="2:39" ht="15">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0</v>
      </c>
      <c r="Z387" s="378">
        <f t="shared" ref="Z387:AL387" si="798">Z378*Z381</f>
        <v>0</v>
      </c>
      <c r="AA387" s="378">
        <f t="shared" si="798"/>
        <v>0</v>
      </c>
      <c r="AB387" s="378">
        <f t="shared" si="798"/>
        <v>0</v>
      </c>
      <c r="AC387" s="378">
        <f t="shared" si="798"/>
        <v>0</v>
      </c>
      <c r="AD387" s="378">
        <f t="shared" si="798"/>
        <v>0</v>
      </c>
      <c r="AE387" s="378">
        <f t="shared" si="798"/>
        <v>0</v>
      </c>
      <c r="AF387" s="378">
        <f t="shared" si="798"/>
        <v>0</v>
      </c>
      <c r="AG387" s="378">
        <f t="shared" si="798"/>
        <v>0</v>
      </c>
      <c r="AH387" s="378">
        <f t="shared" si="798"/>
        <v>0</v>
      </c>
      <c r="AI387" s="378">
        <f t="shared" si="798"/>
        <v>0</v>
      </c>
      <c r="AJ387" s="378">
        <f t="shared" si="798"/>
        <v>0</v>
      </c>
      <c r="AK387" s="378">
        <f t="shared" si="798"/>
        <v>0</v>
      </c>
      <c r="AL387" s="378">
        <f t="shared" si="798"/>
        <v>0</v>
      </c>
      <c r="AM387" s="625">
        <f t="shared" si="796"/>
        <v>0</v>
      </c>
    </row>
    <row r="388" spans="2:39" ht="15.45">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0</v>
      </c>
      <c r="Z388" s="346">
        <f t="shared" ref="Z388:AE388" si="799">SUM(Z382:Z387)</f>
        <v>0</v>
      </c>
      <c r="AA388" s="346">
        <f t="shared" si="799"/>
        <v>0</v>
      </c>
      <c r="AB388" s="346">
        <f t="shared" si="799"/>
        <v>0</v>
      </c>
      <c r="AC388" s="346">
        <f t="shared" si="799"/>
        <v>0</v>
      </c>
      <c r="AD388" s="346">
        <f t="shared" si="799"/>
        <v>0</v>
      </c>
      <c r="AE388" s="346">
        <f t="shared" si="799"/>
        <v>0</v>
      </c>
      <c r="AF388" s="346">
        <f>SUM(AF382:AF387)</f>
        <v>0</v>
      </c>
      <c r="AG388" s="346">
        <f t="shared" ref="AG388:AL388" si="800">SUM(AG382:AG387)</f>
        <v>0</v>
      </c>
      <c r="AH388" s="346">
        <f t="shared" si="800"/>
        <v>0</v>
      </c>
      <c r="AI388" s="346">
        <f t="shared" si="800"/>
        <v>0</v>
      </c>
      <c r="AJ388" s="346">
        <f t="shared" si="800"/>
        <v>0</v>
      </c>
      <c r="AK388" s="346">
        <f t="shared" si="800"/>
        <v>0</v>
      </c>
      <c r="AL388" s="346">
        <f t="shared" si="800"/>
        <v>0</v>
      </c>
      <c r="AM388" s="407">
        <f>SUM(AM382:AM387)</f>
        <v>0</v>
      </c>
    </row>
    <row r="389" spans="2:39" ht="15.45">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0</v>
      </c>
      <c r="Z389" s="347">
        <f t="shared" ref="Z389:AE389" si="801">Z379*Z381</f>
        <v>0</v>
      </c>
      <c r="AA389" s="347">
        <f t="shared" si="801"/>
        <v>0</v>
      </c>
      <c r="AB389" s="347">
        <f t="shared" si="801"/>
        <v>0</v>
      </c>
      <c r="AC389" s="347">
        <f t="shared" si="801"/>
        <v>0</v>
      </c>
      <c r="AD389" s="347">
        <f t="shared" si="801"/>
        <v>0</v>
      </c>
      <c r="AE389" s="347">
        <f t="shared" si="801"/>
        <v>0</v>
      </c>
      <c r="AF389" s="347">
        <f>AF379*AF381</f>
        <v>0</v>
      </c>
      <c r="AG389" s="347">
        <f t="shared" ref="AG389:AL389" si="802">AG379*AG381</f>
        <v>0</v>
      </c>
      <c r="AH389" s="347">
        <f t="shared" si="802"/>
        <v>0</v>
      </c>
      <c r="AI389" s="347">
        <f t="shared" si="802"/>
        <v>0</v>
      </c>
      <c r="AJ389" s="347">
        <f t="shared" si="802"/>
        <v>0</v>
      </c>
      <c r="AK389" s="347">
        <f t="shared" si="802"/>
        <v>0</v>
      </c>
      <c r="AL389" s="347">
        <f t="shared" si="802"/>
        <v>0</v>
      </c>
      <c r="AM389" s="407">
        <f>SUM(Y389:AL389)</f>
        <v>0</v>
      </c>
    </row>
    <row r="390" spans="2:39" ht="15.45">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0</v>
      </c>
    </row>
    <row r="391" spans="2:39" ht="15">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ht="15">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1952572</v>
      </c>
      <c r="Z392" s="291">
        <f>SUMPRODUCT(E221:E376,Z221:Z376)</f>
        <v>363450.98651037831</v>
      </c>
      <c r="AA392" s="291">
        <f t="shared" ref="AA392:AL392" si="803">IF(AA219="kw",SUMPRODUCT($N$221:$N$376,$P$221:$P$376,AA221:AA376),SUMPRODUCT($E$221:$E$376,AA221:AA376))</f>
        <v>163.35954370139774</v>
      </c>
      <c r="AB392" s="291">
        <f t="shared" si="803"/>
        <v>0</v>
      </c>
      <c r="AC392" s="291">
        <f t="shared" si="803"/>
        <v>0</v>
      </c>
      <c r="AD392" s="291">
        <f t="shared" si="803"/>
        <v>471.77593866009011</v>
      </c>
      <c r="AE392" s="291">
        <f t="shared" si="803"/>
        <v>0</v>
      </c>
      <c r="AF392" s="291">
        <f t="shared" si="803"/>
        <v>0</v>
      </c>
      <c r="AG392" s="291">
        <f t="shared" si="803"/>
        <v>0</v>
      </c>
      <c r="AH392" s="291">
        <f t="shared" si="803"/>
        <v>0</v>
      </c>
      <c r="AI392" s="291">
        <f t="shared" si="803"/>
        <v>0</v>
      </c>
      <c r="AJ392" s="291">
        <f t="shared" si="803"/>
        <v>0</v>
      </c>
      <c r="AK392" s="291">
        <f t="shared" si="803"/>
        <v>0</v>
      </c>
      <c r="AL392" s="291">
        <f t="shared" si="803"/>
        <v>0</v>
      </c>
      <c r="AM392" s="348"/>
    </row>
    <row r="393" spans="2:39" ht="15">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1952572</v>
      </c>
      <c r="Z393" s="291">
        <f>SUMPRODUCT(F221:F376,Z221:Z376)</f>
        <v>362687.98651037831</v>
      </c>
      <c r="AA393" s="291">
        <f t="shared" ref="AA393:AL393" si="804">IF(AA219="kw",SUMPRODUCT($N$221:$N$376,$Q$221:$Q$376,AA221:AA376),SUMPRODUCT($F$221:$F$376,AA221:AA376))</f>
        <v>163.35954370139774</v>
      </c>
      <c r="AB393" s="291">
        <f t="shared" si="804"/>
        <v>0</v>
      </c>
      <c r="AC393" s="291">
        <f t="shared" si="804"/>
        <v>0</v>
      </c>
      <c r="AD393" s="291">
        <f t="shared" si="804"/>
        <v>471.77593866009011</v>
      </c>
      <c r="AE393" s="291">
        <f t="shared" si="804"/>
        <v>0</v>
      </c>
      <c r="AF393" s="291">
        <f t="shared" si="804"/>
        <v>0</v>
      </c>
      <c r="AG393" s="291">
        <f t="shared" si="804"/>
        <v>0</v>
      </c>
      <c r="AH393" s="291">
        <f t="shared" si="804"/>
        <v>0</v>
      </c>
      <c r="AI393" s="291">
        <f t="shared" si="804"/>
        <v>0</v>
      </c>
      <c r="AJ393" s="291">
        <f t="shared" si="804"/>
        <v>0</v>
      </c>
      <c r="AK393" s="291">
        <f t="shared" si="804"/>
        <v>0</v>
      </c>
      <c r="AL393" s="291">
        <f t="shared" si="804"/>
        <v>0</v>
      </c>
      <c r="AM393" s="337"/>
    </row>
    <row r="394" spans="2:39" ht="15">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1952572</v>
      </c>
      <c r="Z394" s="291">
        <f>SUMPRODUCT(G221:G376,Z221:Z376)</f>
        <v>358303.98651037831</v>
      </c>
      <c r="AA394" s="291">
        <f t="shared" ref="AA394:AL394" si="805">IF(AA219="kw",SUMPRODUCT($N$221:$N$376,$R$221:$R$376,AA221:AA376),SUMPRODUCT($G$221:$G$376,AA221:AA376))</f>
        <v>163.35954370139774</v>
      </c>
      <c r="AB394" s="291">
        <f t="shared" si="805"/>
        <v>0</v>
      </c>
      <c r="AC394" s="291">
        <f t="shared" si="805"/>
        <v>0</v>
      </c>
      <c r="AD394" s="291">
        <f t="shared" si="805"/>
        <v>471.77593866009011</v>
      </c>
      <c r="AE394" s="291">
        <f t="shared" si="805"/>
        <v>0</v>
      </c>
      <c r="AF394" s="291">
        <f t="shared" si="805"/>
        <v>0</v>
      </c>
      <c r="AG394" s="291">
        <f t="shared" si="805"/>
        <v>0</v>
      </c>
      <c r="AH394" s="291">
        <f t="shared" si="805"/>
        <v>0</v>
      </c>
      <c r="AI394" s="291">
        <f t="shared" si="805"/>
        <v>0</v>
      </c>
      <c r="AJ394" s="291">
        <f t="shared" si="805"/>
        <v>0</v>
      </c>
      <c r="AK394" s="291">
        <f t="shared" si="805"/>
        <v>0</v>
      </c>
      <c r="AL394" s="291">
        <f t="shared" si="805"/>
        <v>0</v>
      </c>
      <c r="AM394" s="337"/>
    </row>
    <row r="395" spans="2:39" ht="15">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1952572</v>
      </c>
      <c r="Z395" s="326">
        <f>SUMPRODUCT(H221:H376,Z221:Z376)</f>
        <v>353583.98651037831</v>
      </c>
      <c r="AA395" s="326">
        <f t="shared" ref="AA395:AL395" si="806">IF(AA219="kw",SUMPRODUCT($N$221:$N$376,$S$221:$S$376,AA221:AA376),SUMPRODUCT($H$221:$H$376,AA221:AA376))</f>
        <v>163.35954370139774</v>
      </c>
      <c r="AB395" s="326">
        <f t="shared" si="806"/>
        <v>0</v>
      </c>
      <c r="AC395" s="326">
        <f t="shared" si="806"/>
        <v>0</v>
      </c>
      <c r="AD395" s="326">
        <f t="shared" si="806"/>
        <v>471.77593866009011</v>
      </c>
      <c r="AE395" s="326">
        <f t="shared" si="806"/>
        <v>0</v>
      </c>
      <c r="AF395" s="326">
        <f t="shared" si="806"/>
        <v>0</v>
      </c>
      <c r="AG395" s="326">
        <f t="shared" si="806"/>
        <v>0</v>
      </c>
      <c r="AH395" s="326">
        <f t="shared" si="806"/>
        <v>0</v>
      </c>
      <c r="AI395" s="326">
        <f t="shared" si="806"/>
        <v>0</v>
      </c>
      <c r="AJ395" s="326">
        <f t="shared" si="806"/>
        <v>0</v>
      </c>
      <c r="AK395" s="326">
        <f t="shared" si="806"/>
        <v>0</v>
      </c>
      <c r="AL395" s="326">
        <f t="shared" si="806"/>
        <v>0</v>
      </c>
      <c r="AM395" s="386"/>
    </row>
    <row r="396" spans="2:39" ht="21" customHeight="1">
      <c r="B396" s="368" t="s">
        <v>582</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45">
      <c r="B399" s="280" t="s">
        <v>291</v>
      </c>
      <c r="C399" s="281"/>
      <c r="D399" s="586" t="s">
        <v>526</v>
      </c>
      <c r="E399" s="253"/>
      <c r="F399" s="588"/>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33" t="s">
        <v>211</v>
      </c>
      <c r="C400" s="835" t="s">
        <v>33</v>
      </c>
      <c r="D400" s="284" t="s">
        <v>422</v>
      </c>
      <c r="E400" s="837" t="s">
        <v>209</v>
      </c>
      <c r="F400" s="838"/>
      <c r="G400" s="838"/>
      <c r="H400" s="838"/>
      <c r="I400" s="838"/>
      <c r="J400" s="838"/>
      <c r="K400" s="838"/>
      <c r="L400" s="838"/>
      <c r="M400" s="839"/>
      <c r="N400" s="843" t="s">
        <v>213</v>
      </c>
      <c r="O400" s="284" t="s">
        <v>423</v>
      </c>
      <c r="P400" s="837" t="s">
        <v>212</v>
      </c>
      <c r="Q400" s="838"/>
      <c r="R400" s="838"/>
      <c r="S400" s="838"/>
      <c r="T400" s="838"/>
      <c r="U400" s="838"/>
      <c r="V400" s="838"/>
      <c r="W400" s="838"/>
      <c r="X400" s="839"/>
      <c r="Y400" s="840" t="s">
        <v>243</v>
      </c>
      <c r="Z400" s="841"/>
      <c r="AA400" s="841"/>
      <c r="AB400" s="841"/>
      <c r="AC400" s="841"/>
      <c r="AD400" s="841"/>
      <c r="AE400" s="841"/>
      <c r="AF400" s="841"/>
      <c r="AG400" s="841"/>
      <c r="AH400" s="841"/>
      <c r="AI400" s="841"/>
      <c r="AJ400" s="841"/>
      <c r="AK400" s="841"/>
      <c r="AL400" s="841"/>
      <c r="AM400" s="842"/>
    </row>
    <row r="401" spans="1:39" ht="61.5" customHeight="1">
      <c r="B401" s="834"/>
      <c r="C401" s="836"/>
      <c r="D401" s="285">
        <v>2017</v>
      </c>
      <c r="E401" s="285">
        <v>2018</v>
      </c>
      <c r="F401" s="285">
        <v>2019</v>
      </c>
      <c r="G401" s="285">
        <v>2020</v>
      </c>
      <c r="H401" s="285">
        <v>2021</v>
      </c>
      <c r="I401" s="285">
        <v>2022</v>
      </c>
      <c r="J401" s="285">
        <v>2023</v>
      </c>
      <c r="K401" s="285">
        <v>2024</v>
      </c>
      <c r="L401" s="285">
        <v>2025</v>
      </c>
      <c r="M401" s="285">
        <v>2026</v>
      </c>
      <c r="N401" s="844"/>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GS&gt;50 to 4,999 kW</v>
      </c>
      <c r="AB401" s="285" t="str">
        <f>'1.  LRAMVA Summary'!G52</f>
        <v>USL</v>
      </c>
      <c r="AC401" s="285" t="str">
        <f>'1.  LRAMVA Summary'!H52</f>
        <v>Sentinel Lighting</v>
      </c>
      <c r="AD401" s="285" t="str">
        <f>'1.  LRAMVA Summary'!I52</f>
        <v>Street Lighting</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28"/>
      <c r="B402" s="520" t="s">
        <v>504</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kWh</v>
      </c>
      <c r="AC402" s="291" t="str">
        <f>'1.  LRAMVA Summary'!H53</f>
        <v>kW</v>
      </c>
      <c r="AD402" s="291" t="str">
        <f>'1.  LRAMVA Summary'!I53</f>
        <v>kW</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45" outlineLevel="1">
      <c r="A403" s="528"/>
      <c r="B403" s="500" t="s">
        <v>497</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ht="15" outlineLevel="1">
      <c r="A404" s="528">
        <v>1</v>
      </c>
      <c r="B404" s="428" t="s">
        <v>95</v>
      </c>
      <c r="C404" s="291" t="s">
        <v>25</v>
      </c>
      <c r="D404" s="295"/>
      <c r="E404" s="295"/>
      <c r="F404" s="295"/>
      <c r="G404" s="295"/>
      <c r="H404" s="295"/>
      <c r="I404" s="295"/>
      <c r="J404" s="295"/>
      <c r="K404" s="295"/>
      <c r="L404" s="295"/>
      <c r="M404" s="295"/>
      <c r="N404" s="753"/>
      <c r="O404" s="295"/>
      <c r="P404" s="295"/>
      <c r="Q404" s="295"/>
      <c r="R404" s="295"/>
      <c r="S404" s="295"/>
      <c r="T404" s="295"/>
      <c r="U404" s="295"/>
      <c r="V404" s="295"/>
      <c r="W404" s="295"/>
      <c r="X404" s="295"/>
      <c r="Y404" s="758"/>
      <c r="Z404" s="758"/>
      <c r="AA404" s="758"/>
      <c r="AB404" s="758"/>
      <c r="AC404" s="758"/>
      <c r="AD404" s="758"/>
      <c r="AE404" s="410"/>
      <c r="AF404" s="410"/>
      <c r="AG404" s="410"/>
      <c r="AH404" s="410"/>
      <c r="AI404" s="410"/>
      <c r="AJ404" s="410"/>
      <c r="AK404" s="410"/>
      <c r="AL404" s="410"/>
      <c r="AM404" s="296">
        <f>SUM(Y404:AL404)</f>
        <v>0</v>
      </c>
    </row>
    <row r="405" spans="1:39" ht="15" outlineLevel="1">
      <c r="A405" s="528"/>
      <c r="B405" s="431" t="s">
        <v>308</v>
      </c>
      <c r="C405" s="291" t="s">
        <v>163</v>
      </c>
      <c r="D405" s="295"/>
      <c r="E405" s="295"/>
      <c r="F405" s="295"/>
      <c r="G405" s="295"/>
      <c r="H405" s="295"/>
      <c r="I405" s="295"/>
      <c r="J405" s="295"/>
      <c r="K405" s="295"/>
      <c r="L405" s="295"/>
      <c r="M405" s="295"/>
      <c r="N405" s="773"/>
      <c r="O405" s="295"/>
      <c r="P405" s="295"/>
      <c r="Q405" s="295"/>
      <c r="R405" s="295"/>
      <c r="S405" s="295"/>
      <c r="T405" s="295"/>
      <c r="U405" s="295"/>
      <c r="V405" s="295"/>
      <c r="W405" s="295"/>
      <c r="X405" s="295"/>
      <c r="Y405" s="754">
        <f>Y404</f>
        <v>0</v>
      </c>
      <c r="Z405" s="754">
        <f t="shared" ref="Z405:AD405" si="807">Z404</f>
        <v>0</v>
      </c>
      <c r="AA405" s="754">
        <f t="shared" si="807"/>
        <v>0</v>
      </c>
      <c r="AB405" s="754">
        <f t="shared" si="807"/>
        <v>0</v>
      </c>
      <c r="AC405" s="754">
        <f t="shared" si="807"/>
        <v>0</v>
      </c>
      <c r="AD405" s="754">
        <f t="shared" si="807"/>
        <v>0</v>
      </c>
      <c r="AE405" s="411">
        <f t="shared" ref="AE405" si="808">AE404</f>
        <v>0</v>
      </c>
      <c r="AF405" s="411">
        <f t="shared" ref="AF405" si="809">AF404</f>
        <v>0</v>
      </c>
      <c r="AG405" s="411">
        <f t="shared" ref="AG405" si="810">AG404</f>
        <v>0</v>
      </c>
      <c r="AH405" s="411">
        <f t="shared" ref="AH405" si="811">AH404</f>
        <v>0</v>
      </c>
      <c r="AI405" s="411">
        <f t="shared" ref="AI405" si="812">AI404</f>
        <v>0</v>
      </c>
      <c r="AJ405" s="411">
        <f t="shared" ref="AJ405" si="813">AJ404</f>
        <v>0</v>
      </c>
      <c r="AK405" s="411">
        <f t="shared" ref="AK405" si="814">AK404</f>
        <v>0</v>
      </c>
      <c r="AL405" s="411">
        <f t="shared" ref="AL405" si="815">AL404</f>
        <v>0</v>
      </c>
      <c r="AM405" s="297"/>
    </row>
    <row r="406" spans="1:39" ht="15.45" outlineLevel="1">
      <c r="A406" s="528"/>
      <c r="B406" s="521"/>
      <c r="C406" s="299"/>
      <c r="D406" s="751"/>
      <c r="E406" s="751"/>
      <c r="F406" s="751"/>
      <c r="G406" s="751"/>
      <c r="H406" s="751"/>
      <c r="I406" s="751"/>
      <c r="J406" s="751"/>
      <c r="K406" s="751"/>
      <c r="L406" s="751"/>
      <c r="M406" s="751"/>
      <c r="N406" s="775"/>
      <c r="O406" s="751"/>
      <c r="P406" s="751"/>
      <c r="Q406" s="751"/>
      <c r="R406" s="751"/>
      <c r="S406" s="751"/>
      <c r="T406" s="751"/>
      <c r="U406" s="751"/>
      <c r="V406" s="751"/>
      <c r="W406" s="751"/>
      <c r="X406" s="751"/>
      <c r="Y406" s="759"/>
      <c r="Z406" s="760"/>
      <c r="AA406" s="760"/>
      <c r="AB406" s="760"/>
      <c r="AC406" s="760"/>
      <c r="AD406" s="760"/>
      <c r="AE406" s="413"/>
      <c r="AF406" s="413"/>
      <c r="AG406" s="413"/>
      <c r="AH406" s="413"/>
      <c r="AI406" s="413"/>
      <c r="AJ406" s="413"/>
      <c r="AK406" s="413"/>
      <c r="AL406" s="413"/>
      <c r="AM406" s="302"/>
    </row>
    <row r="407" spans="1:39" ht="15" outlineLevel="1">
      <c r="A407" s="528">
        <v>2</v>
      </c>
      <c r="B407" s="428" t="s">
        <v>96</v>
      </c>
      <c r="C407" s="291" t="s">
        <v>25</v>
      </c>
      <c r="D407" s="295"/>
      <c r="E407" s="295"/>
      <c r="F407" s="295"/>
      <c r="G407" s="295"/>
      <c r="H407" s="295"/>
      <c r="I407" s="295"/>
      <c r="J407" s="295"/>
      <c r="K407" s="295"/>
      <c r="L407" s="295"/>
      <c r="M407" s="295"/>
      <c r="N407" s="753"/>
      <c r="O407" s="295"/>
      <c r="P407" s="295"/>
      <c r="Q407" s="295"/>
      <c r="R407" s="295"/>
      <c r="S407" s="295"/>
      <c r="T407" s="295"/>
      <c r="U407" s="295"/>
      <c r="V407" s="295"/>
      <c r="W407" s="295"/>
      <c r="X407" s="295"/>
      <c r="Y407" s="758"/>
      <c r="Z407" s="758"/>
      <c r="AA407" s="758"/>
      <c r="AB407" s="758"/>
      <c r="AC407" s="758"/>
      <c r="AD407" s="758"/>
      <c r="AE407" s="410"/>
      <c r="AF407" s="410"/>
      <c r="AG407" s="410"/>
      <c r="AH407" s="410"/>
      <c r="AI407" s="410"/>
      <c r="AJ407" s="410"/>
      <c r="AK407" s="410"/>
      <c r="AL407" s="410"/>
      <c r="AM407" s="296">
        <f>SUM(Y407:AL407)</f>
        <v>0</v>
      </c>
    </row>
    <row r="408" spans="1:39" ht="15" outlineLevel="1">
      <c r="A408" s="528"/>
      <c r="B408" s="431" t="s">
        <v>308</v>
      </c>
      <c r="C408" s="291" t="s">
        <v>163</v>
      </c>
      <c r="D408" s="295"/>
      <c r="E408" s="295"/>
      <c r="F408" s="295"/>
      <c r="G408" s="295"/>
      <c r="H408" s="295"/>
      <c r="I408" s="295"/>
      <c r="J408" s="295"/>
      <c r="K408" s="295"/>
      <c r="L408" s="295"/>
      <c r="M408" s="295"/>
      <c r="N408" s="773"/>
      <c r="O408" s="295"/>
      <c r="P408" s="295"/>
      <c r="Q408" s="295"/>
      <c r="R408" s="295"/>
      <c r="S408" s="295"/>
      <c r="T408" s="295"/>
      <c r="U408" s="295"/>
      <c r="V408" s="295"/>
      <c r="W408" s="295"/>
      <c r="X408" s="295"/>
      <c r="Y408" s="754">
        <f>Y407</f>
        <v>0</v>
      </c>
      <c r="Z408" s="754">
        <f t="shared" ref="Z408:AD408" si="816">Z407</f>
        <v>0</v>
      </c>
      <c r="AA408" s="754">
        <f t="shared" si="816"/>
        <v>0</v>
      </c>
      <c r="AB408" s="754">
        <f t="shared" si="816"/>
        <v>0</v>
      </c>
      <c r="AC408" s="754">
        <f t="shared" si="816"/>
        <v>0</v>
      </c>
      <c r="AD408" s="754">
        <f t="shared" si="816"/>
        <v>0</v>
      </c>
      <c r="AE408" s="411">
        <f t="shared" ref="AE408" si="817">AE407</f>
        <v>0</v>
      </c>
      <c r="AF408" s="411">
        <f t="shared" ref="AF408" si="818">AF407</f>
        <v>0</v>
      </c>
      <c r="AG408" s="411">
        <f t="shared" ref="AG408" si="819">AG407</f>
        <v>0</v>
      </c>
      <c r="AH408" s="411">
        <f t="shared" ref="AH408" si="820">AH407</f>
        <v>0</v>
      </c>
      <c r="AI408" s="411">
        <f t="shared" ref="AI408" si="821">AI407</f>
        <v>0</v>
      </c>
      <c r="AJ408" s="411">
        <f t="shared" ref="AJ408" si="822">AJ407</f>
        <v>0</v>
      </c>
      <c r="AK408" s="411">
        <f t="shared" ref="AK408" si="823">AK407</f>
        <v>0</v>
      </c>
      <c r="AL408" s="411">
        <f t="shared" ref="AL408" si="824">AL407</f>
        <v>0</v>
      </c>
      <c r="AM408" s="297"/>
    </row>
    <row r="409" spans="1:39" ht="15.45" outlineLevel="1">
      <c r="A409" s="528"/>
      <c r="B409" s="521"/>
      <c r="C409" s="299"/>
      <c r="D409" s="752"/>
      <c r="E409" s="752"/>
      <c r="F409" s="752"/>
      <c r="G409" s="752"/>
      <c r="H409" s="752"/>
      <c r="I409" s="752"/>
      <c r="J409" s="752"/>
      <c r="K409" s="752"/>
      <c r="L409" s="752"/>
      <c r="M409" s="752"/>
      <c r="N409" s="775"/>
      <c r="O409" s="752"/>
      <c r="P409" s="752"/>
      <c r="Q409" s="752"/>
      <c r="R409" s="752"/>
      <c r="S409" s="752"/>
      <c r="T409" s="752"/>
      <c r="U409" s="752"/>
      <c r="V409" s="752"/>
      <c r="W409" s="752"/>
      <c r="X409" s="752"/>
      <c r="Y409" s="759"/>
      <c r="Z409" s="760"/>
      <c r="AA409" s="760"/>
      <c r="AB409" s="760"/>
      <c r="AC409" s="760"/>
      <c r="AD409" s="760"/>
      <c r="AE409" s="413"/>
      <c r="AF409" s="413"/>
      <c r="AG409" s="413"/>
      <c r="AH409" s="413"/>
      <c r="AI409" s="413"/>
      <c r="AJ409" s="413"/>
      <c r="AK409" s="413"/>
      <c r="AL409" s="413"/>
      <c r="AM409" s="302"/>
    </row>
    <row r="410" spans="1:39" ht="15" outlineLevel="1">
      <c r="A410" s="528">
        <v>3</v>
      </c>
      <c r="B410" s="428" t="s">
        <v>97</v>
      </c>
      <c r="C410" s="291" t="s">
        <v>25</v>
      </c>
      <c r="D410" s="295"/>
      <c r="E410" s="295"/>
      <c r="F410" s="295"/>
      <c r="G410" s="295"/>
      <c r="H410" s="295"/>
      <c r="I410" s="295"/>
      <c r="J410" s="295"/>
      <c r="K410" s="295"/>
      <c r="L410" s="295"/>
      <c r="M410" s="295"/>
      <c r="N410" s="753"/>
      <c r="O410" s="295"/>
      <c r="P410" s="295"/>
      <c r="Q410" s="295"/>
      <c r="R410" s="295"/>
      <c r="S410" s="295"/>
      <c r="T410" s="295"/>
      <c r="U410" s="295"/>
      <c r="V410" s="295"/>
      <c r="W410" s="295"/>
      <c r="X410" s="295"/>
      <c r="Y410" s="758"/>
      <c r="Z410" s="758"/>
      <c r="AA410" s="758"/>
      <c r="AB410" s="758"/>
      <c r="AC410" s="758"/>
      <c r="AD410" s="758"/>
      <c r="AE410" s="410"/>
      <c r="AF410" s="410"/>
      <c r="AG410" s="410"/>
      <c r="AH410" s="410"/>
      <c r="AI410" s="410"/>
      <c r="AJ410" s="410"/>
      <c r="AK410" s="410"/>
      <c r="AL410" s="410"/>
      <c r="AM410" s="296">
        <f>SUM(Y410:AL410)</f>
        <v>0</v>
      </c>
    </row>
    <row r="411" spans="1:39" ht="15" outlineLevel="1">
      <c r="A411" s="528"/>
      <c r="B411" s="431" t="s">
        <v>308</v>
      </c>
      <c r="C411" s="291" t="s">
        <v>163</v>
      </c>
      <c r="D411" s="295"/>
      <c r="E411" s="295"/>
      <c r="F411" s="295"/>
      <c r="G411" s="295"/>
      <c r="H411" s="295"/>
      <c r="I411" s="295"/>
      <c r="J411" s="295"/>
      <c r="K411" s="295"/>
      <c r="L411" s="295"/>
      <c r="M411" s="295"/>
      <c r="N411" s="773"/>
      <c r="O411" s="295"/>
      <c r="P411" s="295"/>
      <c r="Q411" s="295"/>
      <c r="R411" s="295"/>
      <c r="S411" s="295"/>
      <c r="T411" s="295"/>
      <c r="U411" s="295"/>
      <c r="V411" s="295"/>
      <c r="W411" s="295"/>
      <c r="X411" s="295"/>
      <c r="Y411" s="754">
        <f>Y410</f>
        <v>0</v>
      </c>
      <c r="Z411" s="754">
        <f t="shared" ref="Z411:AD411" si="825">Z410</f>
        <v>0</v>
      </c>
      <c r="AA411" s="754">
        <f t="shared" si="825"/>
        <v>0</v>
      </c>
      <c r="AB411" s="754">
        <f t="shared" si="825"/>
        <v>0</v>
      </c>
      <c r="AC411" s="754">
        <f t="shared" si="825"/>
        <v>0</v>
      </c>
      <c r="AD411" s="754">
        <f t="shared" si="825"/>
        <v>0</v>
      </c>
      <c r="AE411" s="411">
        <f t="shared" ref="AE411" si="826">AE410</f>
        <v>0</v>
      </c>
      <c r="AF411" s="411">
        <f t="shared" ref="AF411" si="827">AF410</f>
        <v>0</v>
      </c>
      <c r="AG411" s="411">
        <f t="shared" ref="AG411" si="828">AG410</f>
        <v>0</v>
      </c>
      <c r="AH411" s="411">
        <f t="shared" ref="AH411" si="829">AH410</f>
        <v>0</v>
      </c>
      <c r="AI411" s="411">
        <f t="shared" ref="AI411" si="830">AI410</f>
        <v>0</v>
      </c>
      <c r="AJ411" s="411">
        <f t="shared" ref="AJ411" si="831">AJ410</f>
        <v>0</v>
      </c>
      <c r="AK411" s="411">
        <f t="shared" ref="AK411" si="832">AK410</f>
        <v>0</v>
      </c>
      <c r="AL411" s="411">
        <f t="shared" ref="AL411" si="833">AL410</f>
        <v>0</v>
      </c>
      <c r="AM411" s="297"/>
    </row>
    <row r="412" spans="1:39" ht="15" outlineLevel="1">
      <c r="A412" s="528"/>
      <c r="B412" s="431"/>
      <c r="C412" s="305"/>
      <c r="D412" s="753"/>
      <c r="E412" s="753"/>
      <c r="F412" s="753"/>
      <c r="G412" s="753"/>
      <c r="H412" s="753"/>
      <c r="I412" s="753"/>
      <c r="J412" s="753"/>
      <c r="K412" s="753"/>
      <c r="L412" s="753"/>
      <c r="M412" s="753"/>
      <c r="N412" s="753"/>
      <c r="O412" s="753"/>
      <c r="P412" s="753"/>
      <c r="Q412" s="753"/>
      <c r="R412" s="753"/>
      <c r="S412" s="753"/>
      <c r="T412" s="753"/>
      <c r="U412" s="753"/>
      <c r="V412" s="753"/>
      <c r="W412" s="753"/>
      <c r="X412" s="753"/>
      <c r="Y412" s="759"/>
      <c r="Z412" s="759"/>
      <c r="AA412" s="759"/>
      <c r="AB412" s="759"/>
      <c r="AC412" s="759"/>
      <c r="AD412" s="759"/>
      <c r="AE412" s="412"/>
      <c r="AF412" s="412"/>
      <c r="AG412" s="412"/>
      <c r="AH412" s="412"/>
      <c r="AI412" s="412"/>
      <c r="AJ412" s="412"/>
      <c r="AK412" s="412"/>
      <c r="AL412" s="412"/>
      <c r="AM412" s="306"/>
    </row>
    <row r="413" spans="1:39" ht="15" outlineLevel="1">
      <c r="A413" s="528">
        <v>4</v>
      </c>
      <c r="B413" s="516" t="s">
        <v>666</v>
      </c>
      <c r="C413" s="291" t="s">
        <v>25</v>
      </c>
      <c r="D413" s="295"/>
      <c r="E413" s="295"/>
      <c r="F413" s="295"/>
      <c r="G413" s="295"/>
      <c r="H413" s="295"/>
      <c r="I413" s="295"/>
      <c r="J413" s="295"/>
      <c r="K413" s="295"/>
      <c r="L413" s="295"/>
      <c r="M413" s="295"/>
      <c r="N413" s="753"/>
      <c r="O413" s="295"/>
      <c r="P413" s="295"/>
      <c r="Q413" s="295"/>
      <c r="R413" s="295"/>
      <c r="S413" s="295"/>
      <c r="T413" s="295"/>
      <c r="U413" s="295"/>
      <c r="V413" s="295"/>
      <c r="W413" s="295"/>
      <c r="X413" s="295"/>
      <c r="Y413" s="758"/>
      <c r="Z413" s="758"/>
      <c r="AA413" s="758"/>
      <c r="AB413" s="758"/>
      <c r="AC413" s="758"/>
      <c r="AD413" s="758"/>
      <c r="AE413" s="410"/>
      <c r="AF413" s="410"/>
      <c r="AG413" s="410"/>
      <c r="AH413" s="410"/>
      <c r="AI413" s="410"/>
      <c r="AJ413" s="410"/>
      <c r="AK413" s="410"/>
      <c r="AL413" s="410"/>
      <c r="AM413" s="296">
        <f>SUM(Y413:AL413)</f>
        <v>0</v>
      </c>
    </row>
    <row r="414" spans="1:39" ht="15" outlineLevel="1">
      <c r="A414" s="528"/>
      <c r="B414" s="431" t="s">
        <v>308</v>
      </c>
      <c r="C414" s="291" t="s">
        <v>163</v>
      </c>
      <c r="D414" s="295"/>
      <c r="E414" s="295"/>
      <c r="F414" s="295"/>
      <c r="G414" s="295"/>
      <c r="H414" s="295"/>
      <c r="I414" s="295"/>
      <c r="J414" s="295"/>
      <c r="K414" s="295"/>
      <c r="L414" s="295"/>
      <c r="M414" s="295"/>
      <c r="N414" s="773"/>
      <c r="O414" s="295"/>
      <c r="P414" s="295"/>
      <c r="Q414" s="295"/>
      <c r="R414" s="295"/>
      <c r="S414" s="295"/>
      <c r="T414" s="295"/>
      <c r="U414" s="295"/>
      <c r="V414" s="295"/>
      <c r="W414" s="295"/>
      <c r="X414" s="295"/>
      <c r="Y414" s="754">
        <f>Y413</f>
        <v>0</v>
      </c>
      <c r="Z414" s="754">
        <f t="shared" ref="Z414:AD414" si="834">Z413</f>
        <v>0</v>
      </c>
      <c r="AA414" s="754">
        <f t="shared" si="834"/>
        <v>0</v>
      </c>
      <c r="AB414" s="754">
        <f t="shared" si="834"/>
        <v>0</v>
      </c>
      <c r="AC414" s="754">
        <f t="shared" si="834"/>
        <v>0</v>
      </c>
      <c r="AD414" s="754">
        <f t="shared" si="834"/>
        <v>0</v>
      </c>
      <c r="AE414" s="411">
        <f t="shared" ref="AE414" si="835">AE413</f>
        <v>0</v>
      </c>
      <c r="AF414" s="411">
        <f t="shared" ref="AF414" si="836">AF413</f>
        <v>0</v>
      </c>
      <c r="AG414" s="411">
        <f t="shared" ref="AG414" si="837">AG413</f>
        <v>0</v>
      </c>
      <c r="AH414" s="411">
        <f t="shared" ref="AH414" si="838">AH413</f>
        <v>0</v>
      </c>
      <c r="AI414" s="411">
        <f t="shared" ref="AI414" si="839">AI413</f>
        <v>0</v>
      </c>
      <c r="AJ414" s="411">
        <f t="shared" ref="AJ414" si="840">AJ413</f>
        <v>0</v>
      </c>
      <c r="AK414" s="411">
        <f t="shared" ref="AK414" si="841">AK413</f>
        <v>0</v>
      </c>
      <c r="AL414" s="411">
        <f t="shared" ref="AL414" si="842">AL413</f>
        <v>0</v>
      </c>
      <c r="AM414" s="297"/>
    </row>
    <row r="415" spans="1:39" ht="15" outlineLevel="1">
      <c r="A415" s="528"/>
      <c r="B415" s="431"/>
      <c r="C415" s="305"/>
      <c r="D415" s="752"/>
      <c r="E415" s="752"/>
      <c r="F415" s="752"/>
      <c r="G415" s="752"/>
      <c r="H415" s="752"/>
      <c r="I415" s="752"/>
      <c r="J415" s="752"/>
      <c r="K415" s="752"/>
      <c r="L415" s="752"/>
      <c r="M415" s="752"/>
      <c r="N415" s="753"/>
      <c r="O415" s="752"/>
      <c r="P415" s="752"/>
      <c r="Q415" s="752"/>
      <c r="R415" s="752"/>
      <c r="S415" s="752"/>
      <c r="T415" s="752"/>
      <c r="U415" s="752"/>
      <c r="V415" s="752"/>
      <c r="W415" s="752"/>
      <c r="X415" s="752"/>
      <c r="Y415" s="759"/>
      <c r="Z415" s="759"/>
      <c r="AA415" s="759"/>
      <c r="AB415" s="759"/>
      <c r="AC415" s="759"/>
      <c r="AD415" s="759"/>
      <c r="AE415" s="412"/>
      <c r="AF415" s="412"/>
      <c r="AG415" s="412"/>
      <c r="AH415" s="412"/>
      <c r="AI415" s="412"/>
      <c r="AJ415" s="412"/>
      <c r="AK415" s="412"/>
      <c r="AL415" s="412"/>
      <c r="AM415" s="306"/>
    </row>
    <row r="416" spans="1:39" ht="30" outlineLevel="1">
      <c r="A416" s="528">
        <v>5</v>
      </c>
      <c r="B416" s="428" t="s">
        <v>98</v>
      </c>
      <c r="C416" s="291" t="s">
        <v>25</v>
      </c>
      <c r="D416" s="295"/>
      <c r="E416" s="295"/>
      <c r="F416" s="295"/>
      <c r="G416" s="295"/>
      <c r="H416" s="295"/>
      <c r="I416" s="295"/>
      <c r="J416" s="295"/>
      <c r="K416" s="295"/>
      <c r="L416" s="295"/>
      <c r="M416" s="295"/>
      <c r="N416" s="753"/>
      <c r="O416" s="295"/>
      <c r="P416" s="295"/>
      <c r="Q416" s="295"/>
      <c r="R416" s="295"/>
      <c r="S416" s="295"/>
      <c r="T416" s="295"/>
      <c r="U416" s="295"/>
      <c r="V416" s="295"/>
      <c r="W416" s="295"/>
      <c r="X416" s="295"/>
      <c r="Y416" s="758"/>
      <c r="Z416" s="758"/>
      <c r="AA416" s="758"/>
      <c r="AB416" s="758"/>
      <c r="AC416" s="758"/>
      <c r="AD416" s="758"/>
      <c r="AE416" s="410"/>
      <c r="AF416" s="410"/>
      <c r="AG416" s="410"/>
      <c r="AH416" s="410"/>
      <c r="AI416" s="410"/>
      <c r="AJ416" s="410"/>
      <c r="AK416" s="410"/>
      <c r="AL416" s="410"/>
      <c r="AM416" s="296">
        <f>SUM(Y416:AL416)</f>
        <v>0</v>
      </c>
    </row>
    <row r="417" spans="1:39" ht="15" outlineLevel="1">
      <c r="A417" s="528"/>
      <c r="B417" s="431" t="s">
        <v>308</v>
      </c>
      <c r="C417" s="291" t="s">
        <v>163</v>
      </c>
      <c r="D417" s="295"/>
      <c r="E417" s="295"/>
      <c r="F417" s="295"/>
      <c r="G417" s="295"/>
      <c r="H417" s="295"/>
      <c r="I417" s="295"/>
      <c r="J417" s="295"/>
      <c r="K417" s="295"/>
      <c r="L417" s="295"/>
      <c r="M417" s="295"/>
      <c r="N417" s="773"/>
      <c r="O417" s="295"/>
      <c r="P417" s="295"/>
      <c r="Q417" s="295"/>
      <c r="R417" s="295"/>
      <c r="S417" s="295"/>
      <c r="T417" s="295"/>
      <c r="U417" s="295"/>
      <c r="V417" s="295"/>
      <c r="W417" s="295"/>
      <c r="X417" s="295"/>
      <c r="Y417" s="754">
        <f>Y416</f>
        <v>0</v>
      </c>
      <c r="Z417" s="754">
        <f t="shared" ref="Z417:AD417" si="843">Z416</f>
        <v>0</v>
      </c>
      <c r="AA417" s="754">
        <f t="shared" si="843"/>
        <v>0</v>
      </c>
      <c r="AB417" s="754">
        <f t="shared" si="843"/>
        <v>0</v>
      </c>
      <c r="AC417" s="754">
        <f t="shared" si="843"/>
        <v>0</v>
      </c>
      <c r="AD417" s="754">
        <f t="shared" si="843"/>
        <v>0</v>
      </c>
      <c r="AE417" s="411">
        <f t="shared" ref="AE417" si="844">AE416</f>
        <v>0</v>
      </c>
      <c r="AF417" s="411">
        <f t="shared" ref="AF417" si="845">AF416</f>
        <v>0</v>
      </c>
      <c r="AG417" s="411">
        <f t="shared" ref="AG417" si="846">AG416</f>
        <v>0</v>
      </c>
      <c r="AH417" s="411">
        <f t="shared" ref="AH417" si="847">AH416</f>
        <v>0</v>
      </c>
      <c r="AI417" s="411">
        <f t="shared" ref="AI417" si="848">AI416</f>
        <v>0</v>
      </c>
      <c r="AJ417" s="411">
        <f t="shared" ref="AJ417" si="849">AJ416</f>
        <v>0</v>
      </c>
      <c r="AK417" s="411">
        <f t="shared" ref="AK417" si="850">AK416</f>
        <v>0</v>
      </c>
      <c r="AL417" s="411">
        <f t="shared" ref="AL417" si="851">AL416</f>
        <v>0</v>
      </c>
      <c r="AM417" s="297"/>
    </row>
    <row r="418" spans="1:39" ht="15" outlineLevel="1">
      <c r="A418" s="528"/>
      <c r="B418" s="431"/>
      <c r="C418" s="291"/>
      <c r="D418" s="753"/>
      <c r="E418" s="753"/>
      <c r="F418" s="753"/>
      <c r="G418" s="753"/>
      <c r="H418" s="753"/>
      <c r="I418" s="753"/>
      <c r="J418" s="753"/>
      <c r="K418" s="753"/>
      <c r="L418" s="753"/>
      <c r="M418" s="753"/>
      <c r="N418" s="753"/>
      <c r="O418" s="753"/>
      <c r="P418" s="753"/>
      <c r="Q418" s="753"/>
      <c r="R418" s="753"/>
      <c r="S418" s="753"/>
      <c r="T418" s="753"/>
      <c r="U418" s="753"/>
      <c r="V418" s="753"/>
      <c r="W418" s="753"/>
      <c r="X418" s="753"/>
      <c r="Y418" s="768"/>
      <c r="Z418" s="770"/>
      <c r="AA418" s="770"/>
      <c r="AB418" s="770"/>
      <c r="AC418" s="770"/>
      <c r="AD418" s="770"/>
      <c r="AE418" s="423"/>
      <c r="AF418" s="423"/>
      <c r="AG418" s="423"/>
      <c r="AH418" s="423"/>
      <c r="AI418" s="423"/>
      <c r="AJ418" s="423"/>
      <c r="AK418" s="423"/>
      <c r="AL418" s="423"/>
      <c r="AM418" s="297"/>
    </row>
    <row r="419" spans="1:39" ht="15.45" outlineLevel="1">
      <c r="A419" s="528"/>
      <c r="B419" s="510" t="s">
        <v>498</v>
      </c>
      <c r="C419" s="289"/>
      <c r="D419" s="755"/>
      <c r="E419" s="755"/>
      <c r="F419" s="755"/>
      <c r="G419" s="755"/>
      <c r="H419" s="755"/>
      <c r="I419" s="755"/>
      <c r="J419" s="755"/>
      <c r="K419" s="755"/>
      <c r="L419" s="755"/>
      <c r="M419" s="755"/>
      <c r="N419" s="757"/>
      <c r="O419" s="755"/>
      <c r="P419" s="755"/>
      <c r="Q419" s="755"/>
      <c r="R419" s="755"/>
      <c r="S419" s="755"/>
      <c r="T419" s="755"/>
      <c r="U419" s="755"/>
      <c r="V419" s="755"/>
      <c r="W419" s="755"/>
      <c r="X419" s="755"/>
      <c r="Y419" s="761"/>
      <c r="Z419" s="761"/>
      <c r="AA419" s="761"/>
      <c r="AB419" s="761"/>
      <c r="AC419" s="761"/>
      <c r="AD419" s="761"/>
      <c r="AE419" s="414"/>
      <c r="AF419" s="414"/>
      <c r="AG419" s="414"/>
      <c r="AH419" s="414"/>
      <c r="AI419" s="414"/>
      <c r="AJ419" s="414"/>
      <c r="AK419" s="414"/>
      <c r="AL419" s="414"/>
      <c r="AM419" s="292"/>
    </row>
    <row r="420" spans="1:39" ht="15" outlineLevel="1">
      <c r="A420" s="528">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758"/>
      <c r="AA420" s="758"/>
      <c r="AB420" s="758"/>
      <c r="AC420" s="758"/>
      <c r="AD420" s="758"/>
      <c r="AE420" s="410"/>
      <c r="AF420" s="415"/>
      <c r="AG420" s="415"/>
      <c r="AH420" s="415"/>
      <c r="AI420" s="415"/>
      <c r="AJ420" s="415"/>
      <c r="AK420" s="415"/>
      <c r="AL420" s="415"/>
      <c r="AM420" s="296">
        <f>SUM(Y420:AL420)</f>
        <v>0</v>
      </c>
    </row>
    <row r="421" spans="1:39" ht="15" outlineLevel="1">
      <c r="A421" s="528"/>
      <c r="B421" s="431" t="s">
        <v>308</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754">
        <f>Y420</f>
        <v>0</v>
      </c>
      <c r="Z421" s="754">
        <f t="shared" ref="Z421:AD421" si="852">Z420</f>
        <v>0</v>
      </c>
      <c r="AA421" s="754">
        <f t="shared" si="852"/>
        <v>0</v>
      </c>
      <c r="AB421" s="754">
        <f t="shared" si="852"/>
        <v>0</v>
      </c>
      <c r="AC421" s="754">
        <f t="shared" si="852"/>
        <v>0</v>
      </c>
      <c r="AD421" s="754">
        <f t="shared" si="852"/>
        <v>0</v>
      </c>
      <c r="AE421" s="411">
        <f t="shared" ref="AE421" si="853">AE420</f>
        <v>0</v>
      </c>
      <c r="AF421" s="411">
        <f t="shared" ref="AF421" si="854">AF420</f>
        <v>0</v>
      </c>
      <c r="AG421" s="411">
        <f t="shared" ref="AG421" si="855">AG420</f>
        <v>0</v>
      </c>
      <c r="AH421" s="411">
        <f t="shared" ref="AH421" si="856">AH420</f>
        <v>0</v>
      </c>
      <c r="AI421" s="411">
        <f t="shared" ref="AI421" si="857">AI420</f>
        <v>0</v>
      </c>
      <c r="AJ421" s="411">
        <f t="shared" ref="AJ421" si="858">AJ420</f>
        <v>0</v>
      </c>
      <c r="AK421" s="411">
        <f t="shared" ref="AK421" si="859">AK420</f>
        <v>0</v>
      </c>
      <c r="AL421" s="411">
        <f t="shared" ref="AL421" si="860">AL420</f>
        <v>0</v>
      </c>
      <c r="AM421" s="311"/>
    </row>
    <row r="422" spans="1:39" ht="15" outlineLevel="1">
      <c r="A422" s="528"/>
      <c r="B422" s="522"/>
      <c r="C422" s="312"/>
      <c r="D422" s="753"/>
      <c r="E422" s="753"/>
      <c r="F422" s="753"/>
      <c r="G422" s="753"/>
      <c r="H422" s="753"/>
      <c r="I422" s="753"/>
      <c r="J422" s="753"/>
      <c r="K422" s="753"/>
      <c r="L422" s="753"/>
      <c r="M422" s="753"/>
      <c r="N422" s="753"/>
      <c r="O422" s="753"/>
      <c r="P422" s="753"/>
      <c r="Q422" s="753"/>
      <c r="R422" s="753"/>
      <c r="S422" s="753"/>
      <c r="T422" s="753"/>
      <c r="U422" s="753"/>
      <c r="V422" s="753"/>
      <c r="W422" s="753"/>
      <c r="X422" s="753"/>
      <c r="Y422" s="416"/>
      <c r="Z422" s="416"/>
      <c r="AA422" s="416"/>
      <c r="AB422" s="416"/>
      <c r="AC422" s="416"/>
      <c r="AD422" s="416"/>
      <c r="AE422" s="416"/>
      <c r="AF422" s="416"/>
      <c r="AG422" s="416"/>
      <c r="AH422" s="416"/>
      <c r="AI422" s="416"/>
      <c r="AJ422" s="416"/>
      <c r="AK422" s="416"/>
      <c r="AL422" s="416"/>
      <c r="AM422" s="313"/>
    </row>
    <row r="423" spans="1:39" ht="30" outlineLevel="1">
      <c r="A423" s="528">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758"/>
      <c r="AA423" s="758"/>
      <c r="AB423" s="758"/>
      <c r="AC423" s="758"/>
      <c r="AD423" s="758"/>
      <c r="AE423" s="410"/>
      <c r="AF423" s="415"/>
      <c r="AG423" s="415"/>
      <c r="AH423" s="415"/>
      <c r="AI423" s="415"/>
      <c r="AJ423" s="415"/>
      <c r="AK423" s="415"/>
      <c r="AL423" s="415"/>
      <c r="AM423" s="296">
        <f>SUM(Y423:AL423)</f>
        <v>0</v>
      </c>
    </row>
    <row r="424" spans="1:39" ht="15" outlineLevel="1">
      <c r="A424" s="528"/>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754">
        <f>Y423</f>
        <v>0</v>
      </c>
      <c r="Z424" s="754">
        <f t="shared" ref="Z424:AD424" si="861">Z423</f>
        <v>0</v>
      </c>
      <c r="AA424" s="754">
        <f t="shared" si="861"/>
        <v>0</v>
      </c>
      <c r="AB424" s="754">
        <f t="shared" si="861"/>
        <v>0</v>
      </c>
      <c r="AC424" s="754">
        <f t="shared" si="861"/>
        <v>0</v>
      </c>
      <c r="AD424" s="754">
        <f t="shared" si="861"/>
        <v>0</v>
      </c>
      <c r="AE424" s="411">
        <f t="shared" ref="AE424" si="862">AE423</f>
        <v>0</v>
      </c>
      <c r="AF424" s="411">
        <f t="shared" ref="AF424" si="863">AF423</f>
        <v>0</v>
      </c>
      <c r="AG424" s="411">
        <f t="shared" ref="AG424" si="864">AG423</f>
        <v>0</v>
      </c>
      <c r="AH424" s="411">
        <f t="shared" ref="AH424" si="865">AH423</f>
        <v>0</v>
      </c>
      <c r="AI424" s="411">
        <f t="shared" ref="AI424" si="866">AI423</f>
        <v>0</v>
      </c>
      <c r="AJ424" s="411">
        <f t="shared" ref="AJ424" si="867">AJ423</f>
        <v>0</v>
      </c>
      <c r="AK424" s="411">
        <f t="shared" ref="AK424" si="868">AK423</f>
        <v>0</v>
      </c>
      <c r="AL424" s="411">
        <f t="shared" ref="AL424" si="869">AL423</f>
        <v>0</v>
      </c>
      <c r="AM424" s="311"/>
    </row>
    <row r="425" spans="1:39" ht="15" outlineLevel="1">
      <c r="A425" s="528"/>
      <c r="B425" s="523"/>
      <c r="C425" s="312"/>
      <c r="D425" s="753"/>
      <c r="E425" s="753"/>
      <c r="F425" s="753"/>
      <c r="G425" s="753"/>
      <c r="H425" s="753"/>
      <c r="I425" s="753"/>
      <c r="J425" s="753"/>
      <c r="K425" s="753"/>
      <c r="L425" s="753"/>
      <c r="M425" s="753"/>
      <c r="N425" s="753"/>
      <c r="O425" s="753"/>
      <c r="P425" s="753"/>
      <c r="Q425" s="753"/>
      <c r="R425" s="753"/>
      <c r="S425" s="753"/>
      <c r="T425" s="753"/>
      <c r="U425" s="753"/>
      <c r="V425" s="753"/>
      <c r="W425" s="753"/>
      <c r="X425" s="753"/>
      <c r="Y425" s="416"/>
      <c r="Z425" s="417"/>
      <c r="AA425" s="416"/>
      <c r="AB425" s="416"/>
      <c r="AC425" s="416"/>
      <c r="AD425" s="416"/>
      <c r="AE425" s="416"/>
      <c r="AF425" s="416"/>
      <c r="AG425" s="416"/>
      <c r="AH425" s="416"/>
      <c r="AI425" s="416"/>
      <c r="AJ425" s="416"/>
      <c r="AK425" s="416"/>
      <c r="AL425" s="416"/>
      <c r="AM425" s="313"/>
    </row>
    <row r="426" spans="1:39" ht="30" outlineLevel="1">
      <c r="A426" s="528">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758"/>
      <c r="AA426" s="758"/>
      <c r="AB426" s="758"/>
      <c r="AC426" s="758"/>
      <c r="AD426" s="758"/>
      <c r="AE426" s="410"/>
      <c r="AF426" s="415"/>
      <c r="AG426" s="415"/>
      <c r="AH426" s="415"/>
      <c r="AI426" s="415"/>
      <c r="AJ426" s="415"/>
      <c r="AK426" s="415"/>
      <c r="AL426" s="415"/>
      <c r="AM426" s="296">
        <f>SUM(Y426:AL426)</f>
        <v>0</v>
      </c>
    </row>
    <row r="427" spans="1:39" ht="15" outlineLevel="1">
      <c r="A427" s="528"/>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754">
        <f>Y426</f>
        <v>0</v>
      </c>
      <c r="Z427" s="754">
        <f t="shared" ref="Z427:AD427" si="870">Z426</f>
        <v>0</v>
      </c>
      <c r="AA427" s="754">
        <f t="shared" si="870"/>
        <v>0</v>
      </c>
      <c r="AB427" s="754">
        <f t="shared" si="870"/>
        <v>0</v>
      </c>
      <c r="AC427" s="754">
        <f t="shared" si="870"/>
        <v>0</v>
      </c>
      <c r="AD427" s="754">
        <f t="shared" si="870"/>
        <v>0</v>
      </c>
      <c r="AE427" s="411">
        <f t="shared" ref="AE427" si="871">AE426</f>
        <v>0</v>
      </c>
      <c r="AF427" s="411">
        <f t="shared" ref="AF427" si="872">AF426</f>
        <v>0</v>
      </c>
      <c r="AG427" s="411">
        <f t="shared" ref="AG427" si="873">AG426</f>
        <v>0</v>
      </c>
      <c r="AH427" s="411">
        <f t="shared" ref="AH427" si="874">AH426</f>
        <v>0</v>
      </c>
      <c r="AI427" s="411">
        <f t="shared" ref="AI427" si="875">AI426</f>
        <v>0</v>
      </c>
      <c r="AJ427" s="411">
        <f t="shared" ref="AJ427" si="876">AJ426</f>
        <v>0</v>
      </c>
      <c r="AK427" s="411">
        <f t="shared" ref="AK427" si="877">AK426</f>
        <v>0</v>
      </c>
      <c r="AL427" s="411">
        <f t="shared" ref="AL427" si="878">AL426</f>
        <v>0</v>
      </c>
      <c r="AM427" s="311"/>
    </row>
    <row r="428" spans="1:39" ht="15" outlineLevel="1">
      <c r="A428" s="528"/>
      <c r="B428" s="523"/>
      <c r="C428" s="312"/>
      <c r="D428" s="756"/>
      <c r="E428" s="756"/>
      <c r="F428" s="756"/>
      <c r="G428" s="756"/>
      <c r="H428" s="756"/>
      <c r="I428" s="756"/>
      <c r="J428" s="756"/>
      <c r="K428" s="756"/>
      <c r="L428" s="756"/>
      <c r="M428" s="756"/>
      <c r="N428" s="753"/>
      <c r="O428" s="756"/>
      <c r="P428" s="756"/>
      <c r="Q428" s="756"/>
      <c r="R428" s="756"/>
      <c r="S428" s="756"/>
      <c r="T428" s="756"/>
      <c r="U428" s="756"/>
      <c r="V428" s="756"/>
      <c r="W428" s="756"/>
      <c r="X428" s="756"/>
      <c r="Y428" s="416"/>
      <c r="Z428" s="417"/>
      <c r="AA428" s="416"/>
      <c r="AB428" s="416"/>
      <c r="AC428" s="416"/>
      <c r="AD428" s="416"/>
      <c r="AE428" s="416"/>
      <c r="AF428" s="416"/>
      <c r="AG428" s="416"/>
      <c r="AH428" s="416"/>
      <c r="AI428" s="416"/>
      <c r="AJ428" s="416"/>
      <c r="AK428" s="416"/>
      <c r="AL428" s="416"/>
      <c r="AM428" s="313"/>
    </row>
    <row r="429" spans="1:39" ht="30" outlineLevel="1">
      <c r="A429" s="528">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758"/>
      <c r="AA429" s="758"/>
      <c r="AB429" s="758"/>
      <c r="AC429" s="758"/>
      <c r="AD429" s="758"/>
      <c r="AE429" s="410"/>
      <c r="AF429" s="415"/>
      <c r="AG429" s="415"/>
      <c r="AH429" s="415"/>
      <c r="AI429" s="415"/>
      <c r="AJ429" s="415"/>
      <c r="AK429" s="415"/>
      <c r="AL429" s="415"/>
      <c r="AM429" s="296">
        <f>SUM(Y429:AL429)</f>
        <v>0</v>
      </c>
    </row>
    <row r="430" spans="1:39" ht="15" outlineLevel="1">
      <c r="A430" s="528"/>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754">
        <f>Y429</f>
        <v>0</v>
      </c>
      <c r="Z430" s="754">
        <f t="shared" ref="Z430:AD430" si="879">Z429</f>
        <v>0</v>
      </c>
      <c r="AA430" s="754">
        <f t="shared" si="879"/>
        <v>0</v>
      </c>
      <c r="AB430" s="754">
        <f t="shared" si="879"/>
        <v>0</v>
      </c>
      <c r="AC430" s="754">
        <f t="shared" si="879"/>
        <v>0</v>
      </c>
      <c r="AD430" s="754">
        <f t="shared" si="879"/>
        <v>0</v>
      </c>
      <c r="AE430" s="411">
        <f t="shared" ref="AE430" si="880">AE429</f>
        <v>0</v>
      </c>
      <c r="AF430" s="411">
        <f t="shared" ref="AF430" si="881">AF429</f>
        <v>0</v>
      </c>
      <c r="AG430" s="411">
        <f t="shared" ref="AG430" si="882">AG429</f>
        <v>0</v>
      </c>
      <c r="AH430" s="411">
        <f t="shared" ref="AH430" si="883">AH429</f>
        <v>0</v>
      </c>
      <c r="AI430" s="411">
        <f t="shared" ref="AI430" si="884">AI429</f>
        <v>0</v>
      </c>
      <c r="AJ430" s="411">
        <f t="shared" ref="AJ430" si="885">AJ429</f>
        <v>0</v>
      </c>
      <c r="AK430" s="411">
        <f t="shared" ref="AK430" si="886">AK429</f>
        <v>0</v>
      </c>
      <c r="AL430" s="411">
        <f t="shared" ref="AL430" si="887">AL429</f>
        <v>0</v>
      </c>
      <c r="AM430" s="311"/>
    </row>
    <row r="431" spans="1:39" ht="15" outlineLevel="1">
      <c r="A431" s="528"/>
      <c r="B431" s="523"/>
      <c r="C431" s="312"/>
      <c r="D431" s="756"/>
      <c r="E431" s="756"/>
      <c r="F431" s="756"/>
      <c r="G431" s="756"/>
      <c r="H431" s="756"/>
      <c r="I431" s="756"/>
      <c r="J431" s="756"/>
      <c r="K431" s="756"/>
      <c r="L431" s="756"/>
      <c r="M431" s="756"/>
      <c r="N431" s="753"/>
      <c r="O431" s="756"/>
      <c r="P431" s="756"/>
      <c r="Q431" s="756"/>
      <c r="R431" s="756"/>
      <c r="S431" s="756"/>
      <c r="T431" s="756"/>
      <c r="U431" s="756"/>
      <c r="V431" s="756"/>
      <c r="W431" s="756"/>
      <c r="X431" s="756"/>
      <c r="Y431" s="416"/>
      <c r="Z431" s="416"/>
      <c r="AA431" s="416"/>
      <c r="AB431" s="416"/>
      <c r="AC431" s="416"/>
      <c r="AD431" s="416"/>
      <c r="AE431" s="416"/>
      <c r="AF431" s="416"/>
      <c r="AG431" s="416"/>
      <c r="AH431" s="416"/>
      <c r="AI431" s="416"/>
      <c r="AJ431" s="416"/>
      <c r="AK431" s="416"/>
      <c r="AL431" s="416"/>
      <c r="AM431" s="313"/>
    </row>
    <row r="432" spans="1:39" ht="30" outlineLevel="1">
      <c r="A432" s="528">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758"/>
      <c r="AA432" s="758"/>
      <c r="AB432" s="758"/>
      <c r="AC432" s="758"/>
      <c r="AD432" s="758"/>
      <c r="AE432" s="410"/>
      <c r="AF432" s="415"/>
      <c r="AG432" s="415"/>
      <c r="AH432" s="415"/>
      <c r="AI432" s="415"/>
      <c r="AJ432" s="415"/>
      <c r="AK432" s="415"/>
      <c r="AL432" s="415"/>
      <c r="AM432" s="296">
        <f>SUM(Y432:AL432)</f>
        <v>0</v>
      </c>
    </row>
    <row r="433" spans="1:40" ht="15" outlineLevel="1">
      <c r="A433" s="528"/>
      <c r="B433" s="431" t="s">
        <v>308</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754">
        <f>Y432</f>
        <v>0</v>
      </c>
      <c r="Z433" s="754">
        <f t="shared" ref="Z433:AD433" si="888">Z432</f>
        <v>0</v>
      </c>
      <c r="AA433" s="754">
        <f t="shared" si="888"/>
        <v>0</v>
      </c>
      <c r="AB433" s="754">
        <f t="shared" si="888"/>
        <v>0</v>
      </c>
      <c r="AC433" s="754">
        <f t="shared" si="888"/>
        <v>0</v>
      </c>
      <c r="AD433" s="754">
        <f t="shared" si="888"/>
        <v>0</v>
      </c>
      <c r="AE433" s="411">
        <f t="shared" ref="AE433" si="889">AE432</f>
        <v>0</v>
      </c>
      <c r="AF433" s="411">
        <f t="shared" ref="AF433" si="890">AF432</f>
        <v>0</v>
      </c>
      <c r="AG433" s="411">
        <f t="shared" ref="AG433" si="891">AG432</f>
        <v>0</v>
      </c>
      <c r="AH433" s="411">
        <f t="shared" ref="AH433" si="892">AH432</f>
        <v>0</v>
      </c>
      <c r="AI433" s="411">
        <f t="shared" ref="AI433" si="893">AI432</f>
        <v>0</v>
      </c>
      <c r="AJ433" s="411">
        <f t="shared" ref="AJ433" si="894">AJ432</f>
        <v>0</v>
      </c>
      <c r="AK433" s="411">
        <f t="shared" ref="AK433" si="895">AK432</f>
        <v>0</v>
      </c>
      <c r="AL433" s="411">
        <f t="shared" ref="AL433" si="896">AL432</f>
        <v>0</v>
      </c>
      <c r="AM433" s="311"/>
    </row>
    <row r="434" spans="1:40" ht="15" outlineLevel="1">
      <c r="A434" s="528"/>
      <c r="B434" s="523"/>
      <c r="C434" s="312"/>
      <c r="D434" s="756"/>
      <c r="E434" s="756"/>
      <c r="F434" s="756"/>
      <c r="G434" s="756"/>
      <c r="H434" s="756"/>
      <c r="I434" s="756"/>
      <c r="J434" s="756"/>
      <c r="K434" s="756"/>
      <c r="L434" s="756"/>
      <c r="M434" s="756"/>
      <c r="N434" s="753"/>
      <c r="O434" s="756"/>
      <c r="P434" s="756"/>
      <c r="Q434" s="756"/>
      <c r="R434" s="756"/>
      <c r="S434" s="756"/>
      <c r="T434" s="756"/>
      <c r="U434" s="756"/>
      <c r="V434" s="756"/>
      <c r="W434" s="756"/>
      <c r="X434" s="756"/>
      <c r="Y434" s="416"/>
      <c r="Z434" s="417"/>
      <c r="AA434" s="416"/>
      <c r="AB434" s="416"/>
      <c r="AC434" s="416"/>
      <c r="AD434" s="416"/>
      <c r="AE434" s="416"/>
      <c r="AF434" s="416"/>
      <c r="AG434" s="416"/>
      <c r="AH434" s="416"/>
      <c r="AI434" s="416"/>
      <c r="AJ434" s="416"/>
      <c r="AK434" s="416"/>
      <c r="AL434" s="416"/>
      <c r="AM434" s="313"/>
    </row>
    <row r="435" spans="1:40" ht="15.45" outlineLevel="1">
      <c r="A435" s="528"/>
      <c r="B435" s="500" t="s">
        <v>10</v>
      </c>
      <c r="C435" s="289"/>
      <c r="D435" s="755"/>
      <c r="E435" s="755"/>
      <c r="F435" s="755"/>
      <c r="G435" s="755"/>
      <c r="H435" s="755"/>
      <c r="I435" s="755"/>
      <c r="J435" s="755"/>
      <c r="K435" s="755"/>
      <c r="L435" s="755"/>
      <c r="M435" s="755"/>
      <c r="N435" s="757"/>
      <c r="O435" s="755"/>
      <c r="P435" s="755"/>
      <c r="Q435" s="755"/>
      <c r="R435" s="755"/>
      <c r="S435" s="755"/>
      <c r="T435" s="755"/>
      <c r="U435" s="755"/>
      <c r="V435" s="755"/>
      <c r="W435" s="755"/>
      <c r="X435" s="755"/>
      <c r="Y435" s="761"/>
      <c r="Z435" s="761"/>
      <c r="AA435" s="761"/>
      <c r="AB435" s="761"/>
      <c r="AC435" s="761"/>
      <c r="AD435" s="761"/>
      <c r="AE435" s="414"/>
      <c r="AF435" s="414"/>
      <c r="AG435" s="414"/>
      <c r="AH435" s="414"/>
      <c r="AI435" s="414"/>
      <c r="AJ435" s="414"/>
      <c r="AK435" s="414"/>
      <c r="AL435" s="414"/>
      <c r="AM435" s="292"/>
    </row>
    <row r="436" spans="1:40" ht="30" outlineLevel="1">
      <c r="A436" s="528">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766"/>
      <c r="Z436" s="758"/>
      <c r="AA436" s="758"/>
      <c r="AB436" s="758"/>
      <c r="AC436" s="758"/>
      <c r="AD436" s="758"/>
      <c r="AE436" s="410"/>
      <c r="AF436" s="415"/>
      <c r="AG436" s="415"/>
      <c r="AH436" s="415"/>
      <c r="AI436" s="415"/>
      <c r="AJ436" s="415"/>
      <c r="AK436" s="415"/>
      <c r="AL436" s="415"/>
      <c r="AM436" s="296">
        <f>SUM(Y436:AL436)</f>
        <v>0</v>
      </c>
    </row>
    <row r="437" spans="1:40" ht="15" outlineLevel="1">
      <c r="A437" s="528"/>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754">
        <f>Y436</f>
        <v>0</v>
      </c>
      <c r="Z437" s="754">
        <f t="shared" ref="Z437:AD437" si="897">Z436</f>
        <v>0</v>
      </c>
      <c r="AA437" s="754">
        <f t="shared" si="897"/>
        <v>0</v>
      </c>
      <c r="AB437" s="754">
        <f t="shared" si="897"/>
        <v>0</v>
      </c>
      <c r="AC437" s="754">
        <f t="shared" si="897"/>
        <v>0</v>
      </c>
      <c r="AD437" s="754">
        <f t="shared" si="897"/>
        <v>0</v>
      </c>
      <c r="AE437" s="411">
        <f t="shared" ref="AE437" si="898">AE436</f>
        <v>0</v>
      </c>
      <c r="AF437" s="411">
        <f t="shared" ref="AF437" si="899">AF436</f>
        <v>0</v>
      </c>
      <c r="AG437" s="411">
        <f t="shared" ref="AG437" si="900">AG436</f>
        <v>0</v>
      </c>
      <c r="AH437" s="411">
        <f t="shared" ref="AH437" si="901">AH436</f>
        <v>0</v>
      </c>
      <c r="AI437" s="411">
        <f t="shared" ref="AI437" si="902">AI436</f>
        <v>0</v>
      </c>
      <c r="AJ437" s="411">
        <f t="shared" ref="AJ437" si="903">AJ436</f>
        <v>0</v>
      </c>
      <c r="AK437" s="411">
        <f t="shared" ref="AK437" si="904">AK436</f>
        <v>0</v>
      </c>
      <c r="AL437" s="411">
        <f t="shared" ref="AL437" si="905">AL436</f>
        <v>0</v>
      </c>
      <c r="AM437" s="297"/>
    </row>
    <row r="438" spans="1:40" ht="15" outlineLevel="1">
      <c r="A438" s="528"/>
      <c r="B438" s="524"/>
      <c r="C438" s="305"/>
      <c r="D438" s="753"/>
      <c r="E438" s="753"/>
      <c r="F438" s="753"/>
      <c r="G438" s="753"/>
      <c r="H438" s="753"/>
      <c r="I438" s="753"/>
      <c r="J438" s="753"/>
      <c r="K438" s="753"/>
      <c r="L438" s="753"/>
      <c r="M438" s="753"/>
      <c r="N438" s="753"/>
      <c r="O438" s="753"/>
      <c r="P438" s="753"/>
      <c r="Q438" s="753"/>
      <c r="R438" s="753"/>
      <c r="S438" s="753"/>
      <c r="T438" s="753"/>
      <c r="U438" s="753"/>
      <c r="V438" s="753"/>
      <c r="W438" s="753"/>
      <c r="X438" s="753"/>
      <c r="Y438" s="759"/>
      <c r="Z438" s="767"/>
      <c r="AA438" s="767"/>
      <c r="AB438" s="767"/>
      <c r="AC438" s="767"/>
      <c r="AD438" s="767"/>
      <c r="AE438" s="421"/>
      <c r="AF438" s="421"/>
      <c r="AG438" s="421"/>
      <c r="AH438" s="421"/>
      <c r="AI438" s="421"/>
      <c r="AJ438" s="421"/>
      <c r="AK438" s="421"/>
      <c r="AL438" s="421"/>
      <c r="AM438" s="306"/>
    </row>
    <row r="439" spans="1:40" ht="30" outlineLevel="1">
      <c r="A439" s="528">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758"/>
      <c r="Z439" s="758"/>
      <c r="AA439" s="758"/>
      <c r="AB439" s="758"/>
      <c r="AC439" s="758"/>
      <c r="AD439" s="758"/>
      <c r="AE439" s="410"/>
      <c r="AF439" s="415"/>
      <c r="AG439" s="415"/>
      <c r="AH439" s="415"/>
      <c r="AI439" s="415"/>
      <c r="AJ439" s="415"/>
      <c r="AK439" s="415"/>
      <c r="AL439" s="415"/>
      <c r="AM439" s="296">
        <f>SUM(Y439:AL439)</f>
        <v>0</v>
      </c>
    </row>
    <row r="440" spans="1:40" ht="15" outlineLevel="1">
      <c r="A440" s="528"/>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754">
        <f>Y439</f>
        <v>0</v>
      </c>
      <c r="Z440" s="754">
        <f t="shared" ref="Z440:AD440" si="906">Z439</f>
        <v>0</v>
      </c>
      <c r="AA440" s="754">
        <f t="shared" si="906"/>
        <v>0</v>
      </c>
      <c r="AB440" s="754">
        <f t="shared" si="906"/>
        <v>0</v>
      </c>
      <c r="AC440" s="754">
        <f t="shared" si="906"/>
        <v>0</v>
      </c>
      <c r="AD440" s="754">
        <f t="shared" si="906"/>
        <v>0</v>
      </c>
      <c r="AE440" s="411">
        <f t="shared" ref="AE440" si="907">AE439</f>
        <v>0</v>
      </c>
      <c r="AF440" s="411">
        <f t="shared" ref="AF440" si="908">AF439</f>
        <v>0</v>
      </c>
      <c r="AG440" s="411">
        <f t="shared" ref="AG440" si="909">AG439</f>
        <v>0</v>
      </c>
      <c r="AH440" s="411">
        <f t="shared" ref="AH440" si="910">AH439</f>
        <v>0</v>
      </c>
      <c r="AI440" s="411">
        <f t="shared" ref="AI440" si="911">AI439</f>
        <v>0</v>
      </c>
      <c r="AJ440" s="411">
        <f t="shared" ref="AJ440" si="912">AJ439</f>
        <v>0</v>
      </c>
      <c r="AK440" s="411">
        <f t="shared" ref="AK440" si="913">AK439</f>
        <v>0</v>
      </c>
      <c r="AL440" s="411">
        <f t="shared" ref="AL440" si="914">AL439</f>
        <v>0</v>
      </c>
      <c r="AM440" s="297"/>
    </row>
    <row r="441" spans="1:40" ht="15" outlineLevel="1">
      <c r="A441" s="528"/>
      <c r="B441" s="524"/>
      <c r="C441" s="305"/>
      <c r="D441" s="753"/>
      <c r="E441" s="753"/>
      <c r="F441" s="753"/>
      <c r="G441" s="753"/>
      <c r="H441" s="753"/>
      <c r="I441" s="753"/>
      <c r="J441" s="753"/>
      <c r="K441" s="753"/>
      <c r="L441" s="753"/>
      <c r="M441" s="753"/>
      <c r="N441" s="753"/>
      <c r="O441" s="753"/>
      <c r="P441" s="753"/>
      <c r="Q441" s="753"/>
      <c r="R441" s="753"/>
      <c r="S441" s="753"/>
      <c r="T441" s="753"/>
      <c r="U441" s="753"/>
      <c r="V441" s="753"/>
      <c r="W441" s="753"/>
      <c r="X441" s="753"/>
      <c r="Y441" s="768"/>
      <c r="Z441" s="768"/>
      <c r="AA441" s="759"/>
      <c r="AB441" s="759"/>
      <c r="AC441" s="759"/>
      <c r="AD441" s="759"/>
      <c r="AE441" s="412"/>
      <c r="AF441" s="412"/>
      <c r="AG441" s="412"/>
      <c r="AH441" s="412"/>
      <c r="AI441" s="412"/>
      <c r="AJ441" s="412"/>
      <c r="AK441" s="412"/>
      <c r="AL441" s="412"/>
      <c r="AM441" s="306"/>
    </row>
    <row r="442" spans="1:40" ht="30" outlineLevel="1">
      <c r="A442" s="528">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758"/>
      <c r="Z442" s="758"/>
      <c r="AA442" s="758"/>
      <c r="AB442" s="758"/>
      <c r="AC442" s="758"/>
      <c r="AD442" s="758"/>
      <c r="AE442" s="410"/>
      <c r="AF442" s="415"/>
      <c r="AG442" s="415"/>
      <c r="AH442" s="415"/>
      <c r="AI442" s="415"/>
      <c r="AJ442" s="415"/>
      <c r="AK442" s="415"/>
      <c r="AL442" s="415"/>
      <c r="AM442" s="296">
        <f>SUM(Y442:AL442)</f>
        <v>0</v>
      </c>
    </row>
    <row r="443" spans="1:40" ht="15" outlineLevel="1">
      <c r="A443" s="528"/>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754">
        <f>Y442</f>
        <v>0</v>
      </c>
      <c r="Z443" s="754">
        <f t="shared" ref="Z443:AD443" si="915">Z442</f>
        <v>0</v>
      </c>
      <c r="AA443" s="754">
        <f t="shared" si="915"/>
        <v>0</v>
      </c>
      <c r="AB443" s="754">
        <f t="shared" si="915"/>
        <v>0</v>
      </c>
      <c r="AC443" s="754">
        <f t="shared" si="915"/>
        <v>0</v>
      </c>
      <c r="AD443" s="754">
        <f t="shared" si="915"/>
        <v>0</v>
      </c>
      <c r="AE443" s="411">
        <f t="shared" ref="AE443" si="916">AE442</f>
        <v>0</v>
      </c>
      <c r="AF443" s="411">
        <f t="shared" ref="AF443" si="917">AF442</f>
        <v>0</v>
      </c>
      <c r="AG443" s="411">
        <f t="shared" ref="AG443" si="918">AG442</f>
        <v>0</v>
      </c>
      <c r="AH443" s="411">
        <f t="shared" ref="AH443" si="919">AH442</f>
        <v>0</v>
      </c>
      <c r="AI443" s="411">
        <f t="shared" ref="AI443" si="920">AI442</f>
        <v>0</v>
      </c>
      <c r="AJ443" s="411">
        <f t="shared" ref="AJ443" si="921">AJ442</f>
        <v>0</v>
      </c>
      <c r="AK443" s="411">
        <f t="shared" ref="AK443" si="922">AK442</f>
        <v>0</v>
      </c>
      <c r="AL443" s="411">
        <f t="shared" ref="AL443" si="923">AL442</f>
        <v>0</v>
      </c>
      <c r="AM443" s="306"/>
    </row>
    <row r="444" spans="1:40" ht="15" outlineLevel="1">
      <c r="A444" s="528"/>
      <c r="B444" s="524"/>
      <c r="C444" s="305"/>
      <c r="D444" s="753"/>
      <c r="E444" s="753"/>
      <c r="F444" s="753"/>
      <c r="G444" s="753"/>
      <c r="H444" s="753"/>
      <c r="I444" s="753"/>
      <c r="J444" s="753"/>
      <c r="K444" s="753"/>
      <c r="L444" s="753"/>
      <c r="M444" s="753"/>
      <c r="N444" s="753"/>
      <c r="O444" s="753"/>
      <c r="P444" s="753"/>
      <c r="Q444" s="753"/>
      <c r="R444" s="753"/>
      <c r="S444" s="753"/>
      <c r="T444" s="753"/>
      <c r="U444" s="753"/>
      <c r="V444" s="753"/>
      <c r="W444" s="753"/>
      <c r="X444" s="753"/>
      <c r="Y444" s="759"/>
      <c r="Z444" s="759"/>
      <c r="AA444" s="759"/>
      <c r="AB444" s="759"/>
      <c r="AC444" s="759"/>
      <c r="AD444" s="759"/>
      <c r="AE444" s="412"/>
      <c r="AF444" s="412"/>
      <c r="AG444" s="412"/>
      <c r="AH444" s="412"/>
      <c r="AI444" s="412"/>
      <c r="AJ444" s="412"/>
      <c r="AK444" s="412"/>
      <c r="AL444" s="412"/>
      <c r="AM444" s="306"/>
    </row>
    <row r="445" spans="1:40" ht="15.45" outlineLevel="1">
      <c r="A445" s="528"/>
      <c r="B445" s="500" t="s">
        <v>107</v>
      </c>
      <c r="C445" s="289"/>
      <c r="D445" s="757"/>
      <c r="E445" s="757"/>
      <c r="F445" s="757"/>
      <c r="G445" s="757"/>
      <c r="H445" s="757"/>
      <c r="I445" s="757"/>
      <c r="J445" s="757"/>
      <c r="K445" s="757"/>
      <c r="L445" s="757"/>
      <c r="M445" s="757"/>
      <c r="N445" s="757"/>
      <c r="O445" s="757"/>
      <c r="P445" s="755"/>
      <c r="Q445" s="755"/>
      <c r="R445" s="755"/>
      <c r="S445" s="755"/>
      <c r="T445" s="755"/>
      <c r="U445" s="755"/>
      <c r="V445" s="755"/>
      <c r="W445" s="755"/>
      <c r="X445" s="755"/>
      <c r="Y445" s="761"/>
      <c r="Z445" s="761"/>
      <c r="AA445" s="761"/>
      <c r="AB445" s="761"/>
      <c r="AC445" s="761"/>
      <c r="AD445" s="761"/>
      <c r="AE445" s="414"/>
      <c r="AF445" s="414"/>
      <c r="AG445" s="414"/>
      <c r="AH445" s="414"/>
      <c r="AI445" s="414"/>
      <c r="AJ445" s="414"/>
      <c r="AK445" s="414"/>
      <c r="AL445" s="414"/>
      <c r="AM445" s="292"/>
    </row>
    <row r="446" spans="1:40" ht="15" outlineLevel="1">
      <c r="A446" s="528">
        <v>14</v>
      </c>
      <c r="B446" s="524"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758"/>
      <c r="Z446" s="758"/>
      <c r="AA446" s="758"/>
      <c r="AB446" s="758"/>
      <c r="AC446" s="758"/>
      <c r="AD446" s="758"/>
      <c r="AE446" s="410"/>
      <c r="AF446" s="410"/>
      <c r="AG446" s="410"/>
      <c r="AH446" s="410"/>
      <c r="AI446" s="410"/>
      <c r="AJ446" s="410"/>
      <c r="AK446" s="410"/>
      <c r="AL446" s="410"/>
      <c r="AM446" s="296">
        <f>SUM(Y446:AL446)</f>
        <v>0</v>
      </c>
    </row>
    <row r="447" spans="1:40" ht="15" outlineLevel="1">
      <c r="A447" s="528"/>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754">
        <f>Y446</f>
        <v>0</v>
      </c>
      <c r="Z447" s="754">
        <f t="shared" ref="Z447:AD447" si="924">Z446</f>
        <v>0</v>
      </c>
      <c r="AA447" s="754">
        <f t="shared" si="924"/>
        <v>0</v>
      </c>
      <c r="AB447" s="754">
        <f t="shared" si="924"/>
        <v>0</v>
      </c>
      <c r="AC447" s="754">
        <f t="shared" si="924"/>
        <v>0</v>
      </c>
      <c r="AD447" s="754">
        <f t="shared" si="924"/>
        <v>0</v>
      </c>
      <c r="AE447" s="411">
        <f t="shared" ref="AE447" si="925">AE446</f>
        <v>0</v>
      </c>
      <c r="AF447" s="411">
        <f t="shared" ref="AF447" si="926">AF446</f>
        <v>0</v>
      </c>
      <c r="AG447" s="411">
        <f t="shared" ref="AG447" si="927">AG446</f>
        <v>0</v>
      </c>
      <c r="AH447" s="411">
        <f t="shared" ref="AH447" si="928">AH446</f>
        <v>0</v>
      </c>
      <c r="AI447" s="411">
        <f t="shared" ref="AI447" si="929">AI446</f>
        <v>0</v>
      </c>
      <c r="AJ447" s="411">
        <f t="shared" ref="AJ447" si="930">AJ446</f>
        <v>0</v>
      </c>
      <c r="AK447" s="411">
        <f t="shared" ref="AK447" si="931">AK446</f>
        <v>0</v>
      </c>
      <c r="AL447" s="411">
        <f t="shared" ref="AL447" si="932">AL446</f>
        <v>0</v>
      </c>
      <c r="AM447" s="297"/>
    </row>
    <row r="448" spans="1:40" ht="15" outlineLevel="1">
      <c r="A448" s="528"/>
      <c r="B448" s="524"/>
      <c r="C448" s="305"/>
      <c r="D448" s="753"/>
      <c r="E448" s="753"/>
      <c r="F448" s="753"/>
      <c r="G448" s="753"/>
      <c r="H448" s="753"/>
      <c r="I448" s="753"/>
      <c r="J448" s="753"/>
      <c r="K448" s="753"/>
      <c r="L448" s="753"/>
      <c r="M448" s="753"/>
      <c r="N448" s="773"/>
      <c r="O448" s="753"/>
      <c r="P448" s="753"/>
      <c r="Q448" s="753"/>
      <c r="R448" s="753"/>
      <c r="S448" s="753"/>
      <c r="T448" s="753"/>
      <c r="U448" s="753"/>
      <c r="V448" s="753"/>
      <c r="W448" s="753"/>
      <c r="X448" s="753"/>
      <c r="Y448" s="759"/>
      <c r="Z448" s="759"/>
      <c r="AA448" s="759"/>
      <c r="AB448" s="759"/>
      <c r="AC448" s="759"/>
      <c r="AD448" s="759"/>
      <c r="AE448" s="412"/>
      <c r="AF448" s="412"/>
      <c r="AG448" s="412"/>
      <c r="AH448" s="412"/>
      <c r="AI448" s="412"/>
      <c r="AJ448" s="412"/>
      <c r="AK448" s="412"/>
      <c r="AL448" s="412"/>
      <c r="AM448" s="301"/>
      <c r="AN448" s="626"/>
    </row>
    <row r="449" spans="1:40" s="309" customFormat="1" ht="15.45" outlineLevel="1">
      <c r="A449" s="528"/>
      <c r="B449" s="500" t="s">
        <v>490</v>
      </c>
      <c r="C449" s="291"/>
      <c r="D449" s="753"/>
      <c r="E449" s="753"/>
      <c r="F449" s="753"/>
      <c r="G449" s="753"/>
      <c r="H449" s="753"/>
      <c r="I449" s="753"/>
      <c r="J449" s="753"/>
      <c r="K449" s="753"/>
      <c r="L449" s="753"/>
      <c r="M449" s="753"/>
      <c r="N449" s="753"/>
      <c r="O449" s="753"/>
      <c r="P449" s="753"/>
      <c r="Q449" s="753"/>
      <c r="R449" s="753"/>
      <c r="S449" s="753"/>
      <c r="T449" s="753"/>
      <c r="U449" s="753"/>
      <c r="V449" s="753"/>
      <c r="W449" s="753"/>
      <c r="X449" s="753"/>
      <c r="Y449" s="759"/>
      <c r="Z449" s="759"/>
      <c r="AA449" s="759"/>
      <c r="AB449" s="759"/>
      <c r="AC449" s="759"/>
      <c r="AD449" s="759"/>
      <c r="AE449" s="416"/>
      <c r="AF449" s="416"/>
      <c r="AG449" s="416"/>
      <c r="AH449" s="416"/>
      <c r="AI449" s="416"/>
      <c r="AJ449" s="416"/>
      <c r="AK449" s="416"/>
      <c r="AL449" s="416"/>
      <c r="AM449" s="513"/>
      <c r="AN449" s="627"/>
    </row>
    <row r="450" spans="1:40" ht="15" outlineLevel="1">
      <c r="A450" s="528">
        <v>15</v>
      </c>
      <c r="B450" s="431" t="s">
        <v>495</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758"/>
      <c r="Z450" s="758"/>
      <c r="AA450" s="758"/>
      <c r="AB450" s="758"/>
      <c r="AC450" s="758"/>
      <c r="AD450" s="758"/>
      <c r="AE450" s="410"/>
      <c r="AF450" s="410"/>
      <c r="AG450" s="410"/>
      <c r="AH450" s="410"/>
      <c r="AI450" s="410"/>
      <c r="AJ450" s="410"/>
      <c r="AK450" s="410"/>
      <c r="AL450" s="410"/>
      <c r="AM450" s="296">
        <f>SUM(Y450:AL450)</f>
        <v>0</v>
      </c>
    </row>
    <row r="451" spans="1:40" ht="15" outlineLevel="1">
      <c r="A451" s="528"/>
      <c r="B451" s="431" t="s">
        <v>308</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754">
        <f>Y450</f>
        <v>0</v>
      </c>
      <c r="Z451" s="754">
        <f t="shared" ref="Z451:AD451" si="933">Z450</f>
        <v>0</v>
      </c>
      <c r="AA451" s="754">
        <f t="shared" si="933"/>
        <v>0</v>
      </c>
      <c r="AB451" s="754">
        <f t="shared" si="933"/>
        <v>0</v>
      </c>
      <c r="AC451" s="754">
        <f t="shared" si="933"/>
        <v>0</v>
      </c>
      <c r="AD451" s="754">
        <f t="shared" si="933"/>
        <v>0</v>
      </c>
      <c r="AE451" s="411">
        <f t="shared" ref="AE451:AL451" si="934">AE450</f>
        <v>0</v>
      </c>
      <c r="AF451" s="411">
        <f t="shared" si="934"/>
        <v>0</v>
      </c>
      <c r="AG451" s="411">
        <f t="shared" si="934"/>
        <v>0</v>
      </c>
      <c r="AH451" s="411">
        <f t="shared" si="934"/>
        <v>0</v>
      </c>
      <c r="AI451" s="411">
        <f t="shared" si="934"/>
        <v>0</v>
      </c>
      <c r="AJ451" s="411">
        <f t="shared" si="934"/>
        <v>0</v>
      </c>
      <c r="AK451" s="411">
        <f t="shared" si="934"/>
        <v>0</v>
      </c>
      <c r="AL451" s="411">
        <f t="shared" si="934"/>
        <v>0</v>
      </c>
      <c r="AM451" s="297"/>
    </row>
    <row r="452" spans="1:40" ht="15" outlineLevel="1">
      <c r="A452" s="528"/>
      <c r="B452" s="524"/>
      <c r="C452" s="305"/>
      <c r="D452" s="753"/>
      <c r="E452" s="753"/>
      <c r="F452" s="753"/>
      <c r="G452" s="753"/>
      <c r="H452" s="753"/>
      <c r="I452" s="753"/>
      <c r="J452" s="753"/>
      <c r="K452" s="753"/>
      <c r="L452" s="753"/>
      <c r="M452" s="753"/>
      <c r="N452" s="753"/>
      <c r="O452" s="753"/>
      <c r="P452" s="753"/>
      <c r="Q452" s="753"/>
      <c r="R452" s="753"/>
      <c r="S452" s="753"/>
      <c r="T452" s="753"/>
      <c r="U452" s="753"/>
      <c r="V452" s="753"/>
      <c r="W452" s="753"/>
      <c r="X452" s="753"/>
      <c r="Y452" s="759"/>
      <c r="Z452" s="759"/>
      <c r="AA452" s="759"/>
      <c r="AB452" s="759"/>
      <c r="AC452" s="759"/>
      <c r="AD452" s="759"/>
      <c r="AE452" s="412"/>
      <c r="AF452" s="412"/>
      <c r="AG452" s="412"/>
      <c r="AH452" s="412"/>
      <c r="AI452" s="412"/>
      <c r="AJ452" s="412"/>
      <c r="AK452" s="412"/>
      <c r="AL452" s="412"/>
      <c r="AM452" s="306"/>
    </row>
    <row r="453" spans="1:40" s="283" customFormat="1" ht="15" outlineLevel="1">
      <c r="A453" s="528">
        <v>16</v>
      </c>
      <c r="B453" s="525" t="s">
        <v>491</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758"/>
      <c r="Z453" s="758"/>
      <c r="AA453" s="758"/>
      <c r="AB453" s="758"/>
      <c r="AC453" s="758"/>
      <c r="AD453" s="758"/>
      <c r="AE453" s="410"/>
      <c r="AF453" s="410"/>
      <c r="AG453" s="410"/>
      <c r="AH453" s="410"/>
      <c r="AI453" s="410"/>
      <c r="AJ453" s="410"/>
      <c r="AK453" s="410"/>
      <c r="AL453" s="410"/>
      <c r="AM453" s="296">
        <f>SUM(Y453:AL453)</f>
        <v>0</v>
      </c>
    </row>
    <row r="454" spans="1:40" s="283" customFormat="1" ht="15" outlineLevel="1">
      <c r="A454" s="528"/>
      <c r="B454" s="525"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754">
        <f>Y453</f>
        <v>0</v>
      </c>
      <c r="Z454" s="754">
        <f t="shared" ref="Z454:AD454" si="935">Z453</f>
        <v>0</v>
      </c>
      <c r="AA454" s="754">
        <f t="shared" si="935"/>
        <v>0</v>
      </c>
      <c r="AB454" s="754">
        <f t="shared" si="935"/>
        <v>0</v>
      </c>
      <c r="AC454" s="754">
        <f t="shared" si="935"/>
        <v>0</v>
      </c>
      <c r="AD454" s="754">
        <f t="shared" si="935"/>
        <v>0</v>
      </c>
      <c r="AE454" s="411">
        <f t="shared" ref="AE454:AL454" si="936">AE453</f>
        <v>0</v>
      </c>
      <c r="AF454" s="411">
        <f t="shared" si="936"/>
        <v>0</v>
      </c>
      <c r="AG454" s="411">
        <f t="shared" si="936"/>
        <v>0</v>
      </c>
      <c r="AH454" s="411">
        <f t="shared" si="936"/>
        <v>0</v>
      </c>
      <c r="AI454" s="411">
        <f t="shared" si="936"/>
        <v>0</v>
      </c>
      <c r="AJ454" s="411">
        <f t="shared" si="936"/>
        <v>0</v>
      </c>
      <c r="AK454" s="411">
        <f t="shared" si="936"/>
        <v>0</v>
      </c>
      <c r="AL454" s="411">
        <f t="shared" si="936"/>
        <v>0</v>
      </c>
      <c r="AM454" s="297"/>
    </row>
    <row r="455" spans="1:40" s="283" customFormat="1" ht="15" outlineLevel="1">
      <c r="A455" s="528"/>
      <c r="B455" s="525"/>
      <c r="C455" s="291"/>
      <c r="D455" s="753"/>
      <c r="E455" s="753"/>
      <c r="F455" s="753"/>
      <c r="G455" s="753"/>
      <c r="H455" s="753"/>
      <c r="I455" s="753"/>
      <c r="J455" s="753"/>
      <c r="K455" s="753"/>
      <c r="L455" s="753"/>
      <c r="M455" s="753"/>
      <c r="N455" s="753"/>
      <c r="O455" s="753"/>
      <c r="P455" s="753"/>
      <c r="Q455" s="753"/>
      <c r="R455" s="753"/>
      <c r="S455" s="753"/>
      <c r="T455" s="753"/>
      <c r="U455" s="753"/>
      <c r="V455" s="753"/>
      <c r="W455" s="753"/>
      <c r="X455" s="753"/>
      <c r="Y455" s="759"/>
      <c r="Z455" s="759"/>
      <c r="AA455" s="759"/>
      <c r="AB455" s="759"/>
      <c r="AC455" s="759"/>
      <c r="AD455" s="759"/>
      <c r="AE455" s="416"/>
      <c r="AF455" s="416"/>
      <c r="AG455" s="416"/>
      <c r="AH455" s="416"/>
      <c r="AI455" s="416"/>
      <c r="AJ455" s="416"/>
      <c r="AK455" s="416"/>
      <c r="AL455" s="416"/>
      <c r="AM455" s="313"/>
    </row>
    <row r="456" spans="1:40" ht="15.45" outlineLevel="1">
      <c r="A456" s="528"/>
      <c r="B456" s="526" t="s">
        <v>496</v>
      </c>
      <c r="C456" s="320"/>
      <c r="D456" s="757"/>
      <c r="E456" s="755"/>
      <c r="F456" s="755"/>
      <c r="G456" s="755"/>
      <c r="H456" s="755"/>
      <c r="I456" s="755"/>
      <c r="J456" s="755"/>
      <c r="K456" s="755"/>
      <c r="L456" s="755"/>
      <c r="M456" s="755"/>
      <c r="N456" s="757"/>
      <c r="O456" s="755"/>
      <c r="P456" s="755"/>
      <c r="Q456" s="755"/>
      <c r="R456" s="755"/>
      <c r="S456" s="755"/>
      <c r="T456" s="755"/>
      <c r="U456" s="755"/>
      <c r="V456" s="755"/>
      <c r="W456" s="755"/>
      <c r="X456" s="755"/>
      <c r="Y456" s="761"/>
      <c r="Z456" s="761"/>
      <c r="AA456" s="761"/>
      <c r="AB456" s="761"/>
      <c r="AC456" s="761"/>
      <c r="AD456" s="761"/>
      <c r="AE456" s="414"/>
      <c r="AF456" s="414"/>
      <c r="AG456" s="414"/>
      <c r="AH456" s="414"/>
      <c r="AI456" s="414"/>
      <c r="AJ456" s="414"/>
      <c r="AK456" s="414"/>
      <c r="AL456" s="414"/>
      <c r="AM456" s="292"/>
    </row>
    <row r="457" spans="1:40" ht="15" outlineLevel="1">
      <c r="A457" s="528">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766"/>
      <c r="Z457" s="758"/>
      <c r="AA457" s="758"/>
      <c r="AB457" s="758"/>
      <c r="AC457" s="758"/>
      <c r="AD457" s="758"/>
      <c r="AE457" s="410"/>
      <c r="AF457" s="415"/>
      <c r="AG457" s="415"/>
      <c r="AH457" s="415"/>
      <c r="AI457" s="415"/>
      <c r="AJ457" s="415"/>
      <c r="AK457" s="415"/>
      <c r="AL457" s="415"/>
      <c r="AM457" s="296">
        <f>SUM(Y457:AL457)</f>
        <v>0</v>
      </c>
    </row>
    <row r="458" spans="1:40" ht="15" outlineLevel="1">
      <c r="A458" s="528"/>
      <c r="B458" s="431" t="s">
        <v>308</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754">
        <f>Y457</f>
        <v>0</v>
      </c>
      <c r="Z458" s="754">
        <f t="shared" ref="Z458:AD458" si="937">Z457</f>
        <v>0</v>
      </c>
      <c r="AA458" s="754">
        <f t="shared" si="937"/>
        <v>0</v>
      </c>
      <c r="AB458" s="754">
        <f t="shared" si="937"/>
        <v>0</v>
      </c>
      <c r="AC458" s="754">
        <f t="shared" si="937"/>
        <v>0</v>
      </c>
      <c r="AD458" s="754">
        <f t="shared" si="937"/>
        <v>0</v>
      </c>
      <c r="AE458" s="411">
        <f t="shared" ref="AE458:AL458" si="938">AE457</f>
        <v>0</v>
      </c>
      <c r="AF458" s="411">
        <f t="shared" si="938"/>
        <v>0</v>
      </c>
      <c r="AG458" s="411">
        <f t="shared" si="938"/>
        <v>0</v>
      </c>
      <c r="AH458" s="411">
        <f t="shared" si="938"/>
        <v>0</v>
      </c>
      <c r="AI458" s="411">
        <f t="shared" si="938"/>
        <v>0</v>
      </c>
      <c r="AJ458" s="411">
        <f t="shared" si="938"/>
        <v>0</v>
      </c>
      <c r="AK458" s="411">
        <f t="shared" si="938"/>
        <v>0</v>
      </c>
      <c r="AL458" s="411">
        <f t="shared" si="938"/>
        <v>0</v>
      </c>
      <c r="AM458" s="306"/>
    </row>
    <row r="459" spans="1:40" ht="15" outlineLevel="1">
      <c r="A459" s="528"/>
      <c r="B459" s="431"/>
      <c r="C459" s="291"/>
      <c r="D459" s="753"/>
      <c r="E459" s="753"/>
      <c r="F459" s="753"/>
      <c r="G459" s="753"/>
      <c r="H459" s="753"/>
      <c r="I459" s="753"/>
      <c r="J459" s="753"/>
      <c r="K459" s="753"/>
      <c r="L459" s="753"/>
      <c r="M459" s="753"/>
      <c r="N459" s="753"/>
      <c r="O459" s="753"/>
      <c r="P459" s="753"/>
      <c r="Q459" s="753"/>
      <c r="R459" s="753"/>
      <c r="S459" s="753"/>
      <c r="T459" s="753"/>
      <c r="U459" s="753"/>
      <c r="V459" s="753"/>
      <c r="W459" s="753"/>
      <c r="X459" s="753"/>
      <c r="Y459" s="768"/>
      <c r="Z459" s="776"/>
      <c r="AA459" s="776"/>
      <c r="AB459" s="776"/>
      <c r="AC459" s="776"/>
      <c r="AD459" s="776"/>
      <c r="AE459" s="425"/>
      <c r="AF459" s="425"/>
      <c r="AG459" s="425"/>
      <c r="AH459" s="425"/>
      <c r="AI459" s="425"/>
      <c r="AJ459" s="425"/>
      <c r="AK459" s="425"/>
      <c r="AL459" s="425"/>
      <c r="AM459" s="306"/>
    </row>
    <row r="460" spans="1:40" ht="15" outlineLevel="1">
      <c r="A460" s="528">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766"/>
      <c r="Z460" s="758"/>
      <c r="AA460" s="758"/>
      <c r="AB460" s="758"/>
      <c r="AC460" s="758"/>
      <c r="AD460" s="758"/>
      <c r="AE460" s="410"/>
      <c r="AF460" s="415"/>
      <c r="AG460" s="415"/>
      <c r="AH460" s="415"/>
      <c r="AI460" s="415"/>
      <c r="AJ460" s="415"/>
      <c r="AK460" s="415"/>
      <c r="AL460" s="415"/>
      <c r="AM460" s="296">
        <f>SUM(Y460:AL460)</f>
        <v>0</v>
      </c>
    </row>
    <row r="461" spans="1:40" ht="15" outlineLevel="1">
      <c r="A461" s="528"/>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754">
        <f>Y460</f>
        <v>0</v>
      </c>
      <c r="Z461" s="754">
        <f t="shared" ref="Z461:AD461" si="939">Z460</f>
        <v>0</v>
      </c>
      <c r="AA461" s="754">
        <f t="shared" si="939"/>
        <v>0</v>
      </c>
      <c r="AB461" s="754">
        <f t="shared" si="939"/>
        <v>0</v>
      </c>
      <c r="AC461" s="754">
        <f t="shared" si="939"/>
        <v>0</v>
      </c>
      <c r="AD461" s="754">
        <f t="shared" si="939"/>
        <v>0</v>
      </c>
      <c r="AE461" s="411">
        <f t="shared" ref="AE461:AL461" si="940">AE460</f>
        <v>0</v>
      </c>
      <c r="AF461" s="411">
        <f t="shared" si="940"/>
        <v>0</v>
      </c>
      <c r="AG461" s="411">
        <f t="shared" si="940"/>
        <v>0</v>
      </c>
      <c r="AH461" s="411">
        <f t="shared" si="940"/>
        <v>0</v>
      </c>
      <c r="AI461" s="411">
        <f t="shared" si="940"/>
        <v>0</v>
      </c>
      <c r="AJ461" s="411">
        <f t="shared" si="940"/>
        <v>0</v>
      </c>
      <c r="AK461" s="411">
        <f t="shared" si="940"/>
        <v>0</v>
      </c>
      <c r="AL461" s="411">
        <f t="shared" si="940"/>
        <v>0</v>
      </c>
      <c r="AM461" s="306"/>
    </row>
    <row r="462" spans="1:40" ht="15" outlineLevel="1">
      <c r="A462" s="528"/>
      <c r="B462" s="430"/>
      <c r="C462" s="291"/>
      <c r="D462" s="753"/>
      <c r="E462" s="753"/>
      <c r="F462" s="753"/>
      <c r="G462" s="753"/>
      <c r="H462" s="753"/>
      <c r="I462" s="753"/>
      <c r="J462" s="753"/>
      <c r="K462" s="753"/>
      <c r="L462" s="753"/>
      <c r="M462" s="753"/>
      <c r="N462" s="753"/>
      <c r="O462" s="753"/>
      <c r="P462" s="753"/>
      <c r="Q462" s="753"/>
      <c r="R462" s="753"/>
      <c r="S462" s="753"/>
      <c r="T462" s="753"/>
      <c r="U462" s="753"/>
      <c r="V462" s="753"/>
      <c r="W462" s="753"/>
      <c r="X462" s="753"/>
      <c r="Y462" s="770"/>
      <c r="Z462" s="771"/>
      <c r="AA462" s="771"/>
      <c r="AB462" s="771"/>
      <c r="AC462" s="771"/>
      <c r="AD462" s="771"/>
      <c r="AE462" s="424"/>
      <c r="AF462" s="424"/>
      <c r="AG462" s="424"/>
      <c r="AH462" s="424"/>
      <c r="AI462" s="424"/>
      <c r="AJ462" s="424"/>
      <c r="AK462" s="424"/>
      <c r="AL462" s="424"/>
      <c r="AM462" s="297"/>
    </row>
    <row r="463" spans="1:40" ht="15" outlineLevel="1">
      <c r="A463" s="528">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766"/>
      <c r="Z463" s="758"/>
      <c r="AA463" s="758"/>
      <c r="AB463" s="758"/>
      <c r="AC463" s="758"/>
      <c r="AD463" s="758"/>
      <c r="AE463" s="410"/>
      <c r="AF463" s="415"/>
      <c r="AG463" s="415"/>
      <c r="AH463" s="415"/>
      <c r="AI463" s="415"/>
      <c r="AJ463" s="415"/>
      <c r="AK463" s="415"/>
      <c r="AL463" s="415"/>
      <c r="AM463" s="296">
        <f>SUM(Y463:AL463)</f>
        <v>0</v>
      </c>
    </row>
    <row r="464" spans="1:40" ht="15" outlineLevel="1">
      <c r="A464" s="528"/>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754">
        <f>Y463</f>
        <v>0</v>
      </c>
      <c r="Z464" s="754">
        <f t="shared" ref="Z464:AD464" si="941">Z463</f>
        <v>0</v>
      </c>
      <c r="AA464" s="754">
        <f t="shared" si="941"/>
        <v>0</v>
      </c>
      <c r="AB464" s="754">
        <f t="shared" si="941"/>
        <v>0</v>
      </c>
      <c r="AC464" s="754">
        <f t="shared" si="941"/>
        <v>0</v>
      </c>
      <c r="AD464" s="754">
        <f t="shared" si="941"/>
        <v>0</v>
      </c>
      <c r="AE464" s="411">
        <f t="shared" ref="AE464:AL464" si="942">AE463</f>
        <v>0</v>
      </c>
      <c r="AF464" s="411">
        <f t="shared" si="942"/>
        <v>0</v>
      </c>
      <c r="AG464" s="411">
        <f t="shared" si="942"/>
        <v>0</v>
      </c>
      <c r="AH464" s="411">
        <f t="shared" si="942"/>
        <v>0</v>
      </c>
      <c r="AI464" s="411">
        <f t="shared" si="942"/>
        <v>0</v>
      </c>
      <c r="AJ464" s="411">
        <f t="shared" si="942"/>
        <v>0</v>
      </c>
      <c r="AK464" s="411">
        <f t="shared" si="942"/>
        <v>0</v>
      </c>
      <c r="AL464" s="411">
        <f t="shared" si="942"/>
        <v>0</v>
      </c>
      <c r="AM464" s="297"/>
    </row>
    <row r="465" spans="1:39" ht="15" outlineLevel="1">
      <c r="A465" s="528"/>
      <c r="B465" s="430"/>
      <c r="C465" s="291"/>
      <c r="D465" s="753"/>
      <c r="E465" s="753"/>
      <c r="F465" s="753"/>
      <c r="G465" s="753"/>
      <c r="H465" s="753"/>
      <c r="I465" s="753"/>
      <c r="J465" s="753"/>
      <c r="K465" s="753"/>
      <c r="L465" s="753"/>
      <c r="M465" s="753"/>
      <c r="N465" s="753"/>
      <c r="O465" s="753"/>
      <c r="P465" s="753"/>
      <c r="Q465" s="753"/>
      <c r="R465" s="753"/>
      <c r="S465" s="753"/>
      <c r="T465" s="753"/>
      <c r="U465" s="753"/>
      <c r="V465" s="753"/>
      <c r="W465" s="753"/>
      <c r="X465" s="753"/>
      <c r="Y465" s="759"/>
      <c r="Z465" s="759"/>
      <c r="AA465" s="759"/>
      <c r="AB465" s="759"/>
      <c r="AC465" s="759"/>
      <c r="AD465" s="759"/>
      <c r="AE465" s="412"/>
      <c r="AF465" s="412"/>
      <c r="AG465" s="412"/>
      <c r="AH465" s="412"/>
      <c r="AI465" s="412"/>
      <c r="AJ465" s="412"/>
      <c r="AK465" s="412"/>
      <c r="AL465" s="412"/>
      <c r="AM465" s="306"/>
    </row>
    <row r="466" spans="1:39" ht="15" outlineLevel="1">
      <c r="A466" s="528">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766"/>
      <c r="Z466" s="758"/>
      <c r="AA466" s="758"/>
      <c r="AB466" s="758"/>
      <c r="AC466" s="758"/>
      <c r="AD466" s="758"/>
      <c r="AE466" s="410"/>
      <c r="AF466" s="415"/>
      <c r="AG466" s="415"/>
      <c r="AH466" s="415"/>
      <c r="AI466" s="415"/>
      <c r="AJ466" s="415"/>
      <c r="AK466" s="415"/>
      <c r="AL466" s="415"/>
      <c r="AM466" s="296">
        <f>SUM(Y466:AL466)</f>
        <v>0</v>
      </c>
    </row>
    <row r="467" spans="1:39" ht="15" outlineLevel="1">
      <c r="A467" s="528"/>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754">
        <f t="shared" ref="Y467:AD467" si="943">Y466</f>
        <v>0</v>
      </c>
      <c r="Z467" s="754">
        <f t="shared" si="943"/>
        <v>0</v>
      </c>
      <c r="AA467" s="754">
        <f t="shared" si="943"/>
        <v>0</v>
      </c>
      <c r="AB467" s="754">
        <f t="shared" si="943"/>
        <v>0</v>
      </c>
      <c r="AC467" s="754">
        <f t="shared" si="943"/>
        <v>0</v>
      </c>
      <c r="AD467" s="754">
        <f t="shared" si="943"/>
        <v>0</v>
      </c>
      <c r="AE467" s="411">
        <f t="shared" ref="AE467:AL467" si="944">AE466</f>
        <v>0</v>
      </c>
      <c r="AF467" s="411">
        <f t="shared" si="944"/>
        <v>0</v>
      </c>
      <c r="AG467" s="411">
        <f t="shared" si="944"/>
        <v>0</v>
      </c>
      <c r="AH467" s="411">
        <f t="shared" si="944"/>
        <v>0</v>
      </c>
      <c r="AI467" s="411">
        <f t="shared" si="944"/>
        <v>0</v>
      </c>
      <c r="AJ467" s="411">
        <f t="shared" si="944"/>
        <v>0</v>
      </c>
      <c r="AK467" s="411">
        <f t="shared" si="944"/>
        <v>0</v>
      </c>
      <c r="AL467" s="411">
        <f t="shared" si="944"/>
        <v>0</v>
      </c>
      <c r="AM467" s="306"/>
    </row>
    <row r="468" spans="1:39" ht="15.45" outlineLevel="1">
      <c r="A468" s="528"/>
      <c r="B468" s="527"/>
      <c r="C468" s="300"/>
      <c r="D468" s="753"/>
      <c r="E468" s="753"/>
      <c r="F468" s="753"/>
      <c r="G468" s="753"/>
      <c r="H468" s="753"/>
      <c r="I468" s="753"/>
      <c r="J468" s="753"/>
      <c r="K468" s="753"/>
      <c r="L468" s="753"/>
      <c r="M468" s="753"/>
      <c r="N468" s="775"/>
      <c r="O468" s="753"/>
      <c r="P468" s="753"/>
      <c r="Q468" s="753"/>
      <c r="R468" s="753"/>
      <c r="S468" s="753"/>
      <c r="T468" s="753"/>
      <c r="U468" s="753"/>
      <c r="V468" s="753"/>
      <c r="W468" s="753"/>
      <c r="X468" s="753"/>
      <c r="Y468" s="759"/>
      <c r="Z468" s="759"/>
      <c r="AA468" s="759"/>
      <c r="AB468" s="759"/>
      <c r="AC468" s="759"/>
      <c r="AD468" s="759"/>
      <c r="AE468" s="412"/>
      <c r="AF468" s="412"/>
      <c r="AG468" s="412"/>
      <c r="AH468" s="412"/>
      <c r="AI468" s="412"/>
      <c r="AJ468" s="412"/>
      <c r="AK468" s="412"/>
      <c r="AL468" s="412"/>
      <c r="AM468" s="306"/>
    </row>
    <row r="469" spans="1:39" ht="15.45" outlineLevel="1">
      <c r="A469" s="528"/>
      <c r="B469" s="520" t="s">
        <v>503</v>
      </c>
      <c r="C469" s="291"/>
      <c r="D469" s="753"/>
      <c r="E469" s="753"/>
      <c r="F469" s="753"/>
      <c r="G469" s="753"/>
      <c r="H469" s="753"/>
      <c r="I469" s="753"/>
      <c r="J469" s="753"/>
      <c r="K469" s="753"/>
      <c r="L469" s="753"/>
      <c r="M469" s="753"/>
      <c r="N469" s="753"/>
      <c r="O469" s="753"/>
      <c r="P469" s="753"/>
      <c r="Q469" s="753"/>
      <c r="R469" s="753"/>
      <c r="S469" s="753"/>
      <c r="T469" s="753"/>
      <c r="U469" s="753"/>
      <c r="V469" s="753"/>
      <c r="W469" s="753"/>
      <c r="X469" s="753"/>
      <c r="Y469" s="768"/>
      <c r="Z469" s="776"/>
      <c r="AA469" s="776"/>
      <c r="AB469" s="776"/>
      <c r="AC469" s="776"/>
      <c r="AD469" s="776"/>
      <c r="AE469" s="425"/>
      <c r="AF469" s="425"/>
      <c r="AG469" s="425"/>
      <c r="AH469" s="425"/>
      <c r="AI469" s="425"/>
      <c r="AJ469" s="425"/>
      <c r="AK469" s="425"/>
      <c r="AL469" s="425"/>
      <c r="AM469" s="306"/>
    </row>
    <row r="470" spans="1:39" ht="15.45" outlineLevel="1">
      <c r="A470" s="528"/>
      <c r="B470" s="500" t="s">
        <v>499</v>
      </c>
      <c r="C470" s="291"/>
      <c r="D470" s="753"/>
      <c r="E470" s="753"/>
      <c r="F470" s="753"/>
      <c r="G470" s="753"/>
      <c r="H470" s="753"/>
      <c r="I470" s="753"/>
      <c r="J470" s="753"/>
      <c r="K470" s="753"/>
      <c r="L470" s="753"/>
      <c r="M470" s="753"/>
      <c r="N470" s="753"/>
      <c r="O470" s="753"/>
      <c r="P470" s="753"/>
      <c r="Q470" s="753"/>
      <c r="R470" s="753"/>
      <c r="S470" s="753"/>
      <c r="T470" s="753"/>
      <c r="U470" s="753"/>
      <c r="V470" s="753"/>
      <c r="W470" s="753"/>
      <c r="X470" s="753"/>
      <c r="Y470" s="768"/>
      <c r="Z470" s="776"/>
      <c r="AA470" s="776"/>
      <c r="AB470" s="776"/>
      <c r="AC470" s="776"/>
      <c r="AD470" s="776"/>
      <c r="AE470" s="425"/>
      <c r="AF470" s="425"/>
      <c r="AG470" s="425"/>
      <c r="AH470" s="425"/>
      <c r="AI470" s="425"/>
      <c r="AJ470" s="425"/>
      <c r="AK470" s="425"/>
      <c r="AL470" s="425"/>
      <c r="AM470" s="306"/>
    </row>
    <row r="471" spans="1:39" ht="15" outlineLevel="1">
      <c r="A471" s="528">
        <v>21</v>
      </c>
      <c r="B471" s="428" t="s">
        <v>113</v>
      </c>
      <c r="C471" s="291" t="s">
        <v>25</v>
      </c>
      <c r="D471" s="295">
        <v>1195199</v>
      </c>
      <c r="E471" s="295">
        <v>962987</v>
      </c>
      <c r="F471" s="295">
        <v>962987</v>
      </c>
      <c r="G471" s="295">
        <v>962987</v>
      </c>
      <c r="H471" s="295">
        <v>962987</v>
      </c>
      <c r="I471" s="295">
        <v>962987</v>
      </c>
      <c r="J471" s="295">
        <v>962987</v>
      </c>
      <c r="K471" s="295">
        <v>962980</v>
      </c>
      <c r="L471" s="295">
        <v>962980</v>
      </c>
      <c r="M471" s="295">
        <v>961100</v>
      </c>
      <c r="N471" s="753"/>
      <c r="O471" s="295">
        <v>82</v>
      </c>
      <c r="P471" s="295">
        <v>67</v>
      </c>
      <c r="Q471" s="295">
        <v>67</v>
      </c>
      <c r="R471" s="295">
        <v>67</v>
      </c>
      <c r="S471" s="295">
        <v>67</v>
      </c>
      <c r="T471" s="295">
        <v>67</v>
      </c>
      <c r="U471" s="295">
        <v>67</v>
      </c>
      <c r="V471" s="295">
        <v>67</v>
      </c>
      <c r="W471" s="295">
        <v>67</v>
      </c>
      <c r="X471" s="295">
        <v>67</v>
      </c>
      <c r="Y471" s="758">
        <v>1</v>
      </c>
      <c r="Z471" s="758"/>
      <c r="AA471" s="758"/>
      <c r="AB471" s="758"/>
      <c r="AC471" s="758"/>
      <c r="AD471" s="758"/>
      <c r="AE471" s="410"/>
      <c r="AF471" s="410"/>
      <c r="AG471" s="410"/>
      <c r="AH471" s="410"/>
      <c r="AI471" s="410"/>
      <c r="AJ471" s="410"/>
      <c r="AK471" s="410"/>
      <c r="AL471" s="410"/>
      <c r="AM471" s="296">
        <f>SUM(Y471:AL471)</f>
        <v>1</v>
      </c>
    </row>
    <row r="472" spans="1:39" ht="15" outlineLevel="1">
      <c r="A472" s="528"/>
      <c r="B472" s="431" t="s">
        <v>308</v>
      </c>
      <c r="C472" s="291" t="s">
        <v>163</v>
      </c>
      <c r="D472" s="295"/>
      <c r="E472" s="295"/>
      <c r="F472" s="295"/>
      <c r="G472" s="295"/>
      <c r="H472" s="295"/>
      <c r="I472" s="295"/>
      <c r="J472" s="295"/>
      <c r="K472" s="295"/>
      <c r="L472" s="295"/>
      <c r="M472" s="295"/>
      <c r="N472" s="753"/>
      <c r="O472" s="295"/>
      <c r="P472" s="295"/>
      <c r="Q472" s="295"/>
      <c r="R472" s="295"/>
      <c r="S472" s="295"/>
      <c r="T472" s="295"/>
      <c r="U472" s="295"/>
      <c r="V472" s="295"/>
      <c r="W472" s="295"/>
      <c r="X472" s="295"/>
      <c r="Y472" s="754">
        <f>Y471</f>
        <v>1</v>
      </c>
      <c r="Z472" s="754">
        <f t="shared" ref="Z472:AD472" si="945">Z471</f>
        <v>0</v>
      </c>
      <c r="AA472" s="754">
        <f t="shared" si="945"/>
        <v>0</v>
      </c>
      <c r="AB472" s="754">
        <f t="shared" si="945"/>
        <v>0</v>
      </c>
      <c r="AC472" s="754">
        <f t="shared" si="945"/>
        <v>0</v>
      </c>
      <c r="AD472" s="754">
        <f t="shared" si="945"/>
        <v>0</v>
      </c>
      <c r="AE472" s="411">
        <f t="shared" ref="AE472" si="946">AE471</f>
        <v>0</v>
      </c>
      <c r="AF472" s="411">
        <f t="shared" ref="AF472" si="947">AF471</f>
        <v>0</v>
      </c>
      <c r="AG472" s="411">
        <f t="shared" ref="AG472" si="948">AG471</f>
        <v>0</v>
      </c>
      <c r="AH472" s="411">
        <f t="shared" ref="AH472" si="949">AH471</f>
        <v>0</v>
      </c>
      <c r="AI472" s="411">
        <f t="shared" ref="AI472" si="950">AI471</f>
        <v>0</v>
      </c>
      <c r="AJ472" s="411">
        <f t="shared" ref="AJ472" si="951">AJ471</f>
        <v>0</v>
      </c>
      <c r="AK472" s="411">
        <f t="shared" ref="AK472" si="952">AK471</f>
        <v>0</v>
      </c>
      <c r="AL472" s="411">
        <f t="shared" ref="AL472" si="953">AL471</f>
        <v>0</v>
      </c>
      <c r="AM472" s="306"/>
    </row>
    <row r="473" spans="1:39" ht="15" outlineLevel="1">
      <c r="A473" s="528"/>
      <c r="B473" s="431"/>
      <c r="C473" s="291"/>
      <c r="D473" s="753"/>
      <c r="E473" s="753"/>
      <c r="F473" s="753"/>
      <c r="G473" s="753"/>
      <c r="H473" s="753"/>
      <c r="I473" s="753"/>
      <c r="J473" s="753"/>
      <c r="K473" s="753"/>
      <c r="L473" s="753"/>
      <c r="M473" s="753"/>
      <c r="N473" s="753"/>
      <c r="O473" s="753"/>
      <c r="P473" s="753"/>
      <c r="Q473" s="753"/>
      <c r="R473" s="753"/>
      <c r="S473" s="753"/>
      <c r="T473" s="753"/>
      <c r="U473" s="753"/>
      <c r="V473" s="753"/>
      <c r="W473" s="753"/>
      <c r="X473" s="753"/>
      <c r="Y473" s="768"/>
      <c r="Z473" s="776"/>
      <c r="AA473" s="776"/>
      <c r="AB473" s="776"/>
      <c r="AC473" s="776"/>
      <c r="AD473" s="776"/>
      <c r="AE473" s="425"/>
      <c r="AF473" s="425"/>
      <c r="AG473" s="425"/>
      <c r="AH473" s="425"/>
      <c r="AI473" s="425"/>
      <c r="AJ473" s="425"/>
      <c r="AK473" s="425"/>
      <c r="AL473" s="425"/>
      <c r="AM473" s="306"/>
    </row>
    <row r="474" spans="1:39" ht="30" outlineLevel="1">
      <c r="A474" s="528">
        <v>22</v>
      </c>
      <c r="B474" s="428" t="s">
        <v>114</v>
      </c>
      <c r="C474" s="291" t="s">
        <v>25</v>
      </c>
      <c r="D474" s="295">
        <v>231478</v>
      </c>
      <c r="E474" s="295">
        <v>231478</v>
      </c>
      <c r="F474" s="295">
        <v>231478</v>
      </c>
      <c r="G474" s="295">
        <v>231478</v>
      </c>
      <c r="H474" s="295">
        <v>231478</v>
      </c>
      <c r="I474" s="295">
        <v>231478</v>
      </c>
      <c r="J474" s="295">
        <v>231478</v>
      </c>
      <c r="K474" s="295">
        <v>231478</v>
      </c>
      <c r="L474" s="295">
        <v>231478</v>
      </c>
      <c r="M474" s="295">
        <v>231478</v>
      </c>
      <c r="N474" s="753"/>
      <c r="O474" s="295">
        <v>64</v>
      </c>
      <c r="P474" s="295">
        <v>64</v>
      </c>
      <c r="Q474" s="295">
        <v>64</v>
      </c>
      <c r="R474" s="295">
        <v>64</v>
      </c>
      <c r="S474" s="295">
        <v>64</v>
      </c>
      <c r="T474" s="295">
        <v>64</v>
      </c>
      <c r="U474" s="295">
        <v>64</v>
      </c>
      <c r="V474" s="295">
        <v>64</v>
      </c>
      <c r="W474" s="295">
        <v>64</v>
      </c>
      <c r="X474" s="295">
        <v>64</v>
      </c>
      <c r="Y474" s="758">
        <v>1</v>
      </c>
      <c r="Z474" s="758"/>
      <c r="AA474" s="758"/>
      <c r="AB474" s="758"/>
      <c r="AC474" s="758"/>
      <c r="AD474" s="758"/>
      <c r="AE474" s="410"/>
      <c r="AF474" s="410"/>
      <c r="AG474" s="410"/>
      <c r="AH474" s="410"/>
      <c r="AI474" s="410"/>
      <c r="AJ474" s="410"/>
      <c r="AK474" s="410"/>
      <c r="AL474" s="410"/>
      <c r="AM474" s="296">
        <f>SUM(Y474:AL474)</f>
        <v>1</v>
      </c>
    </row>
    <row r="475" spans="1:39" ht="15" outlineLevel="1">
      <c r="A475" s="528"/>
      <c r="B475" s="431" t="s">
        <v>308</v>
      </c>
      <c r="C475" s="291" t="s">
        <v>163</v>
      </c>
      <c r="D475" s="295"/>
      <c r="E475" s="295"/>
      <c r="F475" s="295"/>
      <c r="G475" s="295"/>
      <c r="H475" s="295"/>
      <c r="I475" s="295"/>
      <c r="J475" s="295"/>
      <c r="K475" s="295"/>
      <c r="L475" s="295"/>
      <c r="M475" s="295"/>
      <c r="N475" s="753"/>
      <c r="O475" s="295"/>
      <c r="P475" s="295"/>
      <c r="Q475" s="295"/>
      <c r="R475" s="295"/>
      <c r="S475" s="295"/>
      <c r="T475" s="295"/>
      <c r="U475" s="295"/>
      <c r="V475" s="295"/>
      <c r="W475" s="295"/>
      <c r="X475" s="295"/>
      <c r="Y475" s="754">
        <f>Y474</f>
        <v>1</v>
      </c>
      <c r="Z475" s="754">
        <f t="shared" ref="Z475:AD475" si="954">Z474</f>
        <v>0</v>
      </c>
      <c r="AA475" s="754">
        <f t="shared" si="954"/>
        <v>0</v>
      </c>
      <c r="AB475" s="754">
        <f t="shared" si="954"/>
        <v>0</v>
      </c>
      <c r="AC475" s="754">
        <f t="shared" si="954"/>
        <v>0</v>
      </c>
      <c r="AD475" s="754">
        <f t="shared" si="954"/>
        <v>0</v>
      </c>
      <c r="AE475" s="411">
        <f t="shared" ref="AE475" si="955">AE474</f>
        <v>0</v>
      </c>
      <c r="AF475" s="411">
        <f t="shared" ref="AF475" si="956">AF474</f>
        <v>0</v>
      </c>
      <c r="AG475" s="411">
        <f t="shared" ref="AG475" si="957">AG474</f>
        <v>0</v>
      </c>
      <c r="AH475" s="411">
        <f t="shared" ref="AH475" si="958">AH474</f>
        <v>0</v>
      </c>
      <c r="AI475" s="411">
        <f t="shared" ref="AI475" si="959">AI474</f>
        <v>0</v>
      </c>
      <c r="AJ475" s="411">
        <f t="shared" ref="AJ475" si="960">AJ474</f>
        <v>0</v>
      </c>
      <c r="AK475" s="411">
        <f t="shared" ref="AK475" si="961">AK474</f>
        <v>0</v>
      </c>
      <c r="AL475" s="411">
        <f t="shared" ref="AL475" si="962">AL474</f>
        <v>0</v>
      </c>
      <c r="AM475" s="306"/>
    </row>
    <row r="476" spans="1:39" ht="15" outlineLevel="1">
      <c r="A476" s="528"/>
      <c r="B476" s="431"/>
      <c r="C476" s="291"/>
      <c r="D476" s="753"/>
      <c r="E476" s="753"/>
      <c r="F476" s="753"/>
      <c r="G476" s="753"/>
      <c r="H476" s="753"/>
      <c r="I476" s="753"/>
      <c r="J476" s="753"/>
      <c r="K476" s="753"/>
      <c r="L476" s="753"/>
      <c r="M476" s="753"/>
      <c r="N476" s="753"/>
      <c r="O476" s="753"/>
      <c r="P476" s="753"/>
      <c r="Q476" s="753"/>
      <c r="R476" s="753"/>
      <c r="S476" s="753"/>
      <c r="T476" s="753"/>
      <c r="U476" s="753"/>
      <c r="V476" s="753"/>
      <c r="W476" s="753"/>
      <c r="X476" s="753"/>
      <c r="Y476" s="768"/>
      <c r="Z476" s="776"/>
      <c r="AA476" s="776"/>
      <c r="AB476" s="776"/>
      <c r="AC476" s="776"/>
      <c r="AD476" s="776"/>
      <c r="AE476" s="425"/>
      <c r="AF476" s="425"/>
      <c r="AG476" s="425"/>
      <c r="AH476" s="425"/>
      <c r="AI476" s="425"/>
      <c r="AJ476" s="425"/>
      <c r="AK476" s="425"/>
      <c r="AL476" s="425"/>
      <c r="AM476" s="306"/>
    </row>
    <row r="477" spans="1:39" ht="15" outlineLevel="1">
      <c r="A477" s="528">
        <v>23</v>
      </c>
      <c r="B477" s="428" t="s">
        <v>115</v>
      </c>
      <c r="C477" s="291" t="s">
        <v>25</v>
      </c>
      <c r="D477" s="295"/>
      <c r="E477" s="295"/>
      <c r="F477" s="295"/>
      <c r="G477" s="295"/>
      <c r="H477" s="295"/>
      <c r="I477" s="295"/>
      <c r="J477" s="295"/>
      <c r="K477" s="295"/>
      <c r="L477" s="295"/>
      <c r="M477" s="295"/>
      <c r="N477" s="753"/>
      <c r="O477" s="295"/>
      <c r="P477" s="295"/>
      <c r="Q477" s="295"/>
      <c r="R477" s="295"/>
      <c r="S477" s="295"/>
      <c r="T477" s="295"/>
      <c r="U477" s="295"/>
      <c r="V477" s="295"/>
      <c r="W477" s="295"/>
      <c r="X477" s="295"/>
      <c r="Y477" s="758"/>
      <c r="Z477" s="758"/>
      <c r="AA477" s="758"/>
      <c r="AB477" s="758"/>
      <c r="AC477" s="758"/>
      <c r="AD477" s="758"/>
      <c r="AE477" s="410"/>
      <c r="AF477" s="410"/>
      <c r="AG477" s="410"/>
      <c r="AH477" s="410"/>
      <c r="AI477" s="410"/>
      <c r="AJ477" s="410"/>
      <c r="AK477" s="410"/>
      <c r="AL477" s="410"/>
      <c r="AM477" s="296">
        <f>SUM(Y477:AL477)</f>
        <v>0</v>
      </c>
    </row>
    <row r="478" spans="1:39" ht="15" outlineLevel="1">
      <c r="A478" s="528"/>
      <c r="B478" s="431" t="s">
        <v>308</v>
      </c>
      <c r="C478" s="291" t="s">
        <v>163</v>
      </c>
      <c r="D478" s="295"/>
      <c r="E478" s="295"/>
      <c r="F478" s="295"/>
      <c r="G478" s="295"/>
      <c r="H478" s="295"/>
      <c r="I478" s="295"/>
      <c r="J478" s="295"/>
      <c r="K478" s="295"/>
      <c r="L478" s="295"/>
      <c r="M478" s="295"/>
      <c r="N478" s="753"/>
      <c r="O478" s="295"/>
      <c r="P478" s="295"/>
      <c r="Q478" s="295"/>
      <c r="R478" s="295"/>
      <c r="S478" s="295"/>
      <c r="T478" s="295"/>
      <c r="U478" s="295"/>
      <c r="V478" s="295"/>
      <c r="W478" s="295"/>
      <c r="X478" s="295"/>
      <c r="Y478" s="754">
        <f>Y477</f>
        <v>0</v>
      </c>
      <c r="Z478" s="754">
        <f t="shared" ref="Z478:AD478" si="963">Z477</f>
        <v>0</v>
      </c>
      <c r="AA478" s="754">
        <f t="shared" si="963"/>
        <v>0</v>
      </c>
      <c r="AB478" s="754">
        <f t="shared" si="963"/>
        <v>0</v>
      </c>
      <c r="AC478" s="754">
        <f t="shared" si="963"/>
        <v>0</v>
      </c>
      <c r="AD478" s="754">
        <f t="shared" si="963"/>
        <v>0</v>
      </c>
      <c r="AE478" s="411">
        <f t="shared" ref="AE478" si="964">AE477</f>
        <v>0</v>
      </c>
      <c r="AF478" s="411">
        <f t="shared" ref="AF478" si="965">AF477</f>
        <v>0</v>
      </c>
      <c r="AG478" s="411">
        <f t="shared" ref="AG478" si="966">AG477</f>
        <v>0</v>
      </c>
      <c r="AH478" s="411">
        <f t="shared" ref="AH478" si="967">AH477</f>
        <v>0</v>
      </c>
      <c r="AI478" s="411">
        <f t="shared" ref="AI478" si="968">AI477</f>
        <v>0</v>
      </c>
      <c r="AJ478" s="411">
        <f t="shared" ref="AJ478" si="969">AJ477</f>
        <v>0</v>
      </c>
      <c r="AK478" s="411">
        <f t="shared" ref="AK478" si="970">AK477</f>
        <v>0</v>
      </c>
      <c r="AL478" s="411">
        <f t="shared" ref="AL478" si="971">AL477</f>
        <v>0</v>
      </c>
      <c r="AM478" s="306"/>
    </row>
    <row r="479" spans="1:39" ht="15" outlineLevel="1">
      <c r="A479" s="528"/>
      <c r="B479" s="430"/>
      <c r="C479" s="291"/>
      <c r="D479" s="753"/>
      <c r="E479" s="753"/>
      <c r="F479" s="753"/>
      <c r="G479" s="753"/>
      <c r="H479" s="753"/>
      <c r="I479" s="753"/>
      <c r="J479" s="753"/>
      <c r="K479" s="753"/>
      <c r="L479" s="753"/>
      <c r="M479" s="753"/>
      <c r="N479" s="753"/>
      <c r="O479" s="753"/>
      <c r="P479" s="753"/>
      <c r="Q479" s="753"/>
      <c r="R479" s="753"/>
      <c r="S479" s="753"/>
      <c r="T479" s="753"/>
      <c r="U479" s="753"/>
      <c r="V479" s="753"/>
      <c r="W479" s="753"/>
      <c r="X479" s="753"/>
      <c r="Y479" s="768"/>
      <c r="Z479" s="776"/>
      <c r="AA479" s="776"/>
      <c r="AB479" s="776"/>
      <c r="AC479" s="776"/>
      <c r="AD479" s="776"/>
      <c r="AE479" s="425"/>
      <c r="AF479" s="425"/>
      <c r="AG479" s="425"/>
      <c r="AH479" s="425"/>
      <c r="AI479" s="425"/>
      <c r="AJ479" s="425"/>
      <c r="AK479" s="425"/>
      <c r="AL479" s="425"/>
      <c r="AM479" s="306"/>
    </row>
    <row r="480" spans="1:39" ht="15" outlineLevel="1">
      <c r="A480" s="528">
        <v>24</v>
      </c>
      <c r="B480" s="428" t="s">
        <v>116</v>
      </c>
      <c r="C480" s="291" t="s">
        <v>25</v>
      </c>
      <c r="D480" s="295">
        <v>48887</v>
      </c>
      <c r="E480" s="295">
        <v>48887</v>
      </c>
      <c r="F480" s="295">
        <v>48887</v>
      </c>
      <c r="G480" s="295">
        <v>48887</v>
      </c>
      <c r="H480" s="295">
        <v>48887</v>
      </c>
      <c r="I480" s="295">
        <v>48887</v>
      </c>
      <c r="J480" s="295">
        <v>48887</v>
      </c>
      <c r="K480" s="295">
        <v>48887</v>
      </c>
      <c r="L480" s="295">
        <v>48887</v>
      </c>
      <c r="M480" s="295">
        <v>48887</v>
      </c>
      <c r="N480" s="753"/>
      <c r="O480" s="295">
        <v>11</v>
      </c>
      <c r="P480" s="295">
        <v>11</v>
      </c>
      <c r="Q480" s="295">
        <v>11</v>
      </c>
      <c r="R480" s="295">
        <v>11</v>
      </c>
      <c r="S480" s="295">
        <v>11</v>
      </c>
      <c r="T480" s="295">
        <v>11</v>
      </c>
      <c r="U480" s="295">
        <v>11</v>
      </c>
      <c r="V480" s="295">
        <v>11</v>
      </c>
      <c r="W480" s="295">
        <v>11</v>
      </c>
      <c r="X480" s="295">
        <v>11</v>
      </c>
      <c r="Y480" s="758">
        <v>1</v>
      </c>
      <c r="Z480" s="758"/>
      <c r="AA480" s="758"/>
      <c r="AB480" s="758"/>
      <c r="AC480" s="758"/>
      <c r="AD480" s="758"/>
      <c r="AE480" s="410"/>
      <c r="AF480" s="410"/>
      <c r="AG480" s="410"/>
      <c r="AH480" s="410"/>
      <c r="AI480" s="410"/>
      <c r="AJ480" s="410"/>
      <c r="AK480" s="410"/>
      <c r="AL480" s="410"/>
      <c r="AM480" s="296">
        <f>SUM(Y480:AL480)</f>
        <v>1</v>
      </c>
    </row>
    <row r="481" spans="1:39" ht="15" outlineLevel="1">
      <c r="A481" s="528"/>
      <c r="B481" s="431" t="s">
        <v>308</v>
      </c>
      <c r="C481" s="291" t="s">
        <v>163</v>
      </c>
      <c r="D481" s="295"/>
      <c r="E481" s="295"/>
      <c r="F481" s="295"/>
      <c r="G481" s="295"/>
      <c r="H481" s="295"/>
      <c r="I481" s="295"/>
      <c r="J481" s="295"/>
      <c r="K481" s="295"/>
      <c r="L481" s="295"/>
      <c r="M481" s="295"/>
      <c r="N481" s="753"/>
      <c r="O481" s="295"/>
      <c r="P481" s="295"/>
      <c r="Q481" s="295"/>
      <c r="R481" s="295"/>
      <c r="S481" s="295"/>
      <c r="T481" s="295"/>
      <c r="U481" s="295"/>
      <c r="V481" s="295"/>
      <c r="W481" s="295"/>
      <c r="X481" s="295"/>
      <c r="Y481" s="754">
        <f>Y480</f>
        <v>1</v>
      </c>
      <c r="Z481" s="754">
        <f t="shared" ref="Z481:AD481" si="972">Z480</f>
        <v>0</v>
      </c>
      <c r="AA481" s="754">
        <f t="shared" si="972"/>
        <v>0</v>
      </c>
      <c r="AB481" s="754">
        <f t="shared" si="972"/>
        <v>0</v>
      </c>
      <c r="AC481" s="754">
        <f t="shared" si="972"/>
        <v>0</v>
      </c>
      <c r="AD481" s="754">
        <f t="shared" si="972"/>
        <v>0</v>
      </c>
      <c r="AE481" s="411">
        <f t="shared" ref="AE481" si="973">AE480</f>
        <v>0</v>
      </c>
      <c r="AF481" s="411">
        <f t="shared" ref="AF481" si="974">AF480</f>
        <v>0</v>
      </c>
      <c r="AG481" s="411">
        <f t="shared" ref="AG481" si="975">AG480</f>
        <v>0</v>
      </c>
      <c r="AH481" s="411">
        <f t="shared" ref="AH481" si="976">AH480</f>
        <v>0</v>
      </c>
      <c r="AI481" s="411">
        <f t="shared" ref="AI481" si="977">AI480</f>
        <v>0</v>
      </c>
      <c r="AJ481" s="411">
        <f t="shared" ref="AJ481" si="978">AJ480</f>
        <v>0</v>
      </c>
      <c r="AK481" s="411">
        <f t="shared" ref="AK481" si="979">AK480</f>
        <v>0</v>
      </c>
      <c r="AL481" s="411">
        <f t="shared" ref="AL481" si="980">AL480</f>
        <v>0</v>
      </c>
      <c r="AM481" s="306"/>
    </row>
    <row r="482" spans="1:39" ht="15" outlineLevel="1">
      <c r="A482" s="528"/>
      <c r="B482" s="431"/>
      <c r="C482" s="291"/>
      <c r="D482" s="753"/>
      <c r="E482" s="753"/>
      <c r="F482" s="753"/>
      <c r="G482" s="753"/>
      <c r="H482" s="753"/>
      <c r="I482" s="753"/>
      <c r="J482" s="753"/>
      <c r="K482" s="753"/>
      <c r="L482" s="753"/>
      <c r="M482" s="753"/>
      <c r="N482" s="753"/>
      <c r="O482" s="753"/>
      <c r="P482" s="753"/>
      <c r="Q482" s="753"/>
      <c r="R482" s="753"/>
      <c r="S482" s="753"/>
      <c r="T482" s="753"/>
      <c r="U482" s="753"/>
      <c r="V482" s="753"/>
      <c r="W482" s="753"/>
      <c r="X482" s="753"/>
      <c r="Y482" s="759"/>
      <c r="Z482" s="776"/>
      <c r="AA482" s="776"/>
      <c r="AB482" s="776"/>
      <c r="AC482" s="776"/>
      <c r="AD482" s="776"/>
      <c r="AE482" s="425"/>
      <c r="AF482" s="425"/>
      <c r="AG482" s="425"/>
      <c r="AH482" s="425"/>
      <c r="AI482" s="425"/>
      <c r="AJ482" s="425"/>
      <c r="AK482" s="425"/>
      <c r="AL482" s="425"/>
      <c r="AM482" s="306"/>
    </row>
    <row r="483" spans="1:39" ht="15.45" outlineLevel="1">
      <c r="A483" s="528"/>
      <c r="B483" s="500" t="s">
        <v>500</v>
      </c>
      <c r="C483" s="291"/>
      <c r="D483" s="753"/>
      <c r="E483" s="753"/>
      <c r="F483" s="753"/>
      <c r="G483" s="753"/>
      <c r="H483" s="753"/>
      <c r="I483" s="753"/>
      <c r="J483" s="753"/>
      <c r="K483" s="753"/>
      <c r="L483" s="753"/>
      <c r="M483" s="753"/>
      <c r="N483" s="753"/>
      <c r="O483" s="753"/>
      <c r="P483" s="753"/>
      <c r="Q483" s="753"/>
      <c r="R483" s="753"/>
      <c r="S483" s="753"/>
      <c r="T483" s="753"/>
      <c r="U483" s="753"/>
      <c r="V483" s="753"/>
      <c r="W483" s="753"/>
      <c r="X483" s="753"/>
      <c r="Y483" s="759"/>
      <c r="Z483" s="776"/>
      <c r="AA483" s="776"/>
      <c r="AB483" s="776"/>
      <c r="AC483" s="776"/>
      <c r="AD483" s="776"/>
      <c r="AE483" s="425"/>
      <c r="AF483" s="425"/>
      <c r="AG483" s="425"/>
      <c r="AH483" s="425"/>
      <c r="AI483" s="425"/>
      <c r="AJ483" s="425"/>
      <c r="AK483" s="425"/>
      <c r="AL483" s="425"/>
      <c r="AM483" s="306"/>
    </row>
    <row r="484" spans="1:39" ht="15" outlineLevel="1">
      <c r="A484" s="528">
        <v>25</v>
      </c>
      <c r="B484" s="428" t="s">
        <v>117</v>
      </c>
      <c r="C484" s="291" t="s">
        <v>25</v>
      </c>
      <c r="D484" s="295"/>
      <c r="E484" s="295"/>
      <c r="F484" s="295"/>
      <c r="G484" s="295"/>
      <c r="H484" s="295"/>
      <c r="I484" s="295"/>
      <c r="J484" s="295"/>
      <c r="K484" s="295"/>
      <c r="L484" s="295"/>
      <c r="M484" s="295"/>
      <c r="N484" s="295">
        <v>12</v>
      </c>
      <c r="O484" s="295"/>
      <c r="P484" s="295"/>
      <c r="Q484" s="295"/>
      <c r="R484" s="295"/>
      <c r="S484" s="295"/>
      <c r="T484" s="295"/>
      <c r="U484" s="295"/>
      <c r="V484" s="295"/>
      <c r="W484" s="295"/>
      <c r="X484" s="295"/>
      <c r="Y484" s="766"/>
      <c r="Z484" s="758"/>
      <c r="AA484" s="758"/>
      <c r="AB484" s="758"/>
      <c r="AC484" s="758"/>
      <c r="AD484" s="758"/>
      <c r="AE484" s="410"/>
      <c r="AF484" s="415"/>
      <c r="AG484" s="415"/>
      <c r="AH484" s="415"/>
      <c r="AI484" s="415"/>
      <c r="AJ484" s="415"/>
      <c r="AK484" s="415"/>
      <c r="AL484" s="415"/>
      <c r="AM484" s="296">
        <f>SUM(Y484:AL484)</f>
        <v>0</v>
      </c>
    </row>
    <row r="485" spans="1:39" ht="15" outlineLevel="1">
      <c r="A485" s="528"/>
      <c r="B485" s="431" t="s">
        <v>308</v>
      </c>
      <c r="C485" s="291" t="s">
        <v>163</v>
      </c>
      <c r="D485" s="295"/>
      <c r="E485" s="295"/>
      <c r="F485" s="295"/>
      <c r="G485" s="295"/>
      <c r="H485" s="295"/>
      <c r="I485" s="295"/>
      <c r="J485" s="295"/>
      <c r="K485" s="295"/>
      <c r="L485" s="295"/>
      <c r="M485" s="295"/>
      <c r="N485" s="295">
        <f>N484</f>
        <v>12</v>
      </c>
      <c r="O485" s="295"/>
      <c r="P485" s="295"/>
      <c r="Q485" s="295"/>
      <c r="R485" s="295"/>
      <c r="S485" s="295"/>
      <c r="T485" s="295"/>
      <c r="U485" s="295"/>
      <c r="V485" s="295"/>
      <c r="W485" s="295"/>
      <c r="X485" s="295"/>
      <c r="Y485" s="754">
        <f>Y484</f>
        <v>0</v>
      </c>
      <c r="Z485" s="754">
        <f t="shared" ref="Z485:AD485" si="981">Z484</f>
        <v>0</v>
      </c>
      <c r="AA485" s="754">
        <f t="shared" si="981"/>
        <v>0</v>
      </c>
      <c r="AB485" s="754">
        <f t="shared" si="981"/>
        <v>0</v>
      </c>
      <c r="AC485" s="754">
        <f t="shared" si="981"/>
        <v>0</v>
      </c>
      <c r="AD485" s="754">
        <f t="shared" si="981"/>
        <v>0</v>
      </c>
      <c r="AE485" s="411">
        <f t="shared" ref="AE485" si="982">AE484</f>
        <v>0</v>
      </c>
      <c r="AF485" s="411">
        <f t="shared" ref="AF485" si="983">AF484</f>
        <v>0</v>
      </c>
      <c r="AG485" s="411">
        <f t="shared" ref="AG485" si="984">AG484</f>
        <v>0</v>
      </c>
      <c r="AH485" s="411">
        <f t="shared" ref="AH485" si="985">AH484</f>
        <v>0</v>
      </c>
      <c r="AI485" s="411">
        <f t="shared" ref="AI485" si="986">AI484</f>
        <v>0</v>
      </c>
      <c r="AJ485" s="411">
        <f t="shared" ref="AJ485" si="987">AJ484</f>
        <v>0</v>
      </c>
      <c r="AK485" s="411">
        <f t="shared" ref="AK485" si="988">AK484</f>
        <v>0</v>
      </c>
      <c r="AL485" s="411">
        <f t="shared" ref="AL485" si="989">AL484</f>
        <v>0</v>
      </c>
      <c r="AM485" s="306"/>
    </row>
    <row r="486" spans="1:39" ht="15" outlineLevel="1">
      <c r="A486" s="528"/>
      <c r="B486" s="431"/>
      <c r="C486" s="291"/>
      <c r="D486" s="753"/>
      <c r="E486" s="753"/>
      <c r="F486" s="753"/>
      <c r="G486" s="753"/>
      <c r="H486" s="753"/>
      <c r="I486" s="753"/>
      <c r="J486" s="753"/>
      <c r="K486" s="753"/>
      <c r="L486" s="753"/>
      <c r="M486" s="753"/>
      <c r="N486" s="753"/>
      <c r="O486" s="753"/>
      <c r="P486" s="753"/>
      <c r="Q486" s="753"/>
      <c r="R486" s="753"/>
      <c r="S486" s="753"/>
      <c r="T486" s="753"/>
      <c r="U486" s="753"/>
      <c r="V486" s="753"/>
      <c r="W486" s="753"/>
      <c r="X486" s="753"/>
      <c r="Y486" s="759"/>
      <c r="Z486" s="776"/>
      <c r="AA486" s="776"/>
      <c r="AB486" s="776"/>
      <c r="AC486" s="776"/>
      <c r="AD486" s="776"/>
      <c r="AE486" s="425"/>
      <c r="AF486" s="425"/>
      <c r="AG486" s="425"/>
      <c r="AH486" s="425"/>
      <c r="AI486" s="425"/>
      <c r="AJ486" s="425"/>
      <c r="AK486" s="425"/>
      <c r="AL486" s="425"/>
      <c r="AM486" s="306"/>
    </row>
    <row r="487" spans="1:39" ht="15" outlineLevel="1">
      <c r="A487" s="528">
        <v>26</v>
      </c>
      <c r="B487" s="428" t="s">
        <v>118</v>
      </c>
      <c r="C487" s="291" t="s">
        <v>25</v>
      </c>
      <c r="D487" s="295">
        <v>1494612</v>
      </c>
      <c r="E487" s="295">
        <v>1494815</v>
      </c>
      <c r="F487" s="295">
        <v>1494815</v>
      </c>
      <c r="G487" s="295">
        <v>1494815</v>
      </c>
      <c r="H487" s="295">
        <v>1494815</v>
      </c>
      <c r="I487" s="295">
        <v>1295758</v>
      </c>
      <c r="J487" s="295">
        <v>1295758</v>
      </c>
      <c r="K487" s="295">
        <v>1295758</v>
      </c>
      <c r="L487" s="295">
        <v>1294553</v>
      </c>
      <c r="M487" s="295">
        <v>1294553</v>
      </c>
      <c r="N487" s="295">
        <v>12</v>
      </c>
      <c r="O487" s="295">
        <v>254</v>
      </c>
      <c r="P487" s="295">
        <v>254</v>
      </c>
      <c r="Q487" s="295">
        <v>254</v>
      </c>
      <c r="R487" s="295">
        <v>254</v>
      </c>
      <c r="S487" s="295">
        <v>254</v>
      </c>
      <c r="T487" s="295">
        <v>214</v>
      </c>
      <c r="U487" s="295">
        <v>214</v>
      </c>
      <c r="V487" s="295">
        <v>214</v>
      </c>
      <c r="W487" s="295">
        <v>214</v>
      </c>
      <c r="X487" s="295">
        <v>214</v>
      </c>
      <c r="Y487" s="766"/>
      <c r="Z487" s="758">
        <v>0.11870552539978828</v>
      </c>
      <c r="AA487" s="758">
        <v>0.88129447460021171</v>
      </c>
      <c r="AB487" s="758"/>
      <c r="AC487" s="758"/>
      <c r="AD487" s="758"/>
      <c r="AE487" s="410"/>
      <c r="AF487" s="415"/>
      <c r="AG487" s="415"/>
      <c r="AH487" s="415"/>
      <c r="AI487" s="415"/>
      <c r="AJ487" s="415"/>
      <c r="AK487" s="415"/>
      <c r="AL487" s="415"/>
      <c r="AM487" s="296">
        <f>SUM(Y487:AL487)</f>
        <v>1</v>
      </c>
    </row>
    <row r="488" spans="1:39" ht="15" outlineLevel="1">
      <c r="A488" s="528"/>
      <c r="B488" s="431" t="s">
        <v>308</v>
      </c>
      <c r="C488" s="291" t="s">
        <v>163</v>
      </c>
      <c r="D488" s="295">
        <v>441207.46036827518</v>
      </c>
      <c r="E488" s="295">
        <v>441207.46036827518</v>
      </c>
      <c r="F488" s="295">
        <v>439025.64535600803</v>
      </c>
      <c r="G488" s="295">
        <v>439025.64535600803</v>
      </c>
      <c r="H488" s="295">
        <v>439025.64535600803</v>
      </c>
      <c r="I488" s="295">
        <v>439013.90923756221</v>
      </c>
      <c r="J488" s="295">
        <v>439013.90923756215</v>
      </c>
      <c r="K488" s="295">
        <v>439013.90923756215</v>
      </c>
      <c r="L488" s="295">
        <v>438605.64491611376</v>
      </c>
      <c r="M488" s="295">
        <v>438605.64491611376</v>
      </c>
      <c r="N488" s="295">
        <f>N487</f>
        <v>12</v>
      </c>
      <c r="O488" s="295">
        <v>97.321026880000005</v>
      </c>
      <c r="P488" s="295">
        <v>97.321026880000005</v>
      </c>
      <c r="Q488" s="295">
        <v>96.839764669975708</v>
      </c>
      <c r="R488" s="295">
        <v>96.839764669975708</v>
      </c>
      <c r="S488" s="295">
        <v>96.839764669975708</v>
      </c>
      <c r="T488" s="295">
        <v>96.837175930660706</v>
      </c>
      <c r="U488" s="295">
        <v>96.837175930660706</v>
      </c>
      <c r="V488" s="295">
        <v>96.837175930660706</v>
      </c>
      <c r="W488" s="295">
        <v>96.837175930660706</v>
      </c>
      <c r="X488" s="295">
        <v>96.837175930660706</v>
      </c>
      <c r="Y488" s="754">
        <f>Y487</f>
        <v>0</v>
      </c>
      <c r="Z488" s="777"/>
      <c r="AA488" s="777">
        <v>1</v>
      </c>
      <c r="AB488" s="754">
        <f t="shared" ref="AB488:AD488" si="990">AB487</f>
        <v>0</v>
      </c>
      <c r="AC488" s="754">
        <f t="shared" si="990"/>
        <v>0</v>
      </c>
      <c r="AD488" s="754">
        <f t="shared" si="990"/>
        <v>0</v>
      </c>
      <c r="AE488" s="411">
        <f t="shared" ref="AE488" si="991">AE487</f>
        <v>0</v>
      </c>
      <c r="AF488" s="411">
        <f t="shared" ref="AF488" si="992">AF487</f>
        <v>0</v>
      </c>
      <c r="AG488" s="411">
        <f t="shared" ref="AG488" si="993">AG487</f>
        <v>0</v>
      </c>
      <c r="AH488" s="411">
        <f t="shared" ref="AH488" si="994">AH487</f>
        <v>0</v>
      </c>
      <c r="AI488" s="411">
        <f t="shared" ref="AI488" si="995">AI487</f>
        <v>0</v>
      </c>
      <c r="AJ488" s="411">
        <f t="shared" ref="AJ488" si="996">AJ487</f>
        <v>0</v>
      </c>
      <c r="AK488" s="411">
        <f t="shared" ref="AK488" si="997">AK487</f>
        <v>0</v>
      </c>
      <c r="AL488" s="411">
        <f t="shared" ref="AL488" si="998">AL487</f>
        <v>0</v>
      </c>
      <c r="AM488" s="306"/>
    </row>
    <row r="489" spans="1:39" ht="15" outlineLevel="1">
      <c r="A489" s="528"/>
      <c r="B489" s="431"/>
      <c r="C489" s="291"/>
      <c r="D489" s="753"/>
      <c r="E489" s="753"/>
      <c r="F489" s="753"/>
      <c r="G489" s="753"/>
      <c r="H489" s="753"/>
      <c r="I489" s="753"/>
      <c r="J489" s="753"/>
      <c r="K489" s="753"/>
      <c r="L489" s="753"/>
      <c r="M489" s="753"/>
      <c r="N489" s="753"/>
      <c r="O489" s="753"/>
      <c r="P489" s="753"/>
      <c r="Q489" s="753"/>
      <c r="R489" s="753"/>
      <c r="S489" s="753"/>
      <c r="T489" s="753"/>
      <c r="U489" s="753"/>
      <c r="V489" s="753"/>
      <c r="W489" s="753"/>
      <c r="X489" s="753"/>
      <c r="Y489" s="759"/>
      <c r="Z489" s="776"/>
      <c r="AA489" s="776"/>
      <c r="AB489" s="776"/>
      <c r="AC489" s="776"/>
      <c r="AD489" s="776"/>
      <c r="AE489" s="425"/>
      <c r="AF489" s="425"/>
      <c r="AG489" s="425"/>
      <c r="AH489" s="425"/>
      <c r="AI489" s="425"/>
      <c r="AJ489" s="425"/>
      <c r="AK489" s="425"/>
      <c r="AL489" s="425"/>
      <c r="AM489" s="306"/>
    </row>
    <row r="490" spans="1:39" ht="30" outlineLevel="1">
      <c r="A490" s="528">
        <v>27</v>
      </c>
      <c r="B490" s="428" t="s">
        <v>119</v>
      </c>
      <c r="C490" s="291" t="s">
        <v>25</v>
      </c>
      <c r="D490" s="295">
        <v>98624</v>
      </c>
      <c r="E490" s="295">
        <v>98624</v>
      </c>
      <c r="F490" s="295">
        <v>98624</v>
      </c>
      <c r="G490" s="295">
        <v>98624</v>
      </c>
      <c r="H490" s="295">
        <v>97007</v>
      </c>
      <c r="I490" s="295">
        <v>84503</v>
      </c>
      <c r="J490" s="295">
        <v>69181</v>
      </c>
      <c r="K490" s="295">
        <v>64249</v>
      </c>
      <c r="L490" s="295">
        <v>51243</v>
      </c>
      <c r="M490" s="295">
        <v>26953</v>
      </c>
      <c r="N490" s="295">
        <v>12</v>
      </c>
      <c r="O490" s="295">
        <v>21</v>
      </c>
      <c r="P490" s="295">
        <v>21</v>
      </c>
      <c r="Q490" s="295">
        <v>21</v>
      </c>
      <c r="R490" s="295">
        <v>21</v>
      </c>
      <c r="S490" s="295">
        <v>21</v>
      </c>
      <c r="T490" s="295">
        <v>20</v>
      </c>
      <c r="U490" s="295">
        <v>18</v>
      </c>
      <c r="V490" s="295">
        <v>17</v>
      </c>
      <c r="W490" s="295">
        <v>14</v>
      </c>
      <c r="X490" s="295">
        <v>14</v>
      </c>
      <c r="Y490" s="766"/>
      <c r="Z490" s="758">
        <v>1</v>
      </c>
      <c r="AA490" s="758"/>
      <c r="AB490" s="758"/>
      <c r="AC490" s="758"/>
      <c r="AD490" s="758"/>
      <c r="AE490" s="410"/>
      <c r="AF490" s="415"/>
      <c r="AG490" s="415"/>
      <c r="AH490" s="415"/>
      <c r="AI490" s="415"/>
      <c r="AJ490" s="415"/>
      <c r="AK490" s="415"/>
      <c r="AL490" s="415"/>
      <c r="AM490" s="296">
        <f>SUM(Y490:AL490)</f>
        <v>1</v>
      </c>
    </row>
    <row r="491" spans="1:39" ht="15" outlineLevel="1">
      <c r="A491" s="528"/>
      <c r="B491" s="431" t="s">
        <v>308</v>
      </c>
      <c r="C491" s="291" t="s">
        <v>163</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754">
        <f>Y490</f>
        <v>0</v>
      </c>
      <c r="Z491" s="754">
        <f t="shared" ref="Z491:AD491" si="999">Z490</f>
        <v>1</v>
      </c>
      <c r="AA491" s="754">
        <f t="shared" si="999"/>
        <v>0</v>
      </c>
      <c r="AB491" s="754">
        <f t="shared" si="999"/>
        <v>0</v>
      </c>
      <c r="AC491" s="754">
        <f t="shared" si="999"/>
        <v>0</v>
      </c>
      <c r="AD491" s="754">
        <f t="shared" si="999"/>
        <v>0</v>
      </c>
      <c r="AE491" s="411">
        <f t="shared" ref="AE491" si="1000">AE490</f>
        <v>0</v>
      </c>
      <c r="AF491" s="411">
        <f t="shared" ref="AF491" si="1001">AF490</f>
        <v>0</v>
      </c>
      <c r="AG491" s="411">
        <f t="shared" ref="AG491" si="1002">AG490</f>
        <v>0</v>
      </c>
      <c r="AH491" s="411">
        <f t="shared" ref="AH491" si="1003">AH490</f>
        <v>0</v>
      </c>
      <c r="AI491" s="411">
        <f t="shared" ref="AI491" si="1004">AI490</f>
        <v>0</v>
      </c>
      <c r="AJ491" s="411">
        <f t="shared" ref="AJ491" si="1005">AJ490</f>
        <v>0</v>
      </c>
      <c r="AK491" s="411">
        <f t="shared" ref="AK491" si="1006">AK490</f>
        <v>0</v>
      </c>
      <c r="AL491" s="411">
        <f t="shared" ref="AL491" si="1007">AL490</f>
        <v>0</v>
      </c>
      <c r="AM491" s="306"/>
    </row>
    <row r="492" spans="1:39" ht="15" outlineLevel="1">
      <c r="A492" s="528"/>
      <c r="B492" s="431"/>
      <c r="C492" s="291"/>
      <c r="D492" s="753"/>
      <c r="E492" s="753"/>
      <c r="F492" s="753"/>
      <c r="G492" s="753"/>
      <c r="H492" s="753"/>
      <c r="I492" s="753"/>
      <c r="J492" s="753"/>
      <c r="K492" s="753"/>
      <c r="L492" s="753"/>
      <c r="M492" s="753"/>
      <c r="N492" s="753"/>
      <c r="O492" s="753"/>
      <c r="P492" s="753"/>
      <c r="Q492" s="753"/>
      <c r="R492" s="753"/>
      <c r="S492" s="753"/>
      <c r="T492" s="753"/>
      <c r="U492" s="753"/>
      <c r="V492" s="753"/>
      <c r="W492" s="753"/>
      <c r="X492" s="753"/>
      <c r="Y492" s="759"/>
      <c r="Z492" s="776"/>
      <c r="AA492" s="776"/>
      <c r="AB492" s="776"/>
      <c r="AC492" s="776"/>
      <c r="AD492" s="776"/>
      <c r="AE492" s="425"/>
      <c r="AF492" s="425"/>
      <c r="AG492" s="425"/>
      <c r="AH492" s="425"/>
      <c r="AI492" s="425"/>
      <c r="AJ492" s="425"/>
      <c r="AK492" s="425"/>
      <c r="AL492" s="425"/>
      <c r="AM492" s="306"/>
    </row>
    <row r="493" spans="1:39" ht="30" outlineLevel="1">
      <c r="A493" s="528">
        <v>28</v>
      </c>
      <c r="B493" s="428" t="s">
        <v>120</v>
      </c>
      <c r="C493" s="291" t="s">
        <v>25</v>
      </c>
      <c r="D493" s="295">
        <v>264628</v>
      </c>
      <c r="E493" s="295">
        <v>264628</v>
      </c>
      <c r="F493" s="295">
        <v>264628</v>
      </c>
      <c r="G493" s="295">
        <v>264628</v>
      </c>
      <c r="H493" s="295">
        <v>264628</v>
      </c>
      <c r="I493" s="295">
        <v>264628</v>
      </c>
      <c r="J493" s="295">
        <v>264628</v>
      </c>
      <c r="K493" s="295">
        <v>264628</v>
      </c>
      <c r="L493" s="295">
        <v>264628</v>
      </c>
      <c r="M493" s="295">
        <v>264628</v>
      </c>
      <c r="N493" s="295">
        <v>12</v>
      </c>
      <c r="O493" s="295">
        <v>35</v>
      </c>
      <c r="P493" s="295">
        <v>35</v>
      </c>
      <c r="Q493" s="295">
        <v>35</v>
      </c>
      <c r="R493" s="295">
        <v>35</v>
      </c>
      <c r="S493" s="295">
        <v>35</v>
      </c>
      <c r="T493" s="295">
        <v>35</v>
      </c>
      <c r="U493" s="295">
        <v>35</v>
      </c>
      <c r="V493" s="295">
        <v>35</v>
      </c>
      <c r="W493" s="295">
        <v>35</v>
      </c>
      <c r="X493" s="295">
        <v>35</v>
      </c>
      <c r="Y493" s="766"/>
      <c r="Z493" s="758"/>
      <c r="AA493" s="758">
        <v>1</v>
      </c>
      <c r="AB493" s="758"/>
      <c r="AC493" s="758"/>
      <c r="AD493" s="758"/>
      <c r="AE493" s="410"/>
      <c r="AF493" s="415"/>
      <c r="AG493" s="415"/>
      <c r="AH493" s="415"/>
      <c r="AI493" s="415"/>
      <c r="AJ493" s="415"/>
      <c r="AK493" s="415"/>
      <c r="AL493" s="415"/>
      <c r="AM493" s="296">
        <f>SUM(Y493:AL493)</f>
        <v>1</v>
      </c>
    </row>
    <row r="494" spans="1:39" ht="15" outlineLevel="1">
      <c r="A494" s="528"/>
      <c r="B494" s="431" t="s">
        <v>308</v>
      </c>
      <c r="C494" s="291" t="s">
        <v>163</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754">
        <f>Y493</f>
        <v>0</v>
      </c>
      <c r="Z494" s="754">
        <f t="shared" ref="Z494:AD494" si="1008">Z493</f>
        <v>0</v>
      </c>
      <c r="AA494" s="754">
        <f t="shared" si="1008"/>
        <v>1</v>
      </c>
      <c r="AB494" s="754">
        <f t="shared" si="1008"/>
        <v>0</v>
      </c>
      <c r="AC494" s="754">
        <f t="shared" si="1008"/>
        <v>0</v>
      </c>
      <c r="AD494" s="754">
        <f t="shared" si="1008"/>
        <v>0</v>
      </c>
      <c r="AE494" s="411">
        <f t="shared" ref="AE494" si="1009">AE493</f>
        <v>0</v>
      </c>
      <c r="AF494" s="411">
        <f t="shared" ref="AF494" si="1010">AF493</f>
        <v>0</v>
      </c>
      <c r="AG494" s="411">
        <f t="shared" ref="AG494" si="1011">AG493</f>
        <v>0</v>
      </c>
      <c r="AH494" s="411">
        <f t="shared" ref="AH494" si="1012">AH493</f>
        <v>0</v>
      </c>
      <c r="AI494" s="411">
        <f t="shared" ref="AI494" si="1013">AI493</f>
        <v>0</v>
      </c>
      <c r="AJ494" s="411">
        <f t="shared" ref="AJ494" si="1014">AJ493</f>
        <v>0</v>
      </c>
      <c r="AK494" s="411">
        <f t="shared" ref="AK494" si="1015">AK493</f>
        <v>0</v>
      </c>
      <c r="AL494" s="411">
        <f t="shared" ref="AL494" si="1016">AL493</f>
        <v>0</v>
      </c>
      <c r="AM494" s="306"/>
    </row>
    <row r="495" spans="1:39" ht="15" outlineLevel="1">
      <c r="A495" s="528"/>
      <c r="B495" s="431"/>
      <c r="C495" s="291"/>
      <c r="D495" s="753"/>
      <c r="E495" s="753"/>
      <c r="F495" s="753"/>
      <c r="G495" s="753"/>
      <c r="H495" s="753"/>
      <c r="I495" s="753"/>
      <c r="J495" s="753"/>
      <c r="K495" s="753"/>
      <c r="L495" s="753"/>
      <c r="M495" s="753"/>
      <c r="N495" s="753"/>
      <c r="O495" s="753"/>
      <c r="P495" s="753"/>
      <c r="Q495" s="753"/>
      <c r="R495" s="753"/>
      <c r="S495" s="753"/>
      <c r="T495" s="753"/>
      <c r="U495" s="753"/>
      <c r="V495" s="753"/>
      <c r="W495" s="753"/>
      <c r="X495" s="753"/>
      <c r="Y495" s="759"/>
      <c r="Z495" s="776"/>
      <c r="AA495" s="776"/>
      <c r="AB495" s="776"/>
      <c r="AC495" s="776"/>
      <c r="AD495" s="776"/>
      <c r="AE495" s="425"/>
      <c r="AF495" s="425"/>
      <c r="AG495" s="425"/>
      <c r="AH495" s="425"/>
      <c r="AI495" s="425"/>
      <c r="AJ495" s="425"/>
      <c r="AK495" s="425"/>
      <c r="AL495" s="425"/>
      <c r="AM495" s="306"/>
    </row>
    <row r="496" spans="1:39" ht="30" outlineLevel="1">
      <c r="A496" s="528">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766"/>
      <c r="Z496" s="758"/>
      <c r="AA496" s="758"/>
      <c r="AB496" s="758"/>
      <c r="AC496" s="758"/>
      <c r="AD496" s="758"/>
      <c r="AE496" s="410"/>
      <c r="AF496" s="415"/>
      <c r="AG496" s="415"/>
      <c r="AH496" s="415"/>
      <c r="AI496" s="415"/>
      <c r="AJ496" s="415"/>
      <c r="AK496" s="415"/>
      <c r="AL496" s="415"/>
      <c r="AM496" s="296">
        <f>SUM(Y496:AL496)</f>
        <v>0</v>
      </c>
    </row>
    <row r="497" spans="1:39" ht="15" outlineLevel="1">
      <c r="A497" s="528"/>
      <c r="B497" s="431" t="s">
        <v>308</v>
      </c>
      <c r="C497" s="291" t="s">
        <v>163</v>
      </c>
      <c r="D497" s="295"/>
      <c r="E497" s="295"/>
      <c r="F497" s="295"/>
      <c r="G497" s="295"/>
      <c r="H497" s="295"/>
      <c r="I497" s="295"/>
      <c r="J497" s="295"/>
      <c r="K497" s="295"/>
      <c r="L497" s="295"/>
      <c r="M497" s="295"/>
      <c r="N497" s="295">
        <f>N496</f>
        <v>3</v>
      </c>
      <c r="O497" s="295"/>
      <c r="P497" s="295"/>
      <c r="Q497" s="295"/>
      <c r="R497" s="295"/>
      <c r="S497" s="295"/>
      <c r="T497" s="295"/>
      <c r="U497" s="295"/>
      <c r="V497" s="295"/>
      <c r="W497" s="295"/>
      <c r="X497" s="295"/>
      <c r="Y497" s="754">
        <f>Y496</f>
        <v>0</v>
      </c>
      <c r="Z497" s="754">
        <f t="shared" ref="Z497:AD497" si="1017">Z496</f>
        <v>0</v>
      </c>
      <c r="AA497" s="754">
        <f t="shared" si="1017"/>
        <v>0</v>
      </c>
      <c r="AB497" s="754">
        <f t="shared" si="1017"/>
        <v>0</v>
      </c>
      <c r="AC497" s="754">
        <f t="shared" si="1017"/>
        <v>0</v>
      </c>
      <c r="AD497" s="754">
        <f t="shared" si="1017"/>
        <v>0</v>
      </c>
      <c r="AE497" s="411">
        <f t="shared" ref="AE497" si="1018">AE496</f>
        <v>0</v>
      </c>
      <c r="AF497" s="411">
        <f t="shared" ref="AF497" si="1019">AF496</f>
        <v>0</v>
      </c>
      <c r="AG497" s="411">
        <f t="shared" ref="AG497" si="1020">AG496</f>
        <v>0</v>
      </c>
      <c r="AH497" s="411">
        <f t="shared" ref="AH497" si="1021">AH496</f>
        <v>0</v>
      </c>
      <c r="AI497" s="411">
        <f t="shared" ref="AI497" si="1022">AI496</f>
        <v>0</v>
      </c>
      <c r="AJ497" s="411">
        <f t="shared" ref="AJ497" si="1023">AJ496</f>
        <v>0</v>
      </c>
      <c r="AK497" s="411">
        <f t="shared" ref="AK497" si="1024">AK496</f>
        <v>0</v>
      </c>
      <c r="AL497" s="411">
        <f t="shared" ref="AL497" si="1025">AL496</f>
        <v>0</v>
      </c>
      <c r="AM497" s="306"/>
    </row>
    <row r="498" spans="1:39" ht="15" outlineLevel="1">
      <c r="A498" s="528"/>
      <c r="B498" s="431"/>
      <c r="C498" s="291"/>
      <c r="D498" s="753"/>
      <c r="E498" s="753"/>
      <c r="F498" s="753"/>
      <c r="G498" s="753"/>
      <c r="H498" s="753"/>
      <c r="I498" s="753"/>
      <c r="J498" s="753"/>
      <c r="K498" s="753"/>
      <c r="L498" s="753"/>
      <c r="M498" s="753"/>
      <c r="N498" s="753"/>
      <c r="O498" s="753"/>
      <c r="P498" s="753"/>
      <c r="Q498" s="753"/>
      <c r="R498" s="753"/>
      <c r="S498" s="753"/>
      <c r="T498" s="753"/>
      <c r="U498" s="753"/>
      <c r="V498" s="753"/>
      <c r="W498" s="753"/>
      <c r="X498" s="753"/>
      <c r="Y498" s="759"/>
      <c r="Z498" s="776"/>
      <c r="AA498" s="776"/>
      <c r="AB498" s="776"/>
      <c r="AC498" s="776"/>
      <c r="AD498" s="776"/>
      <c r="AE498" s="425"/>
      <c r="AF498" s="425"/>
      <c r="AG498" s="425"/>
      <c r="AH498" s="425"/>
      <c r="AI498" s="425"/>
      <c r="AJ498" s="425"/>
      <c r="AK498" s="425"/>
      <c r="AL498" s="425"/>
      <c r="AM498" s="306"/>
    </row>
    <row r="499" spans="1:39" ht="30" outlineLevel="1">
      <c r="A499" s="528">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766"/>
      <c r="Z499" s="758"/>
      <c r="AA499" s="758"/>
      <c r="AB499" s="758"/>
      <c r="AC499" s="758"/>
      <c r="AD499" s="758"/>
      <c r="AE499" s="410"/>
      <c r="AF499" s="415"/>
      <c r="AG499" s="415"/>
      <c r="AH499" s="415"/>
      <c r="AI499" s="415"/>
      <c r="AJ499" s="415"/>
      <c r="AK499" s="415"/>
      <c r="AL499" s="415"/>
      <c r="AM499" s="296">
        <f>SUM(Y499:AL499)</f>
        <v>0</v>
      </c>
    </row>
    <row r="500" spans="1:39" ht="15" outlineLevel="1">
      <c r="A500" s="528"/>
      <c r="B500" s="431" t="s">
        <v>308</v>
      </c>
      <c r="C500" s="291" t="s">
        <v>163</v>
      </c>
      <c r="D500" s="295"/>
      <c r="E500" s="295"/>
      <c r="F500" s="295"/>
      <c r="G500" s="295"/>
      <c r="H500" s="295"/>
      <c r="I500" s="295"/>
      <c r="J500" s="295"/>
      <c r="K500" s="295"/>
      <c r="L500" s="295"/>
      <c r="M500" s="295"/>
      <c r="N500" s="295">
        <f>N499</f>
        <v>12</v>
      </c>
      <c r="O500" s="295"/>
      <c r="P500" s="295"/>
      <c r="Q500" s="295"/>
      <c r="R500" s="295"/>
      <c r="S500" s="295"/>
      <c r="T500" s="295"/>
      <c r="U500" s="295"/>
      <c r="V500" s="295"/>
      <c r="W500" s="295"/>
      <c r="X500" s="295"/>
      <c r="Y500" s="754">
        <f>Y499</f>
        <v>0</v>
      </c>
      <c r="Z500" s="754">
        <f t="shared" ref="Z500:AD500" si="1026">Z499</f>
        <v>0</v>
      </c>
      <c r="AA500" s="754">
        <f t="shared" si="1026"/>
        <v>0</v>
      </c>
      <c r="AB500" s="754">
        <f t="shared" si="1026"/>
        <v>0</v>
      </c>
      <c r="AC500" s="754">
        <f t="shared" si="1026"/>
        <v>0</v>
      </c>
      <c r="AD500" s="754">
        <f t="shared" si="1026"/>
        <v>0</v>
      </c>
      <c r="AE500" s="411">
        <f t="shared" ref="AE500" si="1027">AE499</f>
        <v>0</v>
      </c>
      <c r="AF500" s="411">
        <f t="shared" ref="AF500" si="1028">AF499</f>
        <v>0</v>
      </c>
      <c r="AG500" s="411">
        <f t="shared" ref="AG500" si="1029">AG499</f>
        <v>0</v>
      </c>
      <c r="AH500" s="411">
        <f t="shared" ref="AH500" si="1030">AH499</f>
        <v>0</v>
      </c>
      <c r="AI500" s="411">
        <f t="shared" ref="AI500" si="1031">AI499</f>
        <v>0</v>
      </c>
      <c r="AJ500" s="411">
        <f t="shared" ref="AJ500" si="1032">AJ499</f>
        <v>0</v>
      </c>
      <c r="AK500" s="411">
        <f t="shared" ref="AK500" si="1033">AK499</f>
        <v>0</v>
      </c>
      <c r="AL500" s="411">
        <f t="shared" ref="AL500" si="1034">AL499</f>
        <v>0</v>
      </c>
      <c r="AM500" s="306"/>
    </row>
    <row r="501" spans="1:39" ht="15" outlineLevel="1">
      <c r="A501" s="528"/>
      <c r="B501" s="431"/>
      <c r="C501" s="291"/>
      <c r="D501" s="753"/>
      <c r="E501" s="753"/>
      <c r="F501" s="753"/>
      <c r="G501" s="753"/>
      <c r="H501" s="753"/>
      <c r="I501" s="753"/>
      <c r="J501" s="753"/>
      <c r="K501" s="753"/>
      <c r="L501" s="753"/>
      <c r="M501" s="753"/>
      <c r="N501" s="753"/>
      <c r="O501" s="753"/>
      <c r="P501" s="753"/>
      <c r="Q501" s="753"/>
      <c r="R501" s="753"/>
      <c r="S501" s="753"/>
      <c r="T501" s="753"/>
      <c r="U501" s="753"/>
      <c r="V501" s="753"/>
      <c r="W501" s="753"/>
      <c r="X501" s="753"/>
      <c r="Y501" s="759"/>
      <c r="Z501" s="776"/>
      <c r="AA501" s="776"/>
      <c r="AB501" s="776"/>
      <c r="AC501" s="776"/>
      <c r="AD501" s="776"/>
      <c r="AE501" s="425"/>
      <c r="AF501" s="425"/>
      <c r="AG501" s="425"/>
      <c r="AH501" s="425"/>
      <c r="AI501" s="425"/>
      <c r="AJ501" s="425"/>
      <c r="AK501" s="425"/>
      <c r="AL501" s="425"/>
      <c r="AM501" s="306"/>
    </row>
    <row r="502" spans="1:39" ht="30" outlineLevel="1">
      <c r="A502" s="528">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766"/>
      <c r="Z502" s="758"/>
      <c r="AA502" s="758"/>
      <c r="AB502" s="758"/>
      <c r="AC502" s="758"/>
      <c r="AD502" s="758"/>
      <c r="AE502" s="410"/>
      <c r="AF502" s="415"/>
      <c r="AG502" s="415"/>
      <c r="AH502" s="415"/>
      <c r="AI502" s="415"/>
      <c r="AJ502" s="415"/>
      <c r="AK502" s="415"/>
      <c r="AL502" s="415"/>
      <c r="AM502" s="296">
        <f>SUM(Y502:AL502)</f>
        <v>0</v>
      </c>
    </row>
    <row r="503" spans="1:39" ht="15" outlineLevel="1">
      <c r="A503" s="528"/>
      <c r="B503" s="431" t="s">
        <v>308</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754">
        <f>Y502</f>
        <v>0</v>
      </c>
      <c r="Z503" s="754">
        <f t="shared" ref="Z503:AD503" si="1035">Z502</f>
        <v>0</v>
      </c>
      <c r="AA503" s="754">
        <f t="shared" si="1035"/>
        <v>0</v>
      </c>
      <c r="AB503" s="754">
        <f t="shared" si="1035"/>
        <v>0</v>
      </c>
      <c r="AC503" s="754">
        <f t="shared" si="1035"/>
        <v>0</v>
      </c>
      <c r="AD503" s="754">
        <f t="shared" si="1035"/>
        <v>0</v>
      </c>
      <c r="AE503" s="411">
        <f t="shared" ref="AE503" si="1036">AE502</f>
        <v>0</v>
      </c>
      <c r="AF503" s="411">
        <f t="shared" ref="AF503" si="1037">AF502</f>
        <v>0</v>
      </c>
      <c r="AG503" s="411">
        <f t="shared" ref="AG503" si="1038">AG502</f>
        <v>0</v>
      </c>
      <c r="AH503" s="411">
        <f t="shared" ref="AH503" si="1039">AH502</f>
        <v>0</v>
      </c>
      <c r="AI503" s="411">
        <f t="shared" ref="AI503" si="1040">AI502</f>
        <v>0</v>
      </c>
      <c r="AJ503" s="411">
        <f t="shared" ref="AJ503" si="1041">AJ502</f>
        <v>0</v>
      </c>
      <c r="AK503" s="411">
        <f t="shared" ref="AK503" si="1042">AK502</f>
        <v>0</v>
      </c>
      <c r="AL503" s="411">
        <f t="shared" ref="AL503" si="1043">AL502</f>
        <v>0</v>
      </c>
      <c r="AM503" s="306"/>
    </row>
    <row r="504" spans="1:39" ht="15" outlineLevel="1">
      <c r="A504" s="528"/>
      <c r="B504" s="428"/>
      <c r="C504" s="291"/>
      <c r="D504" s="753"/>
      <c r="E504" s="753"/>
      <c r="F504" s="753"/>
      <c r="G504" s="753"/>
      <c r="H504" s="753"/>
      <c r="I504" s="753"/>
      <c r="J504" s="753"/>
      <c r="K504" s="753"/>
      <c r="L504" s="753"/>
      <c r="M504" s="753"/>
      <c r="N504" s="753"/>
      <c r="O504" s="753"/>
      <c r="P504" s="753"/>
      <c r="Q504" s="753"/>
      <c r="R504" s="753"/>
      <c r="S504" s="753"/>
      <c r="T504" s="753"/>
      <c r="U504" s="753"/>
      <c r="V504" s="753"/>
      <c r="W504" s="753"/>
      <c r="X504" s="753"/>
      <c r="Y504" s="759"/>
      <c r="Z504" s="776"/>
      <c r="AA504" s="776"/>
      <c r="AB504" s="776"/>
      <c r="AC504" s="776"/>
      <c r="AD504" s="776"/>
      <c r="AE504" s="425"/>
      <c r="AF504" s="425"/>
      <c r="AG504" s="425"/>
      <c r="AH504" s="425"/>
      <c r="AI504" s="425"/>
      <c r="AJ504" s="425"/>
      <c r="AK504" s="425"/>
      <c r="AL504" s="425"/>
      <c r="AM504" s="306"/>
    </row>
    <row r="505" spans="1:39" ht="15" outlineLevel="1">
      <c r="A505" s="528">
        <v>32</v>
      </c>
      <c r="B505" s="428" t="s">
        <v>124</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766"/>
      <c r="Z505" s="758"/>
      <c r="AA505" s="758"/>
      <c r="AB505" s="758"/>
      <c r="AC505" s="758"/>
      <c r="AD505" s="758"/>
      <c r="AE505" s="410"/>
      <c r="AF505" s="415"/>
      <c r="AG505" s="415"/>
      <c r="AH505" s="415"/>
      <c r="AI505" s="415"/>
      <c r="AJ505" s="415"/>
      <c r="AK505" s="415"/>
      <c r="AL505" s="415"/>
      <c r="AM505" s="296">
        <f>SUM(Y505:AL505)</f>
        <v>0</v>
      </c>
    </row>
    <row r="506" spans="1:39" ht="15" outlineLevel="1">
      <c r="A506" s="528"/>
      <c r="B506" s="431" t="s">
        <v>308</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754">
        <f>Y505</f>
        <v>0</v>
      </c>
      <c r="Z506" s="754">
        <f t="shared" ref="Z506:AD506" si="1044">Z505</f>
        <v>0</v>
      </c>
      <c r="AA506" s="754">
        <f t="shared" si="1044"/>
        <v>0</v>
      </c>
      <c r="AB506" s="754">
        <f t="shared" si="1044"/>
        <v>0</v>
      </c>
      <c r="AC506" s="754">
        <f t="shared" si="1044"/>
        <v>0</v>
      </c>
      <c r="AD506" s="754">
        <f t="shared" si="1044"/>
        <v>0</v>
      </c>
      <c r="AE506" s="411">
        <f t="shared" ref="AE506" si="1045">AE505</f>
        <v>0</v>
      </c>
      <c r="AF506" s="411">
        <f t="shared" ref="AF506" si="1046">AF505</f>
        <v>0</v>
      </c>
      <c r="AG506" s="411">
        <f t="shared" ref="AG506" si="1047">AG505</f>
        <v>0</v>
      </c>
      <c r="AH506" s="411">
        <f t="shared" ref="AH506" si="1048">AH505</f>
        <v>0</v>
      </c>
      <c r="AI506" s="411">
        <f t="shared" ref="AI506" si="1049">AI505</f>
        <v>0</v>
      </c>
      <c r="AJ506" s="411">
        <f t="shared" ref="AJ506" si="1050">AJ505</f>
        <v>0</v>
      </c>
      <c r="AK506" s="411">
        <f t="shared" ref="AK506" si="1051">AK505</f>
        <v>0</v>
      </c>
      <c r="AL506" s="411">
        <f t="shared" ref="AL506" si="1052">AL505</f>
        <v>0</v>
      </c>
      <c r="AM506" s="306"/>
    </row>
    <row r="507" spans="1:39" ht="15" outlineLevel="1">
      <c r="A507" s="528"/>
      <c r="B507" s="428"/>
      <c r="C507" s="291"/>
      <c r="D507" s="753"/>
      <c r="E507" s="753"/>
      <c r="F507" s="753"/>
      <c r="G507" s="753"/>
      <c r="H507" s="753"/>
      <c r="I507" s="753"/>
      <c r="J507" s="753"/>
      <c r="K507" s="753"/>
      <c r="L507" s="753"/>
      <c r="M507" s="753"/>
      <c r="N507" s="753"/>
      <c r="O507" s="753"/>
      <c r="P507" s="753"/>
      <c r="Q507" s="753"/>
      <c r="R507" s="753"/>
      <c r="S507" s="753"/>
      <c r="T507" s="753"/>
      <c r="U507" s="753"/>
      <c r="V507" s="753"/>
      <c r="W507" s="753"/>
      <c r="X507" s="753"/>
      <c r="Y507" s="759"/>
      <c r="Z507" s="776"/>
      <c r="AA507" s="776"/>
      <c r="AB507" s="776"/>
      <c r="AC507" s="776"/>
      <c r="AD507" s="776"/>
      <c r="AE507" s="425"/>
      <c r="AF507" s="425"/>
      <c r="AG507" s="425"/>
      <c r="AH507" s="425"/>
      <c r="AI507" s="425"/>
      <c r="AJ507" s="425"/>
      <c r="AK507" s="425"/>
      <c r="AL507" s="425"/>
      <c r="AM507" s="306"/>
    </row>
    <row r="508" spans="1:39" ht="15.45" outlineLevel="1">
      <c r="A508" s="528"/>
      <c r="B508" s="500" t="s">
        <v>501</v>
      </c>
      <c r="C508" s="291"/>
      <c r="D508" s="753"/>
      <c r="E508" s="753"/>
      <c r="F508" s="753"/>
      <c r="G508" s="753"/>
      <c r="H508" s="753"/>
      <c r="I508" s="753"/>
      <c r="J508" s="753"/>
      <c r="K508" s="753"/>
      <c r="L508" s="753"/>
      <c r="M508" s="753"/>
      <c r="N508" s="753"/>
      <c r="O508" s="753"/>
      <c r="P508" s="753"/>
      <c r="Q508" s="753"/>
      <c r="R508" s="753"/>
      <c r="S508" s="753"/>
      <c r="T508" s="753"/>
      <c r="U508" s="753"/>
      <c r="V508" s="753"/>
      <c r="W508" s="753"/>
      <c r="X508" s="753"/>
      <c r="Y508" s="759"/>
      <c r="Z508" s="776"/>
      <c r="AA508" s="776"/>
      <c r="AB508" s="776"/>
      <c r="AC508" s="776"/>
      <c r="AD508" s="776"/>
      <c r="AE508" s="425"/>
      <c r="AF508" s="425"/>
      <c r="AG508" s="425"/>
      <c r="AH508" s="425"/>
      <c r="AI508" s="425"/>
      <c r="AJ508" s="425"/>
      <c r="AK508" s="425"/>
      <c r="AL508" s="425"/>
      <c r="AM508" s="306"/>
    </row>
    <row r="509" spans="1:39" ht="15" outlineLevel="1">
      <c r="A509" s="528">
        <v>33</v>
      </c>
      <c r="B509" s="428" t="s">
        <v>125</v>
      </c>
      <c r="C509" s="291" t="s">
        <v>25</v>
      </c>
      <c r="D509" s="295"/>
      <c r="E509" s="295"/>
      <c r="F509" s="295"/>
      <c r="G509" s="295"/>
      <c r="H509" s="295"/>
      <c r="I509" s="295"/>
      <c r="J509" s="295"/>
      <c r="K509" s="295"/>
      <c r="L509" s="295"/>
      <c r="M509" s="295"/>
      <c r="N509" s="295">
        <v>0</v>
      </c>
      <c r="O509" s="295"/>
      <c r="P509" s="295"/>
      <c r="Q509" s="295"/>
      <c r="R509" s="295"/>
      <c r="S509" s="295"/>
      <c r="T509" s="295"/>
      <c r="U509" s="295"/>
      <c r="V509" s="295"/>
      <c r="W509" s="295"/>
      <c r="X509" s="295"/>
      <c r="Y509" s="766"/>
      <c r="Z509" s="758"/>
      <c r="AA509" s="758"/>
      <c r="AB509" s="758"/>
      <c r="AC509" s="758"/>
      <c r="AD509" s="758"/>
      <c r="AE509" s="410"/>
      <c r="AF509" s="415"/>
      <c r="AG509" s="415"/>
      <c r="AH509" s="415"/>
      <c r="AI509" s="415"/>
      <c r="AJ509" s="415"/>
      <c r="AK509" s="415"/>
      <c r="AL509" s="415"/>
      <c r="AM509" s="296">
        <f>SUM(Y509:AL509)</f>
        <v>0</v>
      </c>
    </row>
    <row r="510" spans="1:39" ht="15" outlineLevel="1">
      <c r="A510" s="528"/>
      <c r="B510" s="431" t="s">
        <v>308</v>
      </c>
      <c r="C510" s="291" t="s">
        <v>163</v>
      </c>
      <c r="D510" s="295"/>
      <c r="E510" s="295"/>
      <c r="F510" s="295"/>
      <c r="G510" s="295"/>
      <c r="H510" s="295"/>
      <c r="I510" s="295"/>
      <c r="J510" s="295"/>
      <c r="K510" s="295"/>
      <c r="L510" s="295"/>
      <c r="M510" s="295"/>
      <c r="N510" s="295">
        <f>N509</f>
        <v>0</v>
      </c>
      <c r="O510" s="295"/>
      <c r="P510" s="295"/>
      <c r="Q510" s="295"/>
      <c r="R510" s="295"/>
      <c r="S510" s="295"/>
      <c r="T510" s="295"/>
      <c r="U510" s="295"/>
      <c r="V510" s="295"/>
      <c r="W510" s="295"/>
      <c r="X510" s="295"/>
      <c r="Y510" s="754">
        <f>Y509</f>
        <v>0</v>
      </c>
      <c r="Z510" s="754">
        <f t="shared" ref="Z510:AD510" si="1053">Z509</f>
        <v>0</v>
      </c>
      <c r="AA510" s="754">
        <f t="shared" si="1053"/>
        <v>0</v>
      </c>
      <c r="AB510" s="754">
        <f t="shared" si="1053"/>
        <v>0</v>
      </c>
      <c r="AC510" s="754">
        <f t="shared" si="1053"/>
        <v>0</v>
      </c>
      <c r="AD510" s="754">
        <f t="shared" si="1053"/>
        <v>0</v>
      </c>
      <c r="AE510" s="411">
        <f t="shared" ref="AE510" si="1054">AE509</f>
        <v>0</v>
      </c>
      <c r="AF510" s="411">
        <f t="shared" ref="AF510" si="1055">AF509</f>
        <v>0</v>
      </c>
      <c r="AG510" s="411">
        <f t="shared" ref="AG510" si="1056">AG509</f>
        <v>0</v>
      </c>
      <c r="AH510" s="411">
        <f t="shared" ref="AH510" si="1057">AH509</f>
        <v>0</v>
      </c>
      <c r="AI510" s="411">
        <f t="shared" ref="AI510" si="1058">AI509</f>
        <v>0</v>
      </c>
      <c r="AJ510" s="411">
        <f t="shared" ref="AJ510" si="1059">AJ509</f>
        <v>0</v>
      </c>
      <c r="AK510" s="411">
        <f t="shared" ref="AK510" si="1060">AK509</f>
        <v>0</v>
      </c>
      <c r="AL510" s="411">
        <f t="shared" ref="AL510" si="1061">AL509</f>
        <v>0</v>
      </c>
      <c r="AM510" s="306"/>
    </row>
    <row r="511" spans="1:39" ht="15" outlineLevel="1">
      <c r="A511" s="528"/>
      <c r="B511" s="428"/>
      <c r="C511" s="291"/>
      <c r="D511" s="753"/>
      <c r="E511" s="753"/>
      <c r="F511" s="753"/>
      <c r="G511" s="753"/>
      <c r="H511" s="753"/>
      <c r="I511" s="753"/>
      <c r="J511" s="753"/>
      <c r="K511" s="753"/>
      <c r="L511" s="753"/>
      <c r="M511" s="753"/>
      <c r="N511" s="753"/>
      <c r="O511" s="753"/>
      <c r="P511" s="753"/>
      <c r="Q511" s="753"/>
      <c r="R511" s="753"/>
      <c r="S511" s="753"/>
      <c r="T511" s="753"/>
      <c r="U511" s="753"/>
      <c r="V511" s="753"/>
      <c r="W511" s="753"/>
      <c r="X511" s="753"/>
      <c r="Y511" s="759"/>
      <c r="Z511" s="776"/>
      <c r="AA511" s="776"/>
      <c r="AB511" s="776"/>
      <c r="AC511" s="776"/>
      <c r="AD511" s="776"/>
      <c r="AE511" s="425"/>
      <c r="AF511" s="425"/>
      <c r="AG511" s="425"/>
      <c r="AH511" s="425"/>
      <c r="AI511" s="425"/>
      <c r="AJ511" s="425"/>
      <c r="AK511" s="425"/>
      <c r="AL511" s="425"/>
      <c r="AM511" s="306"/>
    </row>
    <row r="512" spans="1:39" ht="15" outlineLevel="1">
      <c r="A512" s="528">
        <v>34</v>
      </c>
      <c r="B512" s="428"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766"/>
      <c r="Z512" s="758"/>
      <c r="AA512" s="758"/>
      <c r="AB512" s="758"/>
      <c r="AC512" s="758"/>
      <c r="AD512" s="758"/>
      <c r="AE512" s="410"/>
      <c r="AF512" s="415"/>
      <c r="AG512" s="415"/>
      <c r="AH512" s="415"/>
      <c r="AI512" s="415"/>
      <c r="AJ512" s="415"/>
      <c r="AK512" s="415"/>
      <c r="AL512" s="415"/>
      <c r="AM512" s="296">
        <f>SUM(Y512:AL512)</f>
        <v>0</v>
      </c>
    </row>
    <row r="513" spans="1:39" ht="15" outlineLevel="1">
      <c r="A513" s="528"/>
      <c r="B513" s="431" t="s">
        <v>308</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754">
        <f>Y512</f>
        <v>0</v>
      </c>
      <c r="Z513" s="754">
        <f t="shared" ref="Z513:AD513" si="1062">Z512</f>
        <v>0</v>
      </c>
      <c r="AA513" s="754">
        <f t="shared" si="1062"/>
        <v>0</v>
      </c>
      <c r="AB513" s="754">
        <f t="shared" si="1062"/>
        <v>0</v>
      </c>
      <c r="AC513" s="754">
        <f t="shared" si="1062"/>
        <v>0</v>
      </c>
      <c r="AD513" s="754">
        <f t="shared" si="1062"/>
        <v>0</v>
      </c>
      <c r="AE513" s="411">
        <f t="shared" ref="AE513" si="1063">AE512</f>
        <v>0</v>
      </c>
      <c r="AF513" s="411">
        <f t="shared" ref="AF513" si="1064">AF512</f>
        <v>0</v>
      </c>
      <c r="AG513" s="411">
        <f t="shared" ref="AG513" si="1065">AG512</f>
        <v>0</v>
      </c>
      <c r="AH513" s="411">
        <f t="shared" ref="AH513" si="1066">AH512</f>
        <v>0</v>
      </c>
      <c r="AI513" s="411">
        <f t="shared" ref="AI513" si="1067">AI512</f>
        <v>0</v>
      </c>
      <c r="AJ513" s="411">
        <f t="shared" ref="AJ513" si="1068">AJ512</f>
        <v>0</v>
      </c>
      <c r="AK513" s="411">
        <f t="shared" ref="AK513" si="1069">AK512</f>
        <v>0</v>
      </c>
      <c r="AL513" s="411">
        <f t="shared" ref="AL513" si="1070">AL512</f>
        <v>0</v>
      </c>
      <c r="AM513" s="306"/>
    </row>
    <row r="514" spans="1:39" ht="15" outlineLevel="1">
      <c r="A514" s="528"/>
      <c r="B514" s="428"/>
      <c r="C514" s="291"/>
      <c r="D514" s="753"/>
      <c r="E514" s="753"/>
      <c r="F514" s="753"/>
      <c r="G514" s="753"/>
      <c r="H514" s="753"/>
      <c r="I514" s="753"/>
      <c r="J514" s="753"/>
      <c r="K514" s="753"/>
      <c r="L514" s="753"/>
      <c r="M514" s="753"/>
      <c r="N514" s="753"/>
      <c r="O514" s="753"/>
      <c r="P514" s="753"/>
      <c r="Q514" s="753"/>
      <c r="R514" s="753"/>
      <c r="S514" s="753"/>
      <c r="T514" s="753"/>
      <c r="U514" s="753"/>
      <c r="V514" s="753"/>
      <c r="W514" s="753"/>
      <c r="X514" s="753"/>
      <c r="Y514" s="759"/>
      <c r="Z514" s="776"/>
      <c r="AA514" s="776"/>
      <c r="AB514" s="776"/>
      <c r="AC514" s="776"/>
      <c r="AD514" s="776"/>
      <c r="AE514" s="425"/>
      <c r="AF514" s="425"/>
      <c r="AG514" s="425"/>
      <c r="AH514" s="425"/>
      <c r="AI514" s="425"/>
      <c r="AJ514" s="425"/>
      <c r="AK514" s="425"/>
      <c r="AL514" s="425"/>
      <c r="AM514" s="306"/>
    </row>
    <row r="515" spans="1:39" ht="15" outlineLevel="1">
      <c r="A515" s="528">
        <v>35</v>
      </c>
      <c r="B515" s="428" t="s">
        <v>127</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766"/>
      <c r="Z515" s="758"/>
      <c r="AA515" s="758"/>
      <c r="AB515" s="758"/>
      <c r="AC515" s="758"/>
      <c r="AD515" s="758"/>
      <c r="AE515" s="410"/>
      <c r="AF515" s="415"/>
      <c r="AG515" s="415"/>
      <c r="AH515" s="415"/>
      <c r="AI515" s="415"/>
      <c r="AJ515" s="415"/>
      <c r="AK515" s="415"/>
      <c r="AL515" s="415"/>
      <c r="AM515" s="296">
        <f>SUM(Y515:AL515)</f>
        <v>0</v>
      </c>
    </row>
    <row r="516" spans="1:39" ht="15" outlineLevel="1">
      <c r="A516" s="528"/>
      <c r="B516" s="431" t="s">
        <v>308</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754">
        <f>Y515</f>
        <v>0</v>
      </c>
      <c r="Z516" s="754">
        <f t="shared" ref="Z516:AD516" si="1071">Z515</f>
        <v>0</v>
      </c>
      <c r="AA516" s="754">
        <f t="shared" si="1071"/>
        <v>0</v>
      </c>
      <c r="AB516" s="754">
        <f t="shared" si="1071"/>
        <v>0</v>
      </c>
      <c r="AC516" s="754">
        <f t="shared" si="1071"/>
        <v>0</v>
      </c>
      <c r="AD516" s="754">
        <f t="shared" si="1071"/>
        <v>0</v>
      </c>
      <c r="AE516" s="411">
        <f t="shared" ref="AE516" si="1072">AE515</f>
        <v>0</v>
      </c>
      <c r="AF516" s="411">
        <f t="shared" ref="AF516" si="1073">AF515</f>
        <v>0</v>
      </c>
      <c r="AG516" s="411">
        <f t="shared" ref="AG516" si="1074">AG515</f>
        <v>0</v>
      </c>
      <c r="AH516" s="411">
        <f t="shared" ref="AH516" si="1075">AH515</f>
        <v>0</v>
      </c>
      <c r="AI516" s="411">
        <f t="shared" ref="AI516" si="1076">AI515</f>
        <v>0</v>
      </c>
      <c r="AJ516" s="411">
        <f t="shared" ref="AJ516" si="1077">AJ515</f>
        <v>0</v>
      </c>
      <c r="AK516" s="411">
        <f t="shared" ref="AK516" si="1078">AK515</f>
        <v>0</v>
      </c>
      <c r="AL516" s="411">
        <f t="shared" ref="AL516" si="1079">AL515</f>
        <v>0</v>
      </c>
      <c r="AM516" s="306"/>
    </row>
    <row r="517" spans="1:39" ht="15" outlineLevel="1">
      <c r="A517" s="528"/>
      <c r="B517" s="431"/>
      <c r="C517" s="291"/>
      <c r="D517" s="753"/>
      <c r="E517" s="753"/>
      <c r="F517" s="753"/>
      <c r="G517" s="753"/>
      <c r="H517" s="753"/>
      <c r="I517" s="753"/>
      <c r="J517" s="753"/>
      <c r="K517" s="753"/>
      <c r="L517" s="753"/>
      <c r="M517" s="753"/>
      <c r="N517" s="753"/>
      <c r="O517" s="753"/>
      <c r="P517" s="753"/>
      <c r="Q517" s="753"/>
      <c r="R517" s="753"/>
      <c r="S517" s="753"/>
      <c r="T517" s="753"/>
      <c r="U517" s="753"/>
      <c r="V517" s="753"/>
      <c r="W517" s="753"/>
      <c r="X517" s="753"/>
      <c r="Y517" s="759"/>
      <c r="Z517" s="776"/>
      <c r="AA517" s="776"/>
      <c r="AB517" s="776"/>
      <c r="AC517" s="776"/>
      <c r="AD517" s="776"/>
      <c r="AE517" s="425"/>
      <c r="AF517" s="425"/>
      <c r="AG517" s="425"/>
      <c r="AH517" s="425"/>
      <c r="AI517" s="425"/>
      <c r="AJ517" s="425"/>
      <c r="AK517" s="425"/>
      <c r="AL517" s="425"/>
      <c r="AM517" s="306"/>
    </row>
    <row r="518" spans="1:39" ht="15.45" outlineLevel="1">
      <c r="A518" s="528"/>
      <c r="B518" s="500" t="s">
        <v>502</v>
      </c>
      <c r="C518" s="291"/>
      <c r="D518" s="753"/>
      <c r="E518" s="753"/>
      <c r="F518" s="753"/>
      <c r="G518" s="753"/>
      <c r="H518" s="753"/>
      <c r="I518" s="753"/>
      <c r="J518" s="753"/>
      <c r="K518" s="753"/>
      <c r="L518" s="753"/>
      <c r="M518" s="753"/>
      <c r="N518" s="753"/>
      <c r="O518" s="753"/>
      <c r="P518" s="753"/>
      <c r="Q518" s="753"/>
      <c r="R518" s="753"/>
      <c r="S518" s="753"/>
      <c r="T518" s="753"/>
      <c r="U518" s="753"/>
      <c r="V518" s="753"/>
      <c r="W518" s="753"/>
      <c r="X518" s="753"/>
      <c r="Y518" s="759"/>
      <c r="Z518" s="776"/>
      <c r="AA518" s="776"/>
      <c r="AB518" s="776"/>
      <c r="AC518" s="776"/>
      <c r="AD518" s="776"/>
      <c r="AE518" s="425"/>
      <c r="AF518" s="425"/>
      <c r="AG518" s="425"/>
      <c r="AH518" s="425"/>
      <c r="AI518" s="425"/>
      <c r="AJ518" s="425"/>
      <c r="AK518" s="425"/>
      <c r="AL518" s="425"/>
      <c r="AM518" s="306"/>
    </row>
    <row r="519" spans="1:39" ht="45" outlineLevel="1">
      <c r="A519" s="528">
        <v>36</v>
      </c>
      <c r="B519" s="428" t="s">
        <v>128</v>
      </c>
      <c r="C519" s="291" t="s">
        <v>25</v>
      </c>
      <c r="D519" s="295">
        <v>887498</v>
      </c>
      <c r="E519" s="295">
        <v>642716</v>
      </c>
      <c r="F519" s="295">
        <v>642716</v>
      </c>
      <c r="G519" s="295">
        <v>642716</v>
      </c>
      <c r="H519" s="295">
        <v>642716</v>
      </c>
      <c r="I519" s="295">
        <v>642716</v>
      </c>
      <c r="J519" s="295">
        <v>642716</v>
      </c>
      <c r="K519" s="295">
        <v>642703</v>
      </c>
      <c r="L519" s="295">
        <v>642703</v>
      </c>
      <c r="M519" s="295">
        <v>642703</v>
      </c>
      <c r="N519" s="295">
        <v>12</v>
      </c>
      <c r="O519" s="295">
        <v>61</v>
      </c>
      <c r="P519" s="295">
        <v>44</v>
      </c>
      <c r="Q519" s="295">
        <v>44</v>
      </c>
      <c r="R519" s="295">
        <v>44</v>
      </c>
      <c r="S519" s="295">
        <v>44</v>
      </c>
      <c r="T519" s="295">
        <v>44</v>
      </c>
      <c r="U519" s="295">
        <v>44</v>
      </c>
      <c r="V519" s="295">
        <v>44</v>
      </c>
      <c r="W519" s="295">
        <v>44</v>
      </c>
      <c r="X519" s="295">
        <v>44</v>
      </c>
      <c r="Y519" s="766">
        <v>1</v>
      </c>
      <c r="Z519" s="758"/>
      <c r="AA519" s="758"/>
      <c r="AB519" s="758"/>
      <c r="AC519" s="758"/>
      <c r="AD519" s="758"/>
      <c r="AE519" s="410"/>
      <c r="AF519" s="415"/>
      <c r="AG519" s="415"/>
      <c r="AH519" s="415"/>
      <c r="AI519" s="415"/>
      <c r="AJ519" s="415"/>
      <c r="AK519" s="415"/>
      <c r="AL519" s="415"/>
      <c r="AM519" s="296">
        <f>SUM(Y519:AL519)</f>
        <v>1</v>
      </c>
    </row>
    <row r="520" spans="1:39" ht="15" outlineLevel="1">
      <c r="A520" s="528"/>
      <c r="B520" s="431" t="s">
        <v>308</v>
      </c>
      <c r="C520" s="291" t="s">
        <v>163</v>
      </c>
      <c r="D520" s="295"/>
      <c r="E520" s="295"/>
      <c r="F520" s="295"/>
      <c r="G520" s="295"/>
      <c r="H520" s="295"/>
      <c r="I520" s="295"/>
      <c r="J520" s="295"/>
      <c r="K520" s="295"/>
      <c r="L520" s="295"/>
      <c r="M520" s="295"/>
      <c r="N520" s="295">
        <f>N519</f>
        <v>12</v>
      </c>
      <c r="O520" s="295"/>
      <c r="P520" s="295"/>
      <c r="Q520" s="295"/>
      <c r="R520" s="295"/>
      <c r="S520" s="295"/>
      <c r="T520" s="295"/>
      <c r="U520" s="295"/>
      <c r="V520" s="295"/>
      <c r="W520" s="295"/>
      <c r="X520" s="295"/>
      <c r="Y520" s="754">
        <f>Y519</f>
        <v>1</v>
      </c>
      <c r="Z520" s="754">
        <f t="shared" ref="Z520:AD520" si="1080">Z519</f>
        <v>0</v>
      </c>
      <c r="AA520" s="754">
        <f t="shared" si="1080"/>
        <v>0</v>
      </c>
      <c r="AB520" s="754">
        <f t="shared" si="1080"/>
        <v>0</v>
      </c>
      <c r="AC520" s="754">
        <f t="shared" si="1080"/>
        <v>0</v>
      </c>
      <c r="AD520" s="754">
        <f t="shared" si="1080"/>
        <v>0</v>
      </c>
      <c r="AE520" s="411">
        <f t="shared" ref="AE520" si="1081">AE519</f>
        <v>0</v>
      </c>
      <c r="AF520" s="411">
        <f t="shared" ref="AF520" si="1082">AF519</f>
        <v>0</v>
      </c>
      <c r="AG520" s="411">
        <f t="shared" ref="AG520" si="1083">AG519</f>
        <v>0</v>
      </c>
      <c r="AH520" s="411">
        <f t="shared" ref="AH520" si="1084">AH519</f>
        <v>0</v>
      </c>
      <c r="AI520" s="411">
        <f t="shared" ref="AI520" si="1085">AI519</f>
        <v>0</v>
      </c>
      <c r="AJ520" s="411">
        <f t="shared" ref="AJ520" si="1086">AJ519</f>
        <v>0</v>
      </c>
      <c r="AK520" s="411">
        <f t="shared" ref="AK520" si="1087">AK519</f>
        <v>0</v>
      </c>
      <c r="AL520" s="411">
        <f t="shared" ref="AL520" si="1088">AL519</f>
        <v>0</v>
      </c>
      <c r="AM520" s="306"/>
    </row>
    <row r="521" spans="1:39" ht="15" outlineLevel="1">
      <c r="A521" s="528"/>
      <c r="B521" s="428"/>
      <c r="C521" s="291"/>
      <c r="D521" s="753"/>
      <c r="E521" s="753"/>
      <c r="F521" s="753"/>
      <c r="G521" s="753"/>
      <c r="H521" s="753"/>
      <c r="I521" s="753"/>
      <c r="J521" s="753"/>
      <c r="K521" s="753"/>
      <c r="L521" s="753"/>
      <c r="M521" s="753"/>
      <c r="N521" s="753"/>
      <c r="O521" s="753"/>
      <c r="P521" s="753"/>
      <c r="Q521" s="753"/>
      <c r="R521" s="753"/>
      <c r="S521" s="753"/>
      <c r="T521" s="753"/>
      <c r="U521" s="753"/>
      <c r="V521" s="753"/>
      <c r="W521" s="753"/>
      <c r="X521" s="753"/>
      <c r="Y521" s="759"/>
      <c r="Z521" s="776"/>
      <c r="AA521" s="776"/>
      <c r="AB521" s="776"/>
      <c r="AC521" s="776"/>
      <c r="AD521" s="776"/>
      <c r="AE521" s="425"/>
      <c r="AF521" s="425"/>
      <c r="AG521" s="425"/>
      <c r="AH521" s="425"/>
      <c r="AI521" s="425"/>
      <c r="AJ521" s="425"/>
      <c r="AK521" s="425"/>
      <c r="AL521" s="425"/>
      <c r="AM521" s="306"/>
    </row>
    <row r="522" spans="1:39" ht="30" outlineLevel="1">
      <c r="A522" s="528">
        <v>37</v>
      </c>
      <c r="B522" s="428" t="s">
        <v>129</v>
      </c>
      <c r="C522" s="291" t="s">
        <v>25</v>
      </c>
      <c r="D522" s="295">
        <v>8443</v>
      </c>
      <c r="E522" s="295">
        <v>8443</v>
      </c>
      <c r="F522" s="295">
        <v>8443</v>
      </c>
      <c r="G522" s="295">
        <v>8443</v>
      </c>
      <c r="H522" s="295">
        <v>8443</v>
      </c>
      <c r="I522" s="295">
        <v>8443</v>
      </c>
      <c r="J522" s="295">
        <v>8443</v>
      </c>
      <c r="K522" s="295">
        <v>8443</v>
      </c>
      <c r="L522" s="295">
        <v>8443</v>
      </c>
      <c r="M522" s="295">
        <v>8443</v>
      </c>
      <c r="N522" s="295">
        <v>12</v>
      </c>
      <c r="O522" s="295">
        <v>1</v>
      </c>
      <c r="P522" s="295">
        <v>1</v>
      </c>
      <c r="Q522" s="295">
        <v>1</v>
      </c>
      <c r="R522" s="295">
        <v>1</v>
      </c>
      <c r="S522" s="295">
        <v>1</v>
      </c>
      <c r="T522" s="295">
        <v>1</v>
      </c>
      <c r="U522" s="295">
        <v>1</v>
      </c>
      <c r="V522" s="295">
        <v>1</v>
      </c>
      <c r="W522" s="295">
        <v>1</v>
      </c>
      <c r="X522" s="295">
        <v>1</v>
      </c>
      <c r="Y522" s="766">
        <v>1</v>
      </c>
      <c r="Z522" s="758"/>
      <c r="AA522" s="758"/>
      <c r="AB522" s="758"/>
      <c r="AC522" s="758"/>
      <c r="AD522" s="758"/>
      <c r="AE522" s="410"/>
      <c r="AF522" s="415"/>
      <c r="AG522" s="415"/>
      <c r="AH522" s="415"/>
      <c r="AI522" s="415"/>
      <c r="AJ522" s="415"/>
      <c r="AK522" s="415"/>
      <c r="AL522" s="415"/>
      <c r="AM522" s="296">
        <f>SUM(Y522:AL522)</f>
        <v>1</v>
      </c>
    </row>
    <row r="523" spans="1:39" ht="15" outlineLevel="1">
      <c r="A523" s="528"/>
      <c r="B523" s="431"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754">
        <f>Y522</f>
        <v>1</v>
      </c>
      <c r="Z523" s="754">
        <f t="shared" ref="Z523:AD523" si="1089">Z522</f>
        <v>0</v>
      </c>
      <c r="AA523" s="754">
        <f t="shared" si="1089"/>
        <v>0</v>
      </c>
      <c r="AB523" s="754">
        <f t="shared" si="1089"/>
        <v>0</v>
      </c>
      <c r="AC523" s="754">
        <f t="shared" si="1089"/>
        <v>0</v>
      </c>
      <c r="AD523" s="754">
        <f t="shared" si="1089"/>
        <v>0</v>
      </c>
      <c r="AE523" s="411">
        <f t="shared" ref="AE523" si="1090">AE522</f>
        <v>0</v>
      </c>
      <c r="AF523" s="411">
        <f t="shared" ref="AF523" si="1091">AF522</f>
        <v>0</v>
      </c>
      <c r="AG523" s="411">
        <f t="shared" ref="AG523" si="1092">AG522</f>
        <v>0</v>
      </c>
      <c r="AH523" s="411">
        <f t="shared" ref="AH523" si="1093">AH522</f>
        <v>0</v>
      </c>
      <c r="AI523" s="411">
        <f t="shared" ref="AI523" si="1094">AI522</f>
        <v>0</v>
      </c>
      <c r="AJ523" s="411">
        <f t="shared" ref="AJ523" si="1095">AJ522</f>
        <v>0</v>
      </c>
      <c r="AK523" s="411">
        <f t="shared" ref="AK523" si="1096">AK522</f>
        <v>0</v>
      </c>
      <c r="AL523" s="411">
        <f t="shared" ref="AL523" si="1097">AL522</f>
        <v>0</v>
      </c>
      <c r="AM523" s="306"/>
    </row>
    <row r="524" spans="1:39" ht="15" outlineLevel="1">
      <c r="A524" s="528"/>
      <c r="B524" s="428"/>
      <c r="C524" s="291"/>
      <c r="D524" s="753"/>
      <c r="E524" s="753"/>
      <c r="F524" s="753"/>
      <c r="G524" s="753"/>
      <c r="H524" s="753"/>
      <c r="I524" s="753"/>
      <c r="J524" s="753"/>
      <c r="K524" s="753"/>
      <c r="L524" s="753"/>
      <c r="M524" s="753"/>
      <c r="N524" s="753"/>
      <c r="O524" s="753"/>
      <c r="P524" s="753"/>
      <c r="Q524" s="753"/>
      <c r="R524" s="753"/>
      <c r="S524" s="753"/>
      <c r="T524" s="753"/>
      <c r="U524" s="753"/>
      <c r="V524" s="753"/>
      <c r="W524" s="753"/>
      <c r="X524" s="753"/>
      <c r="Y524" s="759"/>
      <c r="Z524" s="776"/>
      <c r="AA524" s="776"/>
      <c r="AB524" s="776"/>
      <c r="AC524" s="776"/>
      <c r="AD524" s="776"/>
      <c r="AE524" s="425"/>
      <c r="AF524" s="425"/>
      <c r="AG524" s="425"/>
      <c r="AH524" s="425"/>
      <c r="AI524" s="425"/>
      <c r="AJ524" s="425"/>
      <c r="AK524" s="425"/>
      <c r="AL524" s="425"/>
      <c r="AM524" s="306"/>
    </row>
    <row r="525" spans="1:39" ht="15" outlineLevel="1">
      <c r="A525" s="528">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766"/>
      <c r="Z525" s="758"/>
      <c r="AA525" s="758"/>
      <c r="AB525" s="758"/>
      <c r="AC525" s="758"/>
      <c r="AD525" s="758"/>
      <c r="AE525" s="410"/>
      <c r="AF525" s="415"/>
      <c r="AG525" s="415"/>
      <c r="AH525" s="415"/>
      <c r="AI525" s="415"/>
      <c r="AJ525" s="415"/>
      <c r="AK525" s="415"/>
      <c r="AL525" s="415"/>
      <c r="AM525" s="296">
        <f>SUM(Y525:AL525)</f>
        <v>0</v>
      </c>
    </row>
    <row r="526" spans="1:39" ht="15" outlineLevel="1">
      <c r="A526" s="528"/>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754">
        <f>Y525</f>
        <v>0</v>
      </c>
      <c r="Z526" s="754">
        <f t="shared" ref="Z526:AD526" si="1098">Z525</f>
        <v>0</v>
      </c>
      <c r="AA526" s="754">
        <f t="shared" si="1098"/>
        <v>0</v>
      </c>
      <c r="AB526" s="754">
        <f t="shared" si="1098"/>
        <v>0</v>
      </c>
      <c r="AC526" s="754">
        <f t="shared" si="1098"/>
        <v>0</v>
      </c>
      <c r="AD526" s="754">
        <f t="shared" si="1098"/>
        <v>0</v>
      </c>
      <c r="AE526" s="411">
        <f t="shared" ref="AE526" si="1099">AE525</f>
        <v>0</v>
      </c>
      <c r="AF526" s="411">
        <f t="shared" ref="AF526" si="1100">AF525</f>
        <v>0</v>
      </c>
      <c r="AG526" s="411">
        <f t="shared" ref="AG526" si="1101">AG525</f>
        <v>0</v>
      </c>
      <c r="AH526" s="411">
        <f t="shared" ref="AH526" si="1102">AH525</f>
        <v>0</v>
      </c>
      <c r="AI526" s="411">
        <f t="shared" ref="AI526" si="1103">AI525</f>
        <v>0</v>
      </c>
      <c r="AJ526" s="411">
        <f t="shared" ref="AJ526" si="1104">AJ525</f>
        <v>0</v>
      </c>
      <c r="AK526" s="411">
        <f t="shared" ref="AK526" si="1105">AK525</f>
        <v>0</v>
      </c>
      <c r="AL526" s="411">
        <f t="shared" ref="AL526" si="1106">AL525</f>
        <v>0</v>
      </c>
      <c r="AM526" s="306"/>
    </row>
    <row r="527" spans="1:39" ht="15" outlineLevel="1">
      <c r="A527" s="528"/>
      <c r="B527" s="428"/>
      <c r="C527" s="291"/>
      <c r="D527" s="753"/>
      <c r="E527" s="753"/>
      <c r="F527" s="753"/>
      <c r="G527" s="753"/>
      <c r="H527" s="753"/>
      <c r="I527" s="753"/>
      <c r="J527" s="753"/>
      <c r="K527" s="753"/>
      <c r="L527" s="753"/>
      <c r="M527" s="753"/>
      <c r="N527" s="753"/>
      <c r="O527" s="753"/>
      <c r="P527" s="753"/>
      <c r="Q527" s="753"/>
      <c r="R527" s="753"/>
      <c r="S527" s="753"/>
      <c r="T527" s="753"/>
      <c r="U527" s="753"/>
      <c r="V527" s="753"/>
      <c r="W527" s="753"/>
      <c r="X527" s="753"/>
      <c r="Y527" s="759"/>
      <c r="Z527" s="776"/>
      <c r="AA527" s="776"/>
      <c r="AB527" s="776"/>
      <c r="AC527" s="776"/>
      <c r="AD527" s="776"/>
      <c r="AE527" s="425"/>
      <c r="AF527" s="425"/>
      <c r="AG527" s="425"/>
      <c r="AH527" s="425"/>
      <c r="AI527" s="425"/>
      <c r="AJ527" s="425"/>
      <c r="AK527" s="425"/>
      <c r="AL527" s="425"/>
      <c r="AM527" s="306"/>
    </row>
    <row r="528" spans="1:39" ht="30" outlineLevel="1">
      <c r="A528" s="528">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766"/>
      <c r="Z528" s="758"/>
      <c r="AA528" s="758"/>
      <c r="AB528" s="758"/>
      <c r="AC528" s="758"/>
      <c r="AD528" s="758"/>
      <c r="AE528" s="410"/>
      <c r="AF528" s="415"/>
      <c r="AG528" s="415"/>
      <c r="AH528" s="415"/>
      <c r="AI528" s="415"/>
      <c r="AJ528" s="415"/>
      <c r="AK528" s="415"/>
      <c r="AL528" s="415"/>
      <c r="AM528" s="296">
        <f>SUM(Y528:AL528)</f>
        <v>0</v>
      </c>
    </row>
    <row r="529" spans="1:39" ht="15" outlineLevel="1">
      <c r="A529" s="528"/>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754">
        <f>Y528</f>
        <v>0</v>
      </c>
      <c r="Z529" s="754">
        <f t="shared" ref="Z529:AD529" si="1107">Z528</f>
        <v>0</v>
      </c>
      <c r="AA529" s="754">
        <f t="shared" si="1107"/>
        <v>0</v>
      </c>
      <c r="AB529" s="754">
        <f t="shared" si="1107"/>
        <v>0</v>
      </c>
      <c r="AC529" s="754">
        <f t="shared" si="1107"/>
        <v>0</v>
      </c>
      <c r="AD529" s="754">
        <f t="shared" si="1107"/>
        <v>0</v>
      </c>
      <c r="AE529" s="411">
        <f t="shared" ref="AE529" si="1108">AE528</f>
        <v>0</v>
      </c>
      <c r="AF529" s="411">
        <f t="shared" ref="AF529" si="1109">AF528</f>
        <v>0</v>
      </c>
      <c r="AG529" s="411">
        <f t="shared" ref="AG529" si="1110">AG528</f>
        <v>0</v>
      </c>
      <c r="AH529" s="411">
        <f t="shared" ref="AH529" si="1111">AH528</f>
        <v>0</v>
      </c>
      <c r="AI529" s="411">
        <f t="shared" ref="AI529" si="1112">AI528</f>
        <v>0</v>
      </c>
      <c r="AJ529" s="411">
        <f t="shared" ref="AJ529" si="1113">AJ528</f>
        <v>0</v>
      </c>
      <c r="AK529" s="411">
        <f t="shared" ref="AK529" si="1114">AK528</f>
        <v>0</v>
      </c>
      <c r="AL529" s="411">
        <f t="shared" ref="AL529" si="1115">AL528</f>
        <v>0</v>
      </c>
      <c r="AM529" s="306"/>
    </row>
    <row r="530" spans="1:39" ht="15" outlineLevel="1">
      <c r="A530" s="528"/>
      <c r="B530" s="428"/>
      <c r="C530" s="291"/>
      <c r="D530" s="753"/>
      <c r="E530" s="753"/>
      <c r="F530" s="753"/>
      <c r="G530" s="753"/>
      <c r="H530" s="753"/>
      <c r="I530" s="753"/>
      <c r="J530" s="753"/>
      <c r="K530" s="753"/>
      <c r="L530" s="753"/>
      <c r="M530" s="753"/>
      <c r="N530" s="753"/>
      <c r="O530" s="753"/>
      <c r="P530" s="753"/>
      <c r="Q530" s="753"/>
      <c r="R530" s="753"/>
      <c r="S530" s="753"/>
      <c r="T530" s="753"/>
      <c r="U530" s="753"/>
      <c r="V530" s="753"/>
      <c r="W530" s="753"/>
      <c r="X530" s="753"/>
      <c r="Y530" s="759"/>
      <c r="Z530" s="776"/>
      <c r="AA530" s="776"/>
      <c r="AB530" s="776"/>
      <c r="AC530" s="776"/>
      <c r="AD530" s="776"/>
      <c r="AE530" s="425"/>
      <c r="AF530" s="425"/>
      <c r="AG530" s="425"/>
      <c r="AH530" s="425"/>
      <c r="AI530" s="425"/>
      <c r="AJ530" s="425"/>
      <c r="AK530" s="425"/>
      <c r="AL530" s="425"/>
      <c r="AM530" s="306"/>
    </row>
    <row r="531" spans="1:39" ht="30" outlineLevel="1">
      <c r="A531" s="528">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766"/>
      <c r="Z531" s="758"/>
      <c r="AA531" s="758"/>
      <c r="AB531" s="758"/>
      <c r="AC531" s="758"/>
      <c r="AD531" s="758"/>
      <c r="AE531" s="410"/>
      <c r="AF531" s="415"/>
      <c r="AG531" s="415"/>
      <c r="AH531" s="415"/>
      <c r="AI531" s="415"/>
      <c r="AJ531" s="415"/>
      <c r="AK531" s="415"/>
      <c r="AL531" s="415"/>
      <c r="AM531" s="296">
        <f>SUM(Y531:AL531)</f>
        <v>0</v>
      </c>
    </row>
    <row r="532" spans="1:39" ht="15" outlineLevel="1">
      <c r="A532" s="528"/>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754">
        <f>Y531</f>
        <v>0</v>
      </c>
      <c r="Z532" s="754">
        <f t="shared" ref="Z532:AD532" si="1116">Z531</f>
        <v>0</v>
      </c>
      <c r="AA532" s="754">
        <f t="shared" si="1116"/>
        <v>0</v>
      </c>
      <c r="AB532" s="754">
        <f t="shared" si="1116"/>
        <v>0</v>
      </c>
      <c r="AC532" s="754">
        <f t="shared" si="1116"/>
        <v>0</v>
      </c>
      <c r="AD532" s="754">
        <f t="shared" si="1116"/>
        <v>0</v>
      </c>
      <c r="AE532" s="411">
        <f t="shared" ref="AE532" si="1117">AE531</f>
        <v>0</v>
      </c>
      <c r="AF532" s="411">
        <f t="shared" ref="AF532" si="1118">AF531</f>
        <v>0</v>
      </c>
      <c r="AG532" s="411">
        <f t="shared" ref="AG532" si="1119">AG531</f>
        <v>0</v>
      </c>
      <c r="AH532" s="411">
        <f t="shared" ref="AH532" si="1120">AH531</f>
        <v>0</v>
      </c>
      <c r="AI532" s="411">
        <f t="shared" ref="AI532" si="1121">AI531</f>
        <v>0</v>
      </c>
      <c r="AJ532" s="411">
        <f t="shared" ref="AJ532" si="1122">AJ531</f>
        <v>0</v>
      </c>
      <c r="AK532" s="411">
        <f t="shared" ref="AK532" si="1123">AK531</f>
        <v>0</v>
      </c>
      <c r="AL532" s="411">
        <f t="shared" ref="AL532" si="1124">AL531</f>
        <v>0</v>
      </c>
      <c r="AM532" s="306"/>
    </row>
    <row r="533" spans="1:39" ht="15" outlineLevel="1">
      <c r="A533" s="528"/>
      <c r="B533" s="428"/>
      <c r="C533" s="291"/>
      <c r="D533" s="753"/>
      <c r="E533" s="753"/>
      <c r="F533" s="753"/>
      <c r="G533" s="753"/>
      <c r="H533" s="753"/>
      <c r="I533" s="753"/>
      <c r="J533" s="753"/>
      <c r="K533" s="753"/>
      <c r="L533" s="753"/>
      <c r="M533" s="753"/>
      <c r="N533" s="753"/>
      <c r="O533" s="753"/>
      <c r="P533" s="753"/>
      <c r="Q533" s="753"/>
      <c r="R533" s="753"/>
      <c r="S533" s="753"/>
      <c r="T533" s="753"/>
      <c r="U533" s="753"/>
      <c r="V533" s="753"/>
      <c r="W533" s="753"/>
      <c r="X533" s="753"/>
      <c r="Y533" s="759"/>
      <c r="Z533" s="776"/>
      <c r="AA533" s="776"/>
      <c r="AB533" s="776"/>
      <c r="AC533" s="776"/>
      <c r="AD533" s="776"/>
      <c r="AE533" s="425"/>
      <c r="AF533" s="425"/>
      <c r="AG533" s="425"/>
      <c r="AH533" s="425"/>
      <c r="AI533" s="425"/>
      <c r="AJ533" s="425"/>
      <c r="AK533" s="425"/>
      <c r="AL533" s="425"/>
      <c r="AM533" s="306"/>
    </row>
    <row r="534" spans="1:39" ht="45" outlineLevel="1">
      <c r="A534" s="528">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766"/>
      <c r="Z534" s="758"/>
      <c r="AA534" s="758"/>
      <c r="AB534" s="758"/>
      <c r="AC534" s="758"/>
      <c r="AD534" s="758"/>
      <c r="AE534" s="410"/>
      <c r="AF534" s="415"/>
      <c r="AG534" s="415"/>
      <c r="AH534" s="415"/>
      <c r="AI534" s="415"/>
      <c r="AJ534" s="415"/>
      <c r="AK534" s="415"/>
      <c r="AL534" s="415"/>
      <c r="AM534" s="296">
        <f>SUM(Y534:AL534)</f>
        <v>0</v>
      </c>
    </row>
    <row r="535" spans="1:39" ht="15" outlineLevel="1">
      <c r="A535" s="528"/>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754">
        <f>Y534</f>
        <v>0</v>
      </c>
      <c r="Z535" s="754">
        <f t="shared" ref="Z535:AD535" si="1125">Z534</f>
        <v>0</v>
      </c>
      <c r="AA535" s="754">
        <f t="shared" si="1125"/>
        <v>0</v>
      </c>
      <c r="AB535" s="754">
        <f t="shared" si="1125"/>
        <v>0</v>
      </c>
      <c r="AC535" s="754">
        <f t="shared" si="1125"/>
        <v>0</v>
      </c>
      <c r="AD535" s="754">
        <f t="shared" si="1125"/>
        <v>0</v>
      </c>
      <c r="AE535" s="411">
        <f t="shared" ref="AE535" si="1126">AE534</f>
        <v>0</v>
      </c>
      <c r="AF535" s="411">
        <f t="shared" ref="AF535" si="1127">AF534</f>
        <v>0</v>
      </c>
      <c r="AG535" s="411">
        <f t="shared" ref="AG535" si="1128">AG534</f>
        <v>0</v>
      </c>
      <c r="AH535" s="411">
        <f t="shared" ref="AH535" si="1129">AH534</f>
        <v>0</v>
      </c>
      <c r="AI535" s="411">
        <f t="shared" ref="AI535" si="1130">AI534</f>
        <v>0</v>
      </c>
      <c r="AJ535" s="411">
        <f t="shared" ref="AJ535" si="1131">AJ534</f>
        <v>0</v>
      </c>
      <c r="AK535" s="411">
        <f t="shared" ref="AK535" si="1132">AK534</f>
        <v>0</v>
      </c>
      <c r="AL535" s="411">
        <f t="shared" ref="AL535" si="1133">AL534</f>
        <v>0</v>
      </c>
      <c r="AM535" s="306"/>
    </row>
    <row r="536" spans="1:39" ht="15" outlineLevel="1">
      <c r="A536" s="528"/>
      <c r="B536" s="428"/>
      <c r="C536" s="291"/>
      <c r="D536" s="753"/>
      <c r="E536" s="753"/>
      <c r="F536" s="753"/>
      <c r="G536" s="753"/>
      <c r="H536" s="753"/>
      <c r="I536" s="753"/>
      <c r="J536" s="753"/>
      <c r="K536" s="753"/>
      <c r="L536" s="753"/>
      <c r="M536" s="753"/>
      <c r="N536" s="753"/>
      <c r="O536" s="753"/>
      <c r="P536" s="753"/>
      <c r="Q536" s="753"/>
      <c r="R536" s="753"/>
      <c r="S536" s="753"/>
      <c r="T536" s="753"/>
      <c r="U536" s="753"/>
      <c r="V536" s="753"/>
      <c r="W536" s="753"/>
      <c r="X536" s="753"/>
      <c r="Y536" s="759"/>
      <c r="Z536" s="776"/>
      <c r="AA536" s="776"/>
      <c r="AB536" s="776"/>
      <c r="AC536" s="776"/>
      <c r="AD536" s="776"/>
      <c r="AE536" s="425"/>
      <c r="AF536" s="425"/>
      <c r="AG536" s="425"/>
      <c r="AH536" s="425"/>
      <c r="AI536" s="425"/>
      <c r="AJ536" s="425"/>
      <c r="AK536" s="425"/>
      <c r="AL536" s="425"/>
      <c r="AM536" s="306"/>
    </row>
    <row r="537" spans="1:39" ht="30" outlineLevel="1">
      <c r="A537" s="528">
        <v>42</v>
      </c>
      <c r="B537" s="428" t="s">
        <v>134</v>
      </c>
      <c r="C537" s="291" t="s">
        <v>25</v>
      </c>
      <c r="D537" s="295"/>
      <c r="E537" s="295"/>
      <c r="F537" s="295"/>
      <c r="G537" s="295"/>
      <c r="H537" s="295"/>
      <c r="I537" s="295"/>
      <c r="J537" s="295"/>
      <c r="K537" s="295"/>
      <c r="L537" s="295"/>
      <c r="M537" s="295"/>
      <c r="N537" s="753"/>
      <c r="O537" s="295"/>
      <c r="P537" s="295"/>
      <c r="Q537" s="295"/>
      <c r="R537" s="295"/>
      <c r="S537" s="295"/>
      <c r="T537" s="295"/>
      <c r="U537" s="295"/>
      <c r="V537" s="295"/>
      <c r="W537" s="295"/>
      <c r="X537" s="295"/>
      <c r="Y537" s="766"/>
      <c r="Z537" s="758"/>
      <c r="AA537" s="758"/>
      <c r="AB537" s="758"/>
      <c r="AC537" s="758"/>
      <c r="AD537" s="758"/>
      <c r="AE537" s="410"/>
      <c r="AF537" s="415"/>
      <c r="AG537" s="415"/>
      <c r="AH537" s="415"/>
      <c r="AI537" s="415"/>
      <c r="AJ537" s="415"/>
      <c r="AK537" s="415"/>
      <c r="AL537" s="415"/>
      <c r="AM537" s="296">
        <f>SUM(Y537:AL537)</f>
        <v>0</v>
      </c>
    </row>
    <row r="538" spans="1:39" ht="15" outlineLevel="1">
      <c r="A538" s="528"/>
      <c r="B538" s="431" t="s">
        <v>308</v>
      </c>
      <c r="C538" s="291" t="s">
        <v>163</v>
      </c>
      <c r="D538" s="295"/>
      <c r="E538" s="295"/>
      <c r="F538" s="295"/>
      <c r="G538" s="295"/>
      <c r="H538" s="295"/>
      <c r="I538" s="295"/>
      <c r="J538" s="295"/>
      <c r="K538" s="295"/>
      <c r="L538" s="295"/>
      <c r="M538" s="295"/>
      <c r="N538" s="773"/>
      <c r="O538" s="295"/>
      <c r="P538" s="295"/>
      <c r="Q538" s="295"/>
      <c r="R538" s="295"/>
      <c r="S538" s="295"/>
      <c r="T538" s="295"/>
      <c r="U538" s="295"/>
      <c r="V538" s="295"/>
      <c r="W538" s="295"/>
      <c r="X538" s="295"/>
      <c r="Y538" s="754">
        <f>Y537</f>
        <v>0</v>
      </c>
      <c r="Z538" s="754">
        <f t="shared" ref="Z538:AD538" si="1134">Z537</f>
        <v>0</v>
      </c>
      <c r="AA538" s="754">
        <f t="shared" si="1134"/>
        <v>0</v>
      </c>
      <c r="AB538" s="754">
        <f t="shared" si="1134"/>
        <v>0</v>
      </c>
      <c r="AC538" s="754">
        <f t="shared" si="1134"/>
        <v>0</v>
      </c>
      <c r="AD538" s="754">
        <f t="shared" si="1134"/>
        <v>0</v>
      </c>
      <c r="AE538" s="411">
        <f t="shared" ref="AE538" si="1135">AE537</f>
        <v>0</v>
      </c>
      <c r="AF538" s="411">
        <f t="shared" ref="AF538" si="1136">AF537</f>
        <v>0</v>
      </c>
      <c r="AG538" s="411">
        <f t="shared" ref="AG538" si="1137">AG537</f>
        <v>0</v>
      </c>
      <c r="AH538" s="411">
        <f t="shared" ref="AH538" si="1138">AH537</f>
        <v>0</v>
      </c>
      <c r="AI538" s="411">
        <f t="shared" ref="AI538" si="1139">AI537</f>
        <v>0</v>
      </c>
      <c r="AJ538" s="411">
        <f t="shared" ref="AJ538" si="1140">AJ537</f>
        <v>0</v>
      </c>
      <c r="AK538" s="411">
        <f t="shared" ref="AK538" si="1141">AK537</f>
        <v>0</v>
      </c>
      <c r="AL538" s="411">
        <f t="shared" ref="AL538" si="1142">AL537</f>
        <v>0</v>
      </c>
      <c r="AM538" s="306"/>
    </row>
    <row r="539" spans="1:39" ht="15" outlineLevel="1">
      <c r="A539" s="528"/>
      <c r="B539" s="428"/>
      <c r="C539" s="291"/>
      <c r="D539" s="753"/>
      <c r="E539" s="753"/>
      <c r="F539" s="753"/>
      <c r="G539" s="753"/>
      <c r="H539" s="753"/>
      <c r="I539" s="753"/>
      <c r="J539" s="753"/>
      <c r="K539" s="753"/>
      <c r="L539" s="753"/>
      <c r="M539" s="753"/>
      <c r="N539" s="753"/>
      <c r="O539" s="753"/>
      <c r="P539" s="753"/>
      <c r="Q539" s="753"/>
      <c r="R539" s="753"/>
      <c r="S539" s="753"/>
      <c r="T539" s="753"/>
      <c r="U539" s="753"/>
      <c r="V539" s="753"/>
      <c r="W539" s="753"/>
      <c r="X539" s="753"/>
      <c r="Y539" s="759"/>
      <c r="Z539" s="776"/>
      <c r="AA539" s="776"/>
      <c r="AB539" s="776"/>
      <c r="AC539" s="776"/>
      <c r="AD539" s="776"/>
      <c r="AE539" s="425"/>
      <c r="AF539" s="425"/>
      <c r="AG539" s="425"/>
      <c r="AH539" s="425"/>
      <c r="AI539" s="425"/>
      <c r="AJ539" s="425"/>
      <c r="AK539" s="425"/>
      <c r="AL539" s="425"/>
      <c r="AM539" s="306"/>
    </row>
    <row r="540" spans="1:39" ht="15" outlineLevel="1">
      <c r="A540" s="528">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766"/>
      <c r="Z540" s="758"/>
      <c r="AA540" s="758"/>
      <c r="AB540" s="758"/>
      <c r="AC540" s="758"/>
      <c r="AD540" s="758"/>
      <c r="AE540" s="410"/>
      <c r="AF540" s="415"/>
      <c r="AG540" s="415"/>
      <c r="AH540" s="415"/>
      <c r="AI540" s="415"/>
      <c r="AJ540" s="415"/>
      <c r="AK540" s="415"/>
      <c r="AL540" s="415"/>
      <c r="AM540" s="296">
        <f>SUM(Y540:AL540)</f>
        <v>0</v>
      </c>
    </row>
    <row r="541" spans="1:39" ht="15" outlineLevel="1">
      <c r="A541" s="528"/>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754">
        <f>Y540</f>
        <v>0</v>
      </c>
      <c r="Z541" s="754">
        <f t="shared" ref="Z541:AD541" si="1143">Z540</f>
        <v>0</v>
      </c>
      <c r="AA541" s="754">
        <f t="shared" si="1143"/>
        <v>0</v>
      </c>
      <c r="AB541" s="754">
        <f t="shared" si="1143"/>
        <v>0</v>
      </c>
      <c r="AC541" s="754">
        <f t="shared" si="1143"/>
        <v>0</v>
      </c>
      <c r="AD541" s="754">
        <f t="shared" si="1143"/>
        <v>0</v>
      </c>
      <c r="AE541" s="411">
        <f t="shared" ref="AE541" si="1144">AE540</f>
        <v>0</v>
      </c>
      <c r="AF541" s="411">
        <f t="shared" ref="AF541" si="1145">AF540</f>
        <v>0</v>
      </c>
      <c r="AG541" s="411">
        <f t="shared" ref="AG541" si="1146">AG540</f>
        <v>0</v>
      </c>
      <c r="AH541" s="411">
        <f t="shared" ref="AH541" si="1147">AH540</f>
        <v>0</v>
      </c>
      <c r="AI541" s="411">
        <f t="shared" ref="AI541" si="1148">AI540</f>
        <v>0</v>
      </c>
      <c r="AJ541" s="411">
        <f t="shared" ref="AJ541" si="1149">AJ540</f>
        <v>0</v>
      </c>
      <c r="AK541" s="411">
        <f t="shared" ref="AK541" si="1150">AK540</f>
        <v>0</v>
      </c>
      <c r="AL541" s="411">
        <f t="shared" ref="AL541" si="1151">AL540</f>
        <v>0</v>
      </c>
      <c r="AM541" s="306"/>
    </row>
    <row r="542" spans="1:39" ht="15" outlineLevel="1">
      <c r="A542" s="528"/>
      <c r="B542" s="428"/>
      <c r="C542" s="291"/>
      <c r="D542" s="753"/>
      <c r="E542" s="753"/>
      <c r="F542" s="753"/>
      <c r="G542" s="753"/>
      <c r="H542" s="753"/>
      <c r="I542" s="753"/>
      <c r="J542" s="753"/>
      <c r="K542" s="753"/>
      <c r="L542" s="753"/>
      <c r="M542" s="753"/>
      <c r="N542" s="753"/>
      <c r="O542" s="753"/>
      <c r="P542" s="753"/>
      <c r="Q542" s="753"/>
      <c r="R542" s="753"/>
      <c r="S542" s="753"/>
      <c r="T542" s="753"/>
      <c r="U542" s="753"/>
      <c r="V542" s="753"/>
      <c r="W542" s="753"/>
      <c r="X542" s="753"/>
      <c r="Y542" s="759"/>
      <c r="Z542" s="776"/>
      <c r="AA542" s="776"/>
      <c r="AB542" s="776"/>
      <c r="AC542" s="776"/>
      <c r="AD542" s="776"/>
      <c r="AE542" s="425"/>
      <c r="AF542" s="425"/>
      <c r="AG542" s="425"/>
      <c r="AH542" s="425"/>
      <c r="AI542" s="425"/>
      <c r="AJ542" s="425"/>
      <c r="AK542" s="425"/>
      <c r="AL542" s="425"/>
      <c r="AM542" s="306"/>
    </row>
    <row r="543" spans="1:39" ht="45" outlineLevel="1">
      <c r="A543" s="528">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766"/>
      <c r="Z543" s="758"/>
      <c r="AA543" s="758"/>
      <c r="AB543" s="758"/>
      <c r="AC543" s="758"/>
      <c r="AD543" s="758"/>
      <c r="AE543" s="410"/>
      <c r="AF543" s="415"/>
      <c r="AG543" s="415"/>
      <c r="AH543" s="415"/>
      <c r="AI543" s="415"/>
      <c r="AJ543" s="415"/>
      <c r="AK543" s="415"/>
      <c r="AL543" s="415"/>
      <c r="AM543" s="296">
        <f>SUM(Y543:AL543)</f>
        <v>0</v>
      </c>
    </row>
    <row r="544" spans="1:39" ht="15" outlineLevel="1">
      <c r="A544" s="528"/>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754">
        <f>Y543</f>
        <v>0</v>
      </c>
      <c r="Z544" s="754">
        <f t="shared" ref="Z544:AD544" si="1152">Z543</f>
        <v>0</v>
      </c>
      <c r="AA544" s="754">
        <f t="shared" si="1152"/>
        <v>0</v>
      </c>
      <c r="AB544" s="754">
        <f t="shared" si="1152"/>
        <v>0</v>
      </c>
      <c r="AC544" s="754">
        <f t="shared" si="1152"/>
        <v>0</v>
      </c>
      <c r="AD544" s="754">
        <f t="shared" si="1152"/>
        <v>0</v>
      </c>
      <c r="AE544" s="411">
        <f t="shared" ref="AE544" si="1153">AE543</f>
        <v>0</v>
      </c>
      <c r="AF544" s="411">
        <f t="shared" ref="AF544" si="1154">AF543</f>
        <v>0</v>
      </c>
      <c r="AG544" s="411">
        <f t="shared" ref="AG544" si="1155">AG543</f>
        <v>0</v>
      </c>
      <c r="AH544" s="411">
        <f t="shared" ref="AH544" si="1156">AH543</f>
        <v>0</v>
      </c>
      <c r="AI544" s="411">
        <f t="shared" ref="AI544" si="1157">AI543</f>
        <v>0</v>
      </c>
      <c r="AJ544" s="411">
        <f t="shared" ref="AJ544" si="1158">AJ543</f>
        <v>0</v>
      </c>
      <c r="AK544" s="411">
        <f t="shared" ref="AK544" si="1159">AK543</f>
        <v>0</v>
      </c>
      <c r="AL544" s="411">
        <f t="shared" ref="AL544" si="1160">AL543</f>
        <v>0</v>
      </c>
      <c r="AM544" s="306"/>
    </row>
    <row r="545" spans="1:39" ht="15" outlineLevel="1">
      <c r="A545" s="528"/>
      <c r="B545" s="428"/>
      <c r="C545" s="291"/>
      <c r="D545" s="753"/>
      <c r="E545" s="753"/>
      <c r="F545" s="753"/>
      <c r="G545" s="753"/>
      <c r="H545" s="753"/>
      <c r="I545" s="753"/>
      <c r="J545" s="753"/>
      <c r="K545" s="753"/>
      <c r="L545" s="753"/>
      <c r="M545" s="753"/>
      <c r="N545" s="753"/>
      <c r="O545" s="753"/>
      <c r="P545" s="753"/>
      <c r="Q545" s="753"/>
      <c r="R545" s="753"/>
      <c r="S545" s="753"/>
      <c r="T545" s="753"/>
      <c r="U545" s="753"/>
      <c r="V545" s="753"/>
      <c r="W545" s="753"/>
      <c r="X545" s="753"/>
      <c r="Y545" s="759"/>
      <c r="Z545" s="776"/>
      <c r="AA545" s="776"/>
      <c r="AB545" s="776"/>
      <c r="AC545" s="776"/>
      <c r="AD545" s="776"/>
      <c r="AE545" s="425"/>
      <c r="AF545" s="425"/>
      <c r="AG545" s="425"/>
      <c r="AH545" s="425"/>
      <c r="AI545" s="425"/>
      <c r="AJ545" s="425"/>
      <c r="AK545" s="425"/>
      <c r="AL545" s="425"/>
      <c r="AM545" s="306"/>
    </row>
    <row r="546" spans="1:39" ht="30" outlineLevel="1">
      <c r="A546" s="528">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766"/>
      <c r="Z546" s="758"/>
      <c r="AA546" s="758"/>
      <c r="AB546" s="758"/>
      <c r="AC546" s="758"/>
      <c r="AD546" s="758"/>
      <c r="AE546" s="410"/>
      <c r="AF546" s="415"/>
      <c r="AG546" s="415"/>
      <c r="AH546" s="415"/>
      <c r="AI546" s="415"/>
      <c r="AJ546" s="415"/>
      <c r="AK546" s="415"/>
      <c r="AL546" s="415"/>
      <c r="AM546" s="296">
        <f>SUM(Y546:AL546)</f>
        <v>0</v>
      </c>
    </row>
    <row r="547" spans="1:39" ht="15" outlineLevel="1">
      <c r="A547" s="528"/>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754">
        <f>Y546</f>
        <v>0</v>
      </c>
      <c r="Z547" s="754">
        <f t="shared" ref="Z547:AD547" si="1161">Z546</f>
        <v>0</v>
      </c>
      <c r="AA547" s="754">
        <f t="shared" si="1161"/>
        <v>0</v>
      </c>
      <c r="AB547" s="754">
        <f t="shared" si="1161"/>
        <v>0</v>
      </c>
      <c r="AC547" s="754">
        <f t="shared" si="1161"/>
        <v>0</v>
      </c>
      <c r="AD547" s="754">
        <f t="shared" si="1161"/>
        <v>0</v>
      </c>
      <c r="AE547" s="411">
        <f t="shared" ref="AE547" si="1162">AE546</f>
        <v>0</v>
      </c>
      <c r="AF547" s="411">
        <f t="shared" ref="AF547" si="1163">AF546</f>
        <v>0</v>
      </c>
      <c r="AG547" s="411">
        <f t="shared" ref="AG547" si="1164">AG546</f>
        <v>0</v>
      </c>
      <c r="AH547" s="411">
        <f t="shared" ref="AH547" si="1165">AH546</f>
        <v>0</v>
      </c>
      <c r="AI547" s="411">
        <f t="shared" ref="AI547" si="1166">AI546</f>
        <v>0</v>
      </c>
      <c r="AJ547" s="411">
        <f t="shared" ref="AJ547" si="1167">AJ546</f>
        <v>0</v>
      </c>
      <c r="AK547" s="411">
        <f t="shared" ref="AK547" si="1168">AK546</f>
        <v>0</v>
      </c>
      <c r="AL547" s="411">
        <f t="shared" ref="AL547" si="1169">AL546</f>
        <v>0</v>
      </c>
      <c r="AM547" s="306"/>
    </row>
    <row r="548" spans="1:39" ht="15" outlineLevel="1">
      <c r="A548" s="528"/>
      <c r="B548" s="428"/>
      <c r="C548" s="291"/>
      <c r="D548" s="753"/>
      <c r="E548" s="753"/>
      <c r="F548" s="753"/>
      <c r="G548" s="753"/>
      <c r="H548" s="753"/>
      <c r="I548" s="753"/>
      <c r="J548" s="753"/>
      <c r="K548" s="753"/>
      <c r="L548" s="753"/>
      <c r="M548" s="753"/>
      <c r="N548" s="753"/>
      <c r="O548" s="753"/>
      <c r="P548" s="753"/>
      <c r="Q548" s="753"/>
      <c r="R548" s="753"/>
      <c r="S548" s="753"/>
      <c r="T548" s="753"/>
      <c r="U548" s="753"/>
      <c r="V548" s="753"/>
      <c r="W548" s="753"/>
      <c r="X548" s="753"/>
      <c r="Y548" s="759"/>
      <c r="Z548" s="776"/>
      <c r="AA548" s="776"/>
      <c r="AB548" s="776"/>
      <c r="AC548" s="776"/>
      <c r="AD548" s="776"/>
      <c r="AE548" s="425"/>
      <c r="AF548" s="425"/>
      <c r="AG548" s="425"/>
      <c r="AH548" s="425"/>
      <c r="AI548" s="425"/>
      <c r="AJ548" s="425"/>
      <c r="AK548" s="425"/>
      <c r="AL548" s="425"/>
      <c r="AM548" s="306"/>
    </row>
    <row r="549" spans="1:39" ht="30" outlineLevel="1">
      <c r="A549" s="528">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766"/>
      <c r="Z549" s="758"/>
      <c r="AA549" s="758"/>
      <c r="AB549" s="758"/>
      <c r="AC549" s="758"/>
      <c r="AD549" s="758"/>
      <c r="AE549" s="410"/>
      <c r="AF549" s="415"/>
      <c r="AG549" s="415"/>
      <c r="AH549" s="415"/>
      <c r="AI549" s="415"/>
      <c r="AJ549" s="415"/>
      <c r="AK549" s="415"/>
      <c r="AL549" s="415"/>
      <c r="AM549" s="296">
        <f>SUM(Y549:AL549)</f>
        <v>0</v>
      </c>
    </row>
    <row r="550" spans="1:39" ht="15" outlineLevel="1">
      <c r="A550" s="528"/>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754">
        <f>Y549</f>
        <v>0</v>
      </c>
      <c r="Z550" s="754">
        <f t="shared" ref="Z550:AD550" si="1170">Z549</f>
        <v>0</v>
      </c>
      <c r="AA550" s="754">
        <f t="shared" si="1170"/>
        <v>0</v>
      </c>
      <c r="AB550" s="754">
        <f t="shared" si="1170"/>
        <v>0</v>
      </c>
      <c r="AC550" s="754">
        <f t="shared" si="1170"/>
        <v>0</v>
      </c>
      <c r="AD550" s="754">
        <f t="shared" si="1170"/>
        <v>0</v>
      </c>
      <c r="AE550" s="411">
        <f t="shared" ref="AE550" si="1171">AE549</f>
        <v>0</v>
      </c>
      <c r="AF550" s="411">
        <f t="shared" ref="AF550" si="1172">AF549</f>
        <v>0</v>
      </c>
      <c r="AG550" s="411">
        <f t="shared" ref="AG550" si="1173">AG549</f>
        <v>0</v>
      </c>
      <c r="AH550" s="411">
        <f t="shared" ref="AH550" si="1174">AH549</f>
        <v>0</v>
      </c>
      <c r="AI550" s="411">
        <f t="shared" ref="AI550" si="1175">AI549</f>
        <v>0</v>
      </c>
      <c r="AJ550" s="411">
        <f t="shared" ref="AJ550" si="1176">AJ549</f>
        <v>0</v>
      </c>
      <c r="AK550" s="411">
        <f t="shared" ref="AK550" si="1177">AK549</f>
        <v>0</v>
      </c>
      <c r="AL550" s="411">
        <f t="shared" ref="AL550" si="1178">AL549</f>
        <v>0</v>
      </c>
      <c r="AM550" s="306"/>
    </row>
    <row r="551" spans="1:39" ht="15" outlineLevel="1">
      <c r="A551" s="528"/>
      <c r="B551" s="428"/>
      <c r="C551" s="291"/>
      <c r="D551" s="753"/>
      <c r="E551" s="753"/>
      <c r="F551" s="753"/>
      <c r="G551" s="753"/>
      <c r="H551" s="753"/>
      <c r="I551" s="753"/>
      <c r="J551" s="753"/>
      <c r="K551" s="753"/>
      <c r="L551" s="753"/>
      <c r="M551" s="753"/>
      <c r="N551" s="753"/>
      <c r="O551" s="753"/>
      <c r="P551" s="753"/>
      <c r="Q551" s="753"/>
      <c r="R551" s="753"/>
      <c r="S551" s="753"/>
      <c r="T551" s="753"/>
      <c r="U551" s="753"/>
      <c r="V551" s="753"/>
      <c r="W551" s="753"/>
      <c r="X551" s="753"/>
      <c r="Y551" s="759"/>
      <c r="Z551" s="776"/>
      <c r="AA551" s="776"/>
      <c r="AB551" s="776"/>
      <c r="AC551" s="776"/>
      <c r="AD551" s="776"/>
      <c r="AE551" s="425"/>
      <c r="AF551" s="425"/>
      <c r="AG551" s="425"/>
      <c r="AH551" s="425"/>
      <c r="AI551" s="425"/>
      <c r="AJ551" s="425"/>
      <c r="AK551" s="425"/>
      <c r="AL551" s="425"/>
      <c r="AM551" s="306"/>
    </row>
    <row r="552" spans="1:39" ht="30" outlineLevel="1">
      <c r="A552" s="528">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766"/>
      <c r="Z552" s="758"/>
      <c r="AA552" s="758"/>
      <c r="AB552" s="758"/>
      <c r="AC552" s="758"/>
      <c r="AD552" s="758"/>
      <c r="AE552" s="410"/>
      <c r="AF552" s="415"/>
      <c r="AG552" s="415"/>
      <c r="AH552" s="415"/>
      <c r="AI552" s="415"/>
      <c r="AJ552" s="415"/>
      <c r="AK552" s="415"/>
      <c r="AL552" s="415"/>
      <c r="AM552" s="296">
        <f>SUM(Y552:AL552)</f>
        <v>0</v>
      </c>
    </row>
    <row r="553" spans="1:39" ht="15" outlineLevel="1">
      <c r="A553" s="528"/>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754">
        <f>Y552</f>
        <v>0</v>
      </c>
      <c r="Z553" s="754">
        <f t="shared" ref="Z553:AD553" si="1179">Z552</f>
        <v>0</v>
      </c>
      <c r="AA553" s="754">
        <f t="shared" si="1179"/>
        <v>0</v>
      </c>
      <c r="AB553" s="754">
        <f t="shared" si="1179"/>
        <v>0</v>
      </c>
      <c r="AC553" s="754">
        <f t="shared" si="1179"/>
        <v>0</v>
      </c>
      <c r="AD553" s="754">
        <f t="shared" si="1179"/>
        <v>0</v>
      </c>
      <c r="AE553" s="411">
        <f t="shared" ref="AE553" si="1180">AE552</f>
        <v>0</v>
      </c>
      <c r="AF553" s="411">
        <f t="shared" ref="AF553" si="1181">AF552</f>
        <v>0</v>
      </c>
      <c r="AG553" s="411">
        <f t="shared" ref="AG553" si="1182">AG552</f>
        <v>0</v>
      </c>
      <c r="AH553" s="411">
        <f t="shared" ref="AH553" si="1183">AH552</f>
        <v>0</v>
      </c>
      <c r="AI553" s="411">
        <f t="shared" ref="AI553" si="1184">AI552</f>
        <v>0</v>
      </c>
      <c r="AJ553" s="411">
        <f t="shared" ref="AJ553" si="1185">AJ552</f>
        <v>0</v>
      </c>
      <c r="AK553" s="411">
        <f t="shared" ref="AK553" si="1186">AK552</f>
        <v>0</v>
      </c>
      <c r="AL553" s="411">
        <f t="shared" ref="AL553" si="1187">AL552</f>
        <v>0</v>
      </c>
      <c r="AM553" s="306"/>
    </row>
    <row r="554" spans="1:39" ht="15" outlineLevel="1">
      <c r="A554" s="528"/>
      <c r="B554" s="428"/>
      <c r="C554" s="291"/>
      <c r="D554" s="753"/>
      <c r="E554" s="753"/>
      <c r="F554" s="753"/>
      <c r="G554" s="753"/>
      <c r="H554" s="753"/>
      <c r="I554" s="753"/>
      <c r="J554" s="753"/>
      <c r="K554" s="753"/>
      <c r="L554" s="753"/>
      <c r="M554" s="753"/>
      <c r="N554" s="753"/>
      <c r="O554" s="753"/>
      <c r="P554" s="753"/>
      <c r="Q554" s="753"/>
      <c r="R554" s="753"/>
      <c r="S554" s="753"/>
      <c r="T554" s="753"/>
      <c r="U554" s="753"/>
      <c r="V554" s="753"/>
      <c r="W554" s="753"/>
      <c r="X554" s="753"/>
      <c r="Y554" s="759"/>
      <c r="Z554" s="776"/>
      <c r="AA554" s="776"/>
      <c r="AB554" s="776"/>
      <c r="AC554" s="776"/>
      <c r="AD554" s="776"/>
      <c r="AE554" s="425"/>
      <c r="AF554" s="425"/>
      <c r="AG554" s="425"/>
      <c r="AH554" s="425"/>
      <c r="AI554" s="425"/>
      <c r="AJ554" s="425"/>
      <c r="AK554" s="425"/>
      <c r="AL554" s="425"/>
      <c r="AM554" s="306"/>
    </row>
    <row r="555" spans="1:39" ht="30" outlineLevel="1">
      <c r="A555" s="528">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766"/>
      <c r="Z555" s="758"/>
      <c r="AA555" s="758"/>
      <c r="AB555" s="758"/>
      <c r="AC555" s="758"/>
      <c r="AD555" s="758"/>
      <c r="AE555" s="410"/>
      <c r="AF555" s="415"/>
      <c r="AG555" s="415"/>
      <c r="AH555" s="415"/>
      <c r="AI555" s="415"/>
      <c r="AJ555" s="415"/>
      <c r="AK555" s="415"/>
      <c r="AL555" s="415"/>
      <c r="AM555" s="296">
        <f>SUM(Y555:AL555)</f>
        <v>0</v>
      </c>
    </row>
    <row r="556" spans="1:39" ht="15" outlineLevel="1">
      <c r="A556" s="528"/>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754">
        <f>Y555</f>
        <v>0</v>
      </c>
      <c r="Z556" s="754">
        <f t="shared" ref="Z556:AD556" si="1188">Z555</f>
        <v>0</v>
      </c>
      <c r="AA556" s="754">
        <f t="shared" si="1188"/>
        <v>0</v>
      </c>
      <c r="AB556" s="754">
        <f t="shared" si="1188"/>
        <v>0</v>
      </c>
      <c r="AC556" s="754">
        <f t="shared" si="1188"/>
        <v>0</v>
      </c>
      <c r="AD556" s="754">
        <f t="shared" si="1188"/>
        <v>0</v>
      </c>
      <c r="AE556" s="411">
        <f t="shared" ref="AE556" si="1189">AE555</f>
        <v>0</v>
      </c>
      <c r="AF556" s="411">
        <f t="shared" ref="AF556" si="1190">AF555</f>
        <v>0</v>
      </c>
      <c r="AG556" s="411">
        <f t="shared" ref="AG556" si="1191">AG555</f>
        <v>0</v>
      </c>
      <c r="AH556" s="411">
        <f t="shared" ref="AH556" si="1192">AH555</f>
        <v>0</v>
      </c>
      <c r="AI556" s="411">
        <f t="shared" ref="AI556" si="1193">AI555</f>
        <v>0</v>
      </c>
      <c r="AJ556" s="411">
        <f t="shared" ref="AJ556" si="1194">AJ555</f>
        <v>0</v>
      </c>
      <c r="AK556" s="411">
        <f t="shared" ref="AK556" si="1195">AK555</f>
        <v>0</v>
      </c>
      <c r="AL556" s="411">
        <f t="shared" ref="AL556" si="1196">AL555</f>
        <v>0</v>
      </c>
      <c r="AM556" s="306"/>
    </row>
    <row r="557" spans="1:39" ht="15" outlineLevel="1">
      <c r="A557" s="528"/>
      <c r="B557" s="428"/>
      <c r="C557" s="291"/>
      <c r="D557" s="753"/>
      <c r="E557" s="753"/>
      <c r="F557" s="753"/>
      <c r="G557" s="753"/>
      <c r="H557" s="753"/>
      <c r="I557" s="753"/>
      <c r="J557" s="753"/>
      <c r="K557" s="753"/>
      <c r="L557" s="753"/>
      <c r="M557" s="753"/>
      <c r="N557" s="753"/>
      <c r="O557" s="753"/>
      <c r="P557" s="753"/>
      <c r="Q557" s="753"/>
      <c r="R557" s="753"/>
      <c r="S557" s="753"/>
      <c r="T557" s="753"/>
      <c r="U557" s="753"/>
      <c r="V557" s="753"/>
      <c r="W557" s="753"/>
      <c r="X557" s="753"/>
      <c r="Y557" s="759"/>
      <c r="Z557" s="776"/>
      <c r="AA557" s="776"/>
      <c r="AB557" s="776"/>
      <c r="AC557" s="776"/>
      <c r="AD557" s="776"/>
      <c r="AE557" s="425"/>
      <c r="AF557" s="425"/>
      <c r="AG557" s="425"/>
      <c r="AH557" s="425"/>
      <c r="AI557" s="425"/>
      <c r="AJ557" s="425"/>
      <c r="AK557" s="425"/>
      <c r="AL557" s="425"/>
      <c r="AM557" s="306"/>
    </row>
    <row r="558" spans="1:39" ht="30" outlineLevel="1">
      <c r="A558" s="528">
        <v>49</v>
      </c>
      <c r="B558" s="428"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766"/>
      <c r="Z558" s="758"/>
      <c r="AA558" s="758"/>
      <c r="AB558" s="758"/>
      <c r="AC558" s="758"/>
      <c r="AD558" s="758"/>
      <c r="AE558" s="410"/>
      <c r="AF558" s="415"/>
      <c r="AG558" s="415"/>
      <c r="AH558" s="415"/>
      <c r="AI558" s="415"/>
      <c r="AJ558" s="415"/>
      <c r="AK558" s="415"/>
      <c r="AL558" s="415"/>
      <c r="AM558" s="296">
        <f>SUM(Y558:AL558)</f>
        <v>0</v>
      </c>
    </row>
    <row r="559" spans="1:39" ht="15" outlineLevel="1">
      <c r="A559" s="528"/>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754">
        <f>Y558</f>
        <v>0</v>
      </c>
      <c r="Z559" s="754">
        <f t="shared" ref="Z559:AD559" si="1197">Z558</f>
        <v>0</v>
      </c>
      <c r="AA559" s="754">
        <f t="shared" si="1197"/>
        <v>0</v>
      </c>
      <c r="AB559" s="754">
        <f t="shared" si="1197"/>
        <v>0</v>
      </c>
      <c r="AC559" s="754">
        <f t="shared" si="1197"/>
        <v>0</v>
      </c>
      <c r="AD559" s="754">
        <f t="shared" si="1197"/>
        <v>0</v>
      </c>
      <c r="AE559" s="411">
        <f t="shared" ref="AE559" si="1198">AE558</f>
        <v>0</v>
      </c>
      <c r="AF559" s="411">
        <f t="shared" ref="AF559" si="1199">AF558</f>
        <v>0</v>
      </c>
      <c r="AG559" s="411">
        <f t="shared" ref="AG559" si="1200">AG558</f>
        <v>0</v>
      </c>
      <c r="AH559" s="411">
        <f t="shared" ref="AH559" si="1201">AH558</f>
        <v>0</v>
      </c>
      <c r="AI559" s="411">
        <f t="shared" ref="AI559" si="1202">AI558</f>
        <v>0</v>
      </c>
      <c r="AJ559" s="411">
        <f t="shared" ref="AJ559" si="1203">AJ558</f>
        <v>0</v>
      </c>
      <c r="AK559" s="411">
        <f t="shared" ref="AK559" si="1204">AK558</f>
        <v>0</v>
      </c>
      <c r="AL559" s="411">
        <f t="shared" ref="AL559" si="1205">AL558</f>
        <v>0</v>
      </c>
      <c r="AM559" s="306"/>
    </row>
    <row r="560" spans="1:39" ht="15" outlineLevel="1">
      <c r="A560" s="528"/>
      <c r="B560" s="431"/>
      <c r="C560" s="305"/>
      <c r="D560" s="753"/>
      <c r="E560" s="753"/>
      <c r="F560" s="753"/>
      <c r="G560" s="753"/>
      <c r="H560" s="753"/>
      <c r="I560" s="753"/>
      <c r="J560" s="753"/>
      <c r="K560" s="753"/>
      <c r="L560" s="753"/>
      <c r="M560" s="753"/>
      <c r="N560" s="753"/>
      <c r="O560" s="753"/>
      <c r="P560" s="753"/>
      <c r="Q560" s="753"/>
      <c r="R560" s="753"/>
      <c r="S560" s="753"/>
      <c r="T560" s="753"/>
      <c r="U560" s="753"/>
      <c r="V560" s="753"/>
      <c r="W560" s="753"/>
      <c r="X560" s="753"/>
      <c r="Y560" s="772"/>
      <c r="Z560" s="772"/>
      <c r="AA560" s="772"/>
      <c r="AB560" s="772"/>
      <c r="AC560" s="772"/>
      <c r="AD560" s="772"/>
      <c r="AE560" s="301"/>
      <c r="AF560" s="301"/>
      <c r="AG560" s="301"/>
      <c r="AH560" s="301"/>
      <c r="AI560" s="301"/>
      <c r="AJ560" s="301"/>
      <c r="AK560" s="301"/>
      <c r="AL560" s="301"/>
      <c r="AM560" s="306"/>
    </row>
    <row r="561" spans="2:39" ht="15.45">
      <c r="B561" s="327" t="s">
        <v>292</v>
      </c>
      <c r="C561" s="329"/>
      <c r="D561" s="329">
        <f>SUM(D404:D559)</f>
        <v>4670576.4603682756</v>
      </c>
      <c r="E561" s="329"/>
      <c r="F561" s="329"/>
      <c r="G561" s="329"/>
      <c r="H561" s="329"/>
      <c r="I561" s="329"/>
      <c r="J561" s="329"/>
      <c r="K561" s="329"/>
      <c r="L561" s="329"/>
      <c r="M561" s="329"/>
      <c r="N561" s="329"/>
      <c r="O561" s="329">
        <f>SUM(O404:O559)</f>
        <v>626.32102687999998</v>
      </c>
      <c r="P561" s="329"/>
      <c r="Q561" s="329"/>
      <c r="R561" s="329"/>
      <c r="S561" s="329"/>
      <c r="T561" s="329"/>
      <c r="U561" s="329"/>
      <c r="V561" s="329"/>
      <c r="W561" s="329"/>
      <c r="X561" s="329"/>
      <c r="Y561" s="329">
        <f>IF(Y402="kWh",SUMPRODUCT(D404:D559,Y404:Y559))</f>
        <v>2371505</v>
      </c>
      <c r="Z561" s="329">
        <f>IF(Z402="kWh",SUMPRODUCT(D404:D559,Z404:Z559))</f>
        <v>276042.70272882836</v>
      </c>
      <c r="AA561" s="329">
        <f>IF(AA402="kw",SUMPRODUCT(N404:N559,O404:O559,AA404:AA559),SUMPRODUCT(D404:D559,AA404:AA559))</f>
        <v>4274.0378811414448</v>
      </c>
      <c r="AB561" s="329">
        <f>IF(AB402="kw",SUMPRODUCT(N404:N559,O404:O559,AB404:AB559),SUMPRODUCT(D404:D559,AB404:AB559))</f>
        <v>0</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45">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0</v>
      </c>
      <c r="Z562" s="392">
        <f>HLOOKUP(Z218,'2. LRAMVA Threshold'!$B$42:$Q$53,9,FALSE)</f>
        <v>0</v>
      </c>
      <c r="AA562" s="392">
        <f>HLOOKUP(AA218,'2. LRAMVA Threshold'!$B$42:$Q$53,9,FALSE)</f>
        <v>0</v>
      </c>
      <c r="AB562" s="392">
        <f>HLOOKUP(AB218,'2. LRAMVA Threshold'!$B$42:$Q$53,9,FALSE)</f>
        <v>0</v>
      </c>
      <c r="AC562" s="392">
        <f>HLOOKUP(AC218,'2. LRAMVA Threshold'!$B$42:$Q$53,9,FALSE)</f>
        <v>0</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ht="15">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ht="15">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0</v>
      </c>
      <c r="Z564" s="341">
        <f>HLOOKUP(Z$35,'3.  Distribution Rates'!$C$122:$P$133,9,FALSE)</f>
        <v>0</v>
      </c>
      <c r="AA564" s="341">
        <f>HLOOKUP(AA$35,'3.  Distribution Rates'!$C$122:$P$133,9,FALSE)</f>
        <v>0</v>
      </c>
      <c r="AB564" s="341">
        <f>HLOOKUP(AB$35,'3.  Distribution Rates'!$C$122:$P$133,9,FALSE)</f>
        <v>0</v>
      </c>
      <c r="AC564" s="341">
        <f>HLOOKUP(AC$35,'3.  Distribution Rates'!$C$122:$P$133,9,FALSE)</f>
        <v>0</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ht="15">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0</v>
      </c>
      <c r="Z565" s="378">
        <f>'4.  2011-2014 LRAM'!Z140*Z564</f>
        <v>0</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5">
        <f t="shared" ref="AM565:AM571" si="1206">SUM(Y565:AL565)</f>
        <v>0</v>
      </c>
    </row>
    <row r="566" spans="2:39" ht="15">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0</v>
      </c>
      <c r="Z566" s="378">
        <f>'4.  2011-2014 LRAM'!Z269*Z564</f>
        <v>0</v>
      </c>
      <c r="AA566" s="378">
        <f>'4.  2011-2014 LRAM'!AA269*AA564</f>
        <v>0</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5">
        <f t="shared" si="1206"/>
        <v>0</v>
      </c>
    </row>
    <row r="567" spans="2:39" ht="15">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0</v>
      </c>
      <c r="Z567" s="378">
        <f>'4.  2011-2014 LRAM'!Z398*Z564</f>
        <v>0</v>
      </c>
      <c r="AA567" s="378">
        <f>'4.  2011-2014 LRAM'!AA398*AA564</f>
        <v>0</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5">
        <f t="shared" si="1206"/>
        <v>0</v>
      </c>
    </row>
    <row r="568" spans="2:39" ht="15">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0</v>
      </c>
      <c r="Z568" s="378">
        <f>'4.  2011-2014 LRAM'!Z528*Z564</f>
        <v>0</v>
      </c>
      <c r="AA568" s="378">
        <f>'4.  2011-2014 LRAM'!AA528*AA564</f>
        <v>0</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5">
        <f t="shared" si="1206"/>
        <v>0</v>
      </c>
    </row>
    <row r="569" spans="2:39" ht="15">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207">Y209*Y564</f>
        <v>0</v>
      </c>
      <c r="Z569" s="378">
        <f t="shared" si="1207"/>
        <v>0</v>
      </c>
      <c r="AA569" s="378">
        <f t="shared" si="1207"/>
        <v>0</v>
      </c>
      <c r="AB569" s="378">
        <f>AB209*AB564</f>
        <v>0</v>
      </c>
      <c r="AC569" s="378">
        <f t="shared" si="1207"/>
        <v>0</v>
      </c>
      <c r="AD569" s="378">
        <f t="shared" si="1207"/>
        <v>0</v>
      </c>
      <c r="AE569" s="378">
        <f t="shared" si="1207"/>
        <v>0</v>
      </c>
      <c r="AF569" s="378">
        <f t="shared" si="1207"/>
        <v>0</v>
      </c>
      <c r="AG569" s="378">
        <f t="shared" si="1207"/>
        <v>0</v>
      </c>
      <c r="AH569" s="378">
        <f t="shared" si="1207"/>
        <v>0</v>
      </c>
      <c r="AI569" s="378">
        <f t="shared" si="1207"/>
        <v>0</v>
      </c>
      <c r="AJ569" s="378">
        <f t="shared" si="1207"/>
        <v>0</v>
      </c>
      <c r="AK569" s="378">
        <f t="shared" si="1207"/>
        <v>0</v>
      </c>
      <c r="AL569" s="378">
        <f t="shared" si="1207"/>
        <v>0</v>
      </c>
      <c r="AM569" s="625">
        <f t="shared" si="1206"/>
        <v>0</v>
      </c>
    </row>
    <row r="570" spans="2:39" ht="15">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0</v>
      </c>
      <c r="Z570" s="378">
        <f>Z392*Z564</f>
        <v>0</v>
      </c>
      <c r="AA570" s="378">
        <f t="shared" ref="AA570:AL570" si="1208">AA392*AA564</f>
        <v>0</v>
      </c>
      <c r="AB570" s="378">
        <f>AB392*AB564</f>
        <v>0</v>
      </c>
      <c r="AC570" s="378">
        <f t="shared" si="1208"/>
        <v>0</v>
      </c>
      <c r="AD570" s="378">
        <f t="shared" si="1208"/>
        <v>0</v>
      </c>
      <c r="AE570" s="378">
        <f t="shared" si="1208"/>
        <v>0</v>
      </c>
      <c r="AF570" s="378">
        <f t="shared" si="1208"/>
        <v>0</v>
      </c>
      <c r="AG570" s="378">
        <f t="shared" si="1208"/>
        <v>0</v>
      </c>
      <c r="AH570" s="378">
        <f t="shared" si="1208"/>
        <v>0</v>
      </c>
      <c r="AI570" s="378">
        <f t="shared" si="1208"/>
        <v>0</v>
      </c>
      <c r="AJ570" s="378">
        <f t="shared" si="1208"/>
        <v>0</v>
      </c>
      <c r="AK570" s="378">
        <f t="shared" si="1208"/>
        <v>0</v>
      </c>
      <c r="AL570" s="378">
        <f t="shared" si="1208"/>
        <v>0</v>
      </c>
      <c r="AM570" s="625">
        <f t="shared" si="1206"/>
        <v>0</v>
      </c>
    </row>
    <row r="571" spans="2:39" ht="15">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0</v>
      </c>
      <c r="Z571" s="378">
        <f t="shared" ref="Z571:AL571" si="1209">Z561*Z564</f>
        <v>0</v>
      </c>
      <c r="AA571" s="378">
        <f t="shared" si="1209"/>
        <v>0</v>
      </c>
      <c r="AB571" s="378">
        <f t="shared" si="1209"/>
        <v>0</v>
      </c>
      <c r="AC571" s="378">
        <f t="shared" si="1209"/>
        <v>0</v>
      </c>
      <c r="AD571" s="378">
        <f t="shared" si="1209"/>
        <v>0</v>
      </c>
      <c r="AE571" s="378">
        <f t="shared" si="1209"/>
        <v>0</v>
      </c>
      <c r="AF571" s="378">
        <f t="shared" si="1209"/>
        <v>0</v>
      </c>
      <c r="AG571" s="378">
        <f t="shared" si="1209"/>
        <v>0</v>
      </c>
      <c r="AH571" s="378">
        <f t="shared" si="1209"/>
        <v>0</v>
      </c>
      <c r="AI571" s="378">
        <f t="shared" si="1209"/>
        <v>0</v>
      </c>
      <c r="AJ571" s="378">
        <f t="shared" si="1209"/>
        <v>0</v>
      </c>
      <c r="AK571" s="378">
        <f t="shared" si="1209"/>
        <v>0</v>
      </c>
      <c r="AL571" s="378">
        <f t="shared" si="1209"/>
        <v>0</v>
      </c>
      <c r="AM571" s="625">
        <f t="shared" si="1206"/>
        <v>0</v>
      </c>
    </row>
    <row r="572" spans="2:39" ht="15.45">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0</v>
      </c>
      <c r="Z572" s="346">
        <f>SUM(Z565:Z571)</f>
        <v>0</v>
      </c>
      <c r="AA572" s="346">
        <f t="shared" ref="AA572:AE572" si="1210">SUM(AA565:AA571)</f>
        <v>0</v>
      </c>
      <c r="AB572" s="346">
        <f t="shared" si="1210"/>
        <v>0</v>
      </c>
      <c r="AC572" s="346">
        <f t="shared" si="1210"/>
        <v>0</v>
      </c>
      <c r="AD572" s="346">
        <f>SUM(AD565:AD571)</f>
        <v>0</v>
      </c>
      <c r="AE572" s="346">
        <f t="shared" si="1210"/>
        <v>0</v>
      </c>
      <c r="AF572" s="346">
        <f>SUM(AF565:AF571)</f>
        <v>0</v>
      </c>
      <c r="AG572" s="346">
        <f>SUM(AG565:AG571)</f>
        <v>0</v>
      </c>
      <c r="AH572" s="346">
        <f t="shared" ref="AH572:AL572" si="1211">SUM(AH565:AH571)</f>
        <v>0</v>
      </c>
      <c r="AI572" s="346">
        <f t="shared" si="1211"/>
        <v>0</v>
      </c>
      <c r="AJ572" s="346">
        <f>SUM(AJ565:AJ571)</f>
        <v>0</v>
      </c>
      <c r="AK572" s="346">
        <f t="shared" si="1211"/>
        <v>0</v>
      </c>
      <c r="AL572" s="346">
        <f t="shared" si="1211"/>
        <v>0</v>
      </c>
      <c r="AM572" s="407">
        <f>SUM(AM565:AM571)</f>
        <v>0</v>
      </c>
    </row>
    <row r="573" spans="2:39" ht="15.45">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0</v>
      </c>
      <c r="Z573" s="347">
        <f t="shared" ref="Z573:AE573" si="1212">Z562*Z564</f>
        <v>0</v>
      </c>
      <c r="AA573" s="347">
        <f t="shared" si="1212"/>
        <v>0</v>
      </c>
      <c r="AB573" s="347">
        <f t="shared" si="1212"/>
        <v>0</v>
      </c>
      <c r="AC573" s="347">
        <f t="shared" si="1212"/>
        <v>0</v>
      </c>
      <c r="AD573" s="347">
        <f>AD562*AD564</f>
        <v>0</v>
      </c>
      <c r="AE573" s="347">
        <f t="shared" si="1212"/>
        <v>0</v>
      </c>
      <c r="AF573" s="347">
        <f>AF562*AF564</f>
        <v>0</v>
      </c>
      <c r="AG573" s="347">
        <f t="shared" ref="AG573:AL573" si="1213">AG562*AG564</f>
        <v>0</v>
      </c>
      <c r="AH573" s="347">
        <f t="shared" si="1213"/>
        <v>0</v>
      </c>
      <c r="AI573" s="347">
        <f t="shared" si="1213"/>
        <v>0</v>
      </c>
      <c r="AJ573" s="347">
        <f>AJ562*AJ564</f>
        <v>0</v>
      </c>
      <c r="AK573" s="347">
        <f>AK562*AK564</f>
        <v>0</v>
      </c>
      <c r="AL573" s="347">
        <f t="shared" si="1213"/>
        <v>0</v>
      </c>
      <c r="AM573" s="407">
        <f>SUM(Y573:AL573)</f>
        <v>0</v>
      </c>
    </row>
    <row r="574" spans="2:39" ht="15.45">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0</v>
      </c>
    </row>
    <row r="575" spans="2:39" ht="15">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ht="15">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1894511</v>
      </c>
      <c r="Z576" s="291">
        <f>SUMPRODUCT(E404:E559,Z404:Z559)</f>
        <v>276066.79995048454</v>
      </c>
      <c r="AA576" s="291">
        <f>IF(AA402="kw",SUMPRODUCT($N$404:$N$559,$P$404:$P$559,AA404:AA559),SUMPRODUCT($E$404:$E$559,AA404:AA559))</f>
        <v>4274.0378811414448</v>
      </c>
      <c r="AB576" s="291">
        <f>IF(AB402="kw",SUMPRODUCT($N$404:$N$559,$P$404:$P$559,AB404:AB559),SUMPRODUCT($E$404:$E$559,AB404:AB559))</f>
        <v>0</v>
      </c>
      <c r="AC576" s="291">
        <f>IF(AC402="kw",SUMPRODUCT($N$404:$N$559,$P$404:$P$559,AC404:AC559),SUMPRODUCT($E$404:$E$559,AC404:AC559))</f>
        <v>0</v>
      </c>
      <c r="AD576" s="291">
        <f t="shared" ref="AD576:AL576" si="1214">IF(AD402="kw",SUMPRODUCT($N$404:$N$559,$P$404:$P$559,AD404:AD559),SUMPRODUCT($E$404:$E$559,AD404:AD559))</f>
        <v>0</v>
      </c>
      <c r="AE576" s="291">
        <f t="shared" si="1214"/>
        <v>0</v>
      </c>
      <c r="AF576" s="291">
        <f t="shared" si="1214"/>
        <v>0</v>
      </c>
      <c r="AG576" s="291">
        <f t="shared" si="1214"/>
        <v>0</v>
      </c>
      <c r="AH576" s="291">
        <f t="shared" si="1214"/>
        <v>0</v>
      </c>
      <c r="AI576" s="291">
        <f t="shared" si="1214"/>
        <v>0</v>
      </c>
      <c r="AJ576" s="291">
        <f t="shared" si="1214"/>
        <v>0</v>
      </c>
      <c r="AK576" s="291">
        <f t="shared" si="1214"/>
        <v>0</v>
      </c>
      <c r="AL576" s="291">
        <f t="shared" si="1214"/>
        <v>0</v>
      </c>
      <c r="AM576" s="337"/>
    </row>
    <row r="577" spans="1:39" ht="15">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1894511</v>
      </c>
      <c r="Z577" s="291">
        <f>SUMPRODUCT(F404:F559,Z404:Z559)</f>
        <v>276066.79995048454</v>
      </c>
      <c r="AA577" s="291">
        <f t="shared" ref="AA577:AL577" si="1215">IF(AA402="kw",SUMPRODUCT($N$404:$N$559,$Q$404:$Q$559,AA404:AA559),SUMPRODUCT($F$404:$F$559,AA404:AA559))</f>
        <v>4268.2627346211539</v>
      </c>
      <c r="AB577" s="291">
        <f t="shared" si="1215"/>
        <v>0</v>
      </c>
      <c r="AC577" s="291">
        <f>IF(AC402="kw",SUMPRODUCT($N$404:$N$559,$Q$404:$Q$559,AC404:AC559),SUMPRODUCT($F$404:$F$559,AC404:AC559))</f>
        <v>0</v>
      </c>
      <c r="AD577" s="291">
        <f t="shared" si="1215"/>
        <v>0</v>
      </c>
      <c r="AE577" s="291">
        <f t="shared" si="1215"/>
        <v>0</v>
      </c>
      <c r="AF577" s="291">
        <f t="shared" si="1215"/>
        <v>0</v>
      </c>
      <c r="AG577" s="291">
        <f t="shared" si="1215"/>
        <v>0</v>
      </c>
      <c r="AH577" s="291">
        <f t="shared" si="1215"/>
        <v>0</v>
      </c>
      <c r="AI577" s="291">
        <f t="shared" si="1215"/>
        <v>0</v>
      </c>
      <c r="AJ577" s="291">
        <f t="shared" si="1215"/>
        <v>0</v>
      </c>
      <c r="AK577" s="291">
        <f t="shared" si="1215"/>
        <v>0</v>
      </c>
      <c r="AL577" s="291">
        <f t="shared" si="1215"/>
        <v>0</v>
      </c>
      <c r="AM577" s="337"/>
    </row>
    <row r="578" spans="1:39" ht="15">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1894511</v>
      </c>
      <c r="Z578" s="326">
        <f>SUMPRODUCT(G404:G559,Z404:Z559)</f>
        <v>276066.79995048454</v>
      </c>
      <c r="AA578" s="326">
        <f t="shared" ref="AA578:AL578" si="1216">IF(AA402="kw",SUMPRODUCT($N$404:$N$559,$R$404:$R$559,AA404:AA559),SUMPRODUCT($G$404:$G$559,AA404:AA559))</f>
        <v>4268.2627346211539</v>
      </c>
      <c r="AB578" s="326">
        <f t="shared" si="1216"/>
        <v>0</v>
      </c>
      <c r="AC578" s="326">
        <f>IF(AC402="kw",SUMPRODUCT($N$404:$N$559,$R$404:$R$559,AC404:AC559),SUMPRODUCT($G$404:$G$559,AC404:AC559))</f>
        <v>0</v>
      </c>
      <c r="AD578" s="326">
        <f t="shared" si="1216"/>
        <v>0</v>
      </c>
      <c r="AE578" s="326">
        <f t="shared" si="1216"/>
        <v>0</v>
      </c>
      <c r="AF578" s="326">
        <f t="shared" si="1216"/>
        <v>0</v>
      </c>
      <c r="AG578" s="326">
        <f t="shared" si="1216"/>
        <v>0</v>
      </c>
      <c r="AH578" s="326">
        <f t="shared" si="1216"/>
        <v>0</v>
      </c>
      <c r="AI578" s="326">
        <f t="shared" si="1216"/>
        <v>0</v>
      </c>
      <c r="AJ578" s="326">
        <f t="shared" si="1216"/>
        <v>0</v>
      </c>
      <c r="AK578" s="326">
        <f t="shared" si="1216"/>
        <v>0</v>
      </c>
      <c r="AL578" s="326">
        <f t="shared" si="1216"/>
        <v>0</v>
      </c>
      <c r="AM578" s="386"/>
    </row>
    <row r="579" spans="1:39" ht="22.5" customHeight="1">
      <c r="B579" s="368" t="s">
        <v>582</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45">
      <c r="B582" s="280" t="s">
        <v>309</v>
      </c>
      <c r="C582" s="281"/>
      <c r="D582" s="586" t="s">
        <v>526</v>
      </c>
      <c r="E582" s="253"/>
      <c r="F582" s="586"/>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33" t="s">
        <v>211</v>
      </c>
      <c r="C583" s="835" t="s">
        <v>33</v>
      </c>
      <c r="D583" s="284" t="s">
        <v>422</v>
      </c>
      <c r="E583" s="837" t="s">
        <v>209</v>
      </c>
      <c r="F583" s="838"/>
      <c r="G583" s="838"/>
      <c r="H583" s="838"/>
      <c r="I583" s="838"/>
      <c r="J583" s="838"/>
      <c r="K583" s="838"/>
      <c r="L583" s="838"/>
      <c r="M583" s="839"/>
      <c r="N583" s="843" t="s">
        <v>213</v>
      </c>
      <c r="O583" s="284" t="s">
        <v>423</v>
      </c>
      <c r="P583" s="837" t="s">
        <v>212</v>
      </c>
      <c r="Q583" s="838"/>
      <c r="R583" s="838"/>
      <c r="S583" s="838"/>
      <c r="T583" s="838"/>
      <c r="U583" s="838"/>
      <c r="V583" s="838"/>
      <c r="W583" s="838"/>
      <c r="X583" s="839"/>
      <c r="Y583" s="840" t="s">
        <v>243</v>
      </c>
      <c r="Z583" s="841"/>
      <c r="AA583" s="841"/>
      <c r="AB583" s="841"/>
      <c r="AC583" s="841"/>
      <c r="AD583" s="841"/>
      <c r="AE583" s="841"/>
      <c r="AF583" s="841"/>
      <c r="AG583" s="841"/>
      <c r="AH583" s="841"/>
      <c r="AI583" s="841"/>
      <c r="AJ583" s="841"/>
      <c r="AK583" s="841"/>
      <c r="AL583" s="841"/>
      <c r="AM583" s="842"/>
    </row>
    <row r="584" spans="1:39" ht="68.25" customHeight="1">
      <c r="B584" s="834"/>
      <c r="C584" s="836"/>
      <c r="D584" s="285">
        <v>2018</v>
      </c>
      <c r="E584" s="285">
        <v>2019</v>
      </c>
      <c r="F584" s="285">
        <v>2020</v>
      </c>
      <c r="G584" s="285">
        <v>2021</v>
      </c>
      <c r="H584" s="285">
        <v>2022</v>
      </c>
      <c r="I584" s="285">
        <v>2023</v>
      </c>
      <c r="J584" s="285">
        <v>2024</v>
      </c>
      <c r="K584" s="285">
        <v>2025</v>
      </c>
      <c r="L584" s="285">
        <v>2026</v>
      </c>
      <c r="M584" s="285">
        <v>2027</v>
      </c>
      <c r="N584" s="844"/>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GS&gt;50 to 4,999 kW</v>
      </c>
      <c r="AB584" s="285" t="str">
        <f>'1.  LRAMVA Summary'!G52</f>
        <v>USL</v>
      </c>
      <c r="AC584" s="285" t="str">
        <f>'1.  LRAMVA Summary'!H52</f>
        <v>Sentinel Lighting</v>
      </c>
      <c r="AD584" s="285" t="str">
        <f>'1.  LRAMVA Summary'!I52</f>
        <v>Street Lighting</v>
      </c>
      <c r="AE584" s="285" t="str">
        <f>'1.  LRAMVA Summary'!J52</f>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28"/>
      <c r="B585" s="514" t="s">
        <v>504</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kWh</v>
      </c>
      <c r="AC585" s="291" t="str">
        <f>'1.  LRAMVA Summary'!H53</f>
        <v>kW</v>
      </c>
      <c r="AD585" s="291" t="str">
        <f>'1.  LRAMVA Summary'!I53</f>
        <v>kW</v>
      </c>
      <c r="AE585" s="291">
        <f>'1.  LRAMVA Summary'!J53</f>
        <v>0</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45" outlineLevel="1">
      <c r="A586" s="528"/>
      <c r="B586" s="500" t="s">
        <v>497</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ht="15" outlineLevel="1">
      <c r="A587" s="528">
        <v>1</v>
      </c>
      <c r="B587" s="428" t="s">
        <v>95</v>
      </c>
      <c r="C587" s="291" t="s">
        <v>25</v>
      </c>
      <c r="D587" s="295"/>
      <c r="E587" s="295"/>
      <c r="F587" s="295"/>
      <c r="G587" s="295"/>
      <c r="H587" s="295"/>
      <c r="I587" s="295"/>
      <c r="J587" s="295"/>
      <c r="K587" s="295"/>
      <c r="L587" s="295"/>
      <c r="M587" s="295"/>
      <c r="N587" s="753"/>
      <c r="O587" s="295"/>
      <c r="P587" s="295"/>
      <c r="Q587" s="295"/>
      <c r="R587" s="295"/>
      <c r="S587" s="295"/>
      <c r="T587" s="295"/>
      <c r="U587" s="295"/>
      <c r="V587" s="295"/>
      <c r="W587" s="295"/>
      <c r="X587" s="295"/>
      <c r="Y587" s="758"/>
      <c r="Z587" s="758"/>
      <c r="AA587" s="758"/>
      <c r="AB587" s="758"/>
      <c r="AC587" s="758"/>
      <c r="AD587" s="758"/>
      <c r="AE587" s="410"/>
      <c r="AF587" s="410"/>
      <c r="AG587" s="410"/>
      <c r="AH587" s="410"/>
      <c r="AI587" s="410"/>
      <c r="AJ587" s="410"/>
      <c r="AK587" s="410"/>
      <c r="AL587" s="410"/>
      <c r="AM587" s="296">
        <f>SUM(Y587:AL587)</f>
        <v>0</v>
      </c>
    </row>
    <row r="588" spans="1:39" ht="15" outlineLevel="1">
      <c r="A588" s="528"/>
      <c r="B588" s="294" t="s">
        <v>310</v>
      </c>
      <c r="C588" s="291" t="s">
        <v>163</v>
      </c>
      <c r="D588" s="295"/>
      <c r="E588" s="295"/>
      <c r="F588" s="295"/>
      <c r="G588" s="295"/>
      <c r="H588" s="295"/>
      <c r="I588" s="295"/>
      <c r="J588" s="295"/>
      <c r="K588" s="295"/>
      <c r="L588" s="295"/>
      <c r="M588" s="295"/>
      <c r="N588" s="773"/>
      <c r="O588" s="295"/>
      <c r="P588" s="295"/>
      <c r="Q588" s="295"/>
      <c r="R588" s="295"/>
      <c r="S588" s="295"/>
      <c r="T588" s="295"/>
      <c r="U588" s="295"/>
      <c r="V588" s="295"/>
      <c r="W588" s="295"/>
      <c r="X588" s="295"/>
      <c r="Y588" s="754">
        <f>Y587</f>
        <v>0</v>
      </c>
      <c r="Z588" s="754">
        <f t="shared" ref="Z588:AD588" si="1217">Z587</f>
        <v>0</v>
      </c>
      <c r="AA588" s="754">
        <f t="shared" si="1217"/>
        <v>0</v>
      </c>
      <c r="AB588" s="754">
        <f t="shared" si="1217"/>
        <v>0</v>
      </c>
      <c r="AC588" s="754">
        <f t="shared" si="1217"/>
        <v>0</v>
      </c>
      <c r="AD588" s="754">
        <f t="shared" si="1217"/>
        <v>0</v>
      </c>
      <c r="AE588" s="411">
        <f t="shared" ref="AE588" si="1218">AE587</f>
        <v>0</v>
      </c>
      <c r="AF588" s="411">
        <f t="shared" ref="AF588" si="1219">AF587</f>
        <v>0</v>
      </c>
      <c r="AG588" s="411">
        <f t="shared" ref="AG588" si="1220">AG587</f>
        <v>0</v>
      </c>
      <c r="AH588" s="411">
        <f t="shared" ref="AH588" si="1221">AH587</f>
        <v>0</v>
      </c>
      <c r="AI588" s="411">
        <f t="shared" ref="AI588" si="1222">AI587</f>
        <v>0</v>
      </c>
      <c r="AJ588" s="411">
        <f t="shared" ref="AJ588" si="1223">AJ587</f>
        <v>0</v>
      </c>
      <c r="AK588" s="411">
        <f t="shared" ref="AK588" si="1224">AK587</f>
        <v>0</v>
      </c>
      <c r="AL588" s="411">
        <f t="shared" ref="AL588" si="1225">AL587</f>
        <v>0</v>
      </c>
      <c r="AM588" s="297"/>
    </row>
    <row r="589" spans="1:39" ht="15.45" outlineLevel="1">
      <c r="A589" s="528"/>
      <c r="B589" s="298"/>
      <c r="C589" s="299"/>
      <c r="D589" s="751"/>
      <c r="E589" s="751"/>
      <c r="F589" s="751"/>
      <c r="G589" s="751"/>
      <c r="H589" s="751"/>
      <c r="I589" s="751"/>
      <c r="J589" s="751"/>
      <c r="K589" s="751"/>
      <c r="L589" s="751"/>
      <c r="M589" s="751"/>
      <c r="N589" s="775"/>
      <c r="O589" s="751"/>
      <c r="P589" s="751"/>
      <c r="Q589" s="751"/>
      <c r="R589" s="751"/>
      <c r="S589" s="751"/>
      <c r="T589" s="751"/>
      <c r="U589" s="751"/>
      <c r="V589" s="751"/>
      <c r="W589" s="751"/>
      <c r="X589" s="751"/>
      <c r="Y589" s="759"/>
      <c r="Z589" s="760"/>
      <c r="AA589" s="760"/>
      <c r="AB589" s="760"/>
      <c r="AC589" s="760"/>
      <c r="AD589" s="760"/>
      <c r="AE589" s="413"/>
      <c r="AF589" s="413"/>
      <c r="AG589" s="413"/>
      <c r="AH589" s="413"/>
      <c r="AI589" s="413"/>
      <c r="AJ589" s="413"/>
      <c r="AK589" s="413"/>
      <c r="AL589" s="413"/>
      <c r="AM589" s="302"/>
    </row>
    <row r="590" spans="1:39" ht="15" outlineLevel="1">
      <c r="A590" s="528">
        <v>2</v>
      </c>
      <c r="B590" s="428" t="s">
        <v>96</v>
      </c>
      <c r="C590" s="291" t="s">
        <v>25</v>
      </c>
      <c r="D590" s="295"/>
      <c r="E590" s="295"/>
      <c r="F590" s="295"/>
      <c r="G590" s="295"/>
      <c r="H590" s="295"/>
      <c r="I590" s="295"/>
      <c r="J590" s="295"/>
      <c r="K590" s="295"/>
      <c r="L590" s="295"/>
      <c r="M590" s="295"/>
      <c r="N590" s="753"/>
      <c r="O590" s="295"/>
      <c r="P590" s="295"/>
      <c r="Q590" s="295"/>
      <c r="R590" s="295"/>
      <c r="S590" s="295"/>
      <c r="T590" s="295"/>
      <c r="U590" s="295"/>
      <c r="V590" s="295"/>
      <c r="W590" s="295"/>
      <c r="X590" s="295"/>
      <c r="Y590" s="758"/>
      <c r="Z590" s="758"/>
      <c r="AA590" s="758"/>
      <c r="AB590" s="758"/>
      <c r="AC590" s="758"/>
      <c r="AD590" s="758"/>
      <c r="AE590" s="410"/>
      <c r="AF590" s="410"/>
      <c r="AG590" s="410"/>
      <c r="AH590" s="410"/>
      <c r="AI590" s="410"/>
      <c r="AJ590" s="410"/>
      <c r="AK590" s="410"/>
      <c r="AL590" s="410"/>
      <c r="AM590" s="296">
        <f>SUM(Y590:AL590)</f>
        <v>0</v>
      </c>
    </row>
    <row r="591" spans="1:39" ht="15" outlineLevel="1">
      <c r="A591" s="528"/>
      <c r="B591" s="294" t="s">
        <v>310</v>
      </c>
      <c r="C591" s="291" t="s">
        <v>163</v>
      </c>
      <c r="D591" s="295"/>
      <c r="E591" s="295"/>
      <c r="F591" s="295"/>
      <c r="G591" s="295"/>
      <c r="H591" s="295"/>
      <c r="I591" s="295"/>
      <c r="J591" s="295"/>
      <c r="K591" s="295"/>
      <c r="L591" s="295"/>
      <c r="M591" s="295"/>
      <c r="N591" s="773"/>
      <c r="O591" s="295"/>
      <c r="P591" s="295"/>
      <c r="Q591" s="295"/>
      <c r="R591" s="295"/>
      <c r="S591" s="295"/>
      <c r="T591" s="295"/>
      <c r="U591" s="295"/>
      <c r="V591" s="295"/>
      <c r="W591" s="295"/>
      <c r="X591" s="295"/>
      <c r="Y591" s="754">
        <f>Y590</f>
        <v>0</v>
      </c>
      <c r="Z591" s="754">
        <f t="shared" ref="Z591:AD591" si="1226">Z590</f>
        <v>0</v>
      </c>
      <c r="AA591" s="754">
        <f t="shared" si="1226"/>
        <v>0</v>
      </c>
      <c r="AB591" s="754">
        <f t="shared" si="1226"/>
        <v>0</v>
      </c>
      <c r="AC591" s="754">
        <f t="shared" si="1226"/>
        <v>0</v>
      </c>
      <c r="AD591" s="754">
        <f t="shared" si="1226"/>
        <v>0</v>
      </c>
      <c r="AE591" s="411">
        <f t="shared" ref="AE591" si="1227">AE590</f>
        <v>0</v>
      </c>
      <c r="AF591" s="411">
        <f t="shared" ref="AF591" si="1228">AF590</f>
        <v>0</v>
      </c>
      <c r="AG591" s="411">
        <f t="shared" ref="AG591" si="1229">AG590</f>
        <v>0</v>
      </c>
      <c r="AH591" s="411">
        <f t="shared" ref="AH591" si="1230">AH590</f>
        <v>0</v>
      </c>
      <c r="AI591" s="411">
        <f t="shared" ref="AI591" si="1231">AI590</f>
        <v>0</v>
      </c>
      <c r="AJ591" s="411">
        <f t="shared" ref="AJ591" si="1232">AJ590</f>
        <v>0</v>
      </c>
      <c r="AK591" s="411">
        <f t="shared" ref="AK591" si="1233">AK590</f>
        <v>0</v>
      </c>
      <c r="AL591" s="411">
        <f t="shared" ref="AL591" si="1234">AL590</f>
        <v>0</v>
      </c>
      <c r="AM591" s="297"/>
    </row>
    <row r="592" spans="1:39" ht="15.45" outlineLevel="1">
      <c r="A592" s="528"/>
      <c r="B592" s="298"/>
      <c r="C592" s="299"/>
      <c r="D592" s="752"/>
      <c r="E592" s="752"/>
      <c r="F592" s="752"/>
      <c r="G592" s="752"/>
      <c r="H592" s="752"/>
      <c r="I592" s="752"/>
      <c r="J592" s="752"/>
      <c r="K592" s="752"/>
      <c r="L592" s="752"/>
      <c r="M592" s="752"/>
      <c r="N592" s="775"/>
      <c r="O592" s="752"/>
      <c r="P592" s="752"/>
      <c r="Q592" s="752"/>
      <c r="R592" s="752"/>
      <c r="S592" s="752"/>
      <c r="T592" s="752"/>
      <c r="U592" s="752"/>
      <c r="V592" s="752"/>
      <c r="W592" s="752"/>
      <c r="X592" s="752"/>
      <c r="Y592" s="759"/>
      <c r="Z592" s="760"/>
      <c r="AA592" s="760"/>
      <c r="AB592" s="760"/>
      <c r="AC592" s="760"/>
      <c r="AD592" s="760"/>
      <c r="AE592" s="413"/>
      <c r="AF592" s="413"/>
      <c r="AG592" s="413"/>
      <c r="AH592" s="413"/>
      <c r="AI592" s="413"/>
      <c r="AJ592" s="413"/>
      <c r="AK592" s="413"/>
      <c r="AL592" s="413"/>
      <c r="AM592" s="302"/>
    </row>
    <row r="593" spans="1:39" ht="15" outlineLevel="1">
      <c r="A593" s="528">
        <v>3</v>
      </c>
      <c r="B593" s="428" t="s">
        <v>97</v>
      </c>
      <c r="C593" s="291" t="s">
        <v>25</v>
      </c>
      <c r="D593" s="295"/>
      <c r="E593" s="295"/>
      <c r="F593" s="295"/>
      <c r="G593" s="295"/>
      <c r="H593" s="295"/>
      <c r="I593" s="295"/>
      <c r="J593" s="295"/>
      <c r="K593" s="295"/>
      <c r="L593" s="295"/>
      <c r="M593" s="295"/>
      <c r="N593" s="753"/>
      <c r="O593" s="295"/>
      <c r="P593" s="295"/>
      <c r="Q593" s="295"/>
      <c r="R593" s="295"/>
      <c r="S593" s="295"/>
      <c r="T593" s="295"/>
      <c r="U593" s="295"/>
      <c r="V593" s="295"/>
      <c r="W593" s="295"/>
      <c r="X593" s="295"/>
      <c r="Y593" s="758"/>
      <c r="Z593" s="758"/>
      <c r="AA593" s="758"/>
      <c r="AB593" s="758"/>
      <c r="AC593" s="758"/>
      <c r="AD593" s="758"/>
      <c r="AE593" s="410"/>
      <c r="AF593" s="410"/>
      <c r="AG593" s="410"/>
      <c r="AH593" s="410"/>
      <c r="AI593" s="410"/>
      <c r="AJ593" s="410"/>
      <c r="AK593" s="410"/>
      <c r="AL593" s="410"/>
      <c r="AM593" s="296">
        <f>SUM(Y593:AL593)</f>
        <v>0</v>
      </c>
    </row>
    <row r="594" spans="1:39" ht="15" outlineLevel="1">
      <c r="A594" s="528"/>
      <c r="B594" s="294" t="s">
        <v>310</v>
      </c>
      <c r="C594" s="291" t="s">
        <v>163</v>
      </c>
      <c r="D594" s="295"/>
      <c r="E594" s="295"/>
      <c r="F594" s="295"/>
      <c r="G594" s="295"/>
      <c r="H594" s="295"/>
      <c r="I594" s="295"/>
      <c r="J594" s="295"/>
      <c r="K594" s="295"/>
      <c r="L594" s="295"/>
      <c r="M594" s="295"/>
      <c r="N594" s="773"/>
      <c r="O594" s="295"/>
      <c r="P594" s="295"/>
      <c r="Q594" s="295"/>
      <c r="R594" s="295"/>
      <c r="S594" s="295"/>
      <c r="T594" s="295"/>
      <c r="U594" s="295"/>
      <c r="V594" s="295"/>
      <c r="W594" s="295"/>
      <c r="X594" s="295"/>
      <c r="Y594" s="754">
        <f>Y593</f>
        <v>0</v>
      </c>
      <c r="Z594" s="754">
        <f t="shared" ref="Z594:AD594" si="1235">Z593</f>
        <v>0</v>
      </c>
      <c r="AA594" s="754">
        <f t="shared" si="1235"/>
        <v>0</v>
      </c>
      <c r="AB594" s="754">
        <f t="shared" si="1235"/>
        <v>0</v>
      </c>
      <c r="AC594" s="754">
        <f t="shared" si="1235"/>
        <v>0</v>
      </c>
      <c r="AD594" s="754">
        <f t="shared" si="1235"/>
        <v>0</v>
      </c>
      <c r="AE594" s="411">
        <f t="shared" ref="AE594" si="1236">AE593</f>
        <v>0</v>
      </c>
      <c r="AF594" s="411">
        <f t="shared" ref="AF594" si="1237">AF593</f>
        <v>0</v>
      </c>
      <c r="AG594" s="411">
        <f t="shared" ref="AG594" si="1238">AG593</f>
        <v>0</v>
      </c>
      <c r="AH594" s="411">
        <f t="shared" ref="AH594" si="1239">AH593</f>
        <v>0</v>
      </c>
      <c r="AI594" s="411">
        <f t="shared" ref="AI594" si="1240">AI593</f>
        <v>0</v>
      </c>
      <c r="AJ594" s="411">
        <f t="shared" ref="AJ594" si="1241">AJ593</f>
        <v>0</v>
      </c>
      <c r="AK594" s="411">
        <f t="shared" ref="AK594" si="1242">AK593</f>
        <v>0</v>
      </c>
      <c r="AL594" s="411">
        <f t="shared" ref="AL594" si="1243">AL593</f>
        <v>0</v>
      </c>
      <c r="AM594" s="297"/>
    </row>
    <row r="595" spans="1:39" ht="15" outlineLevel="1">
      <c r="A595" s="528"/>
      <c r="B595" s="294"/>
      <c r="C595" s="305"/>
      <c r="D595" s="753"/>
      <c r="E595" s="753"/>
      <c r="F595" s="753"/>
      <c r="G595" s="753"/>
      <c r="H595" s="753"/>
      <c r="I595" s="753"/>
      <c r="J595" s="753"/>
      <c r="K595" s="753"/>
      <c r="L595" s="753"/>
      <c r="M595" s="753"/>
      <c r="N595" s="753"/>
      <c r="O595" s="753"/>
      <c r="P595" s="753"/>
      <c r="Q595" s="753"/>
      <c r="R595" s="753"/>
      <c r="S595" s="753"/>
      <c r="T595" s="753"/>
      <c r="U595" s="753"/>
      <c r="V595" s="753"/>
      <c r="W595" s="753"/>
      <c r="X595" s="753"/>
      <c r="Y595" s="759"/>
      <c r="Z595" s="759"/>
      <c r="AA595" s="759"/>
      <c r="AB595" s="759"/>
      <c r="AC595" s="759"/>
      <c r="AD595" s="759"/>
      <c r="AE595" s="412"/>
      <c r="AF595" s="412"/>
      <c r="AG595" s="412"/>
      <c r="AH595" s="412"/>
      <c r="AI595" s="412"/>
      <c r="AJ595" s="412"/>
      <c r="AK595" s="412"/>
      <c r="AL595" s="412"/>
      <c r="AM595" s="306"/>
    </row>
    <row r="596" spans="1:39" ht="15" outlineLevel="1">
      <c r="A596" s="528">
        <v>4</v>
      </c>
      <c r="B596" s="516" t="s">
        <v>666</v>
      </c>
      <c r="C596" s="291" t="s">
        <v>25</v>
      </c>
      <c r="D596" s="295"/>
      <c r="E596" s="295"/>
      <c r="F596" s="295"/>
      <c r="G596" s="295"/>
      <c r="H596" s="295"/>
      <c r="I596" s="295"/>
      <c r="J596" s="295"/>
      <c r="K596" s="295"/>
      <c r="L596" s="295"/>
      <c r="M596" s="295"/>
      <c r="N596" s="753"/>
      <c r="O596" s="295"/>
      <c r="P596" s="295"/>
      <c r="Q596" s="295"/>
      <c r="R596" s="295"/>
      <c r="S596" s="295"/>
      <c r="T596" s="295"/>
      <c r="U596" s="295"/>
      <c r="V596" s="295"/>
      <c r="W596" s="295"/>
      <c r="X596" s="295"/>
      <c r="Y596" s="758"/>
      <c r="Z596" s="758"/>
      <c r="AA596" s="758"/>
      <c r="AB596" s="758"/>
      <c r="AC596" s="758"/>
      <c r="AD596" s="758"/>
      <c r="AE596" s="410"/>
      <c r="AF596" s="410"/>
      <c r="AG596" s="410"/>
      <c r="AH596" s="410"/>
      <c r="AI596" s="410"/>
      <c r="AJ596" s="410"/>
      <c r="AK596" s="410"/>
      <c r="AL596" s="410"/>
      <c r="AM596" s="296">
        <f>SUM(Y596:AL596)</f>
        <v>0</v>
      </c>
    </row>
    <row r="597" spans="1:39" ht="15" outlineLevel="1">
      <c r="A597" s="528"/>
      <c r="B597" s="294" t="s">
        <v>310</v>
      </c>
      <c r="C597" s="291" t="s">
        <v>163</v>
      </c>
      <c r="D597" s="295"/>
      <c r="E597" s="295"/>
      <c r="F597" s="295"/>
      <c r="G597" s="295"/>
      <c r="H597" s="295"/>
      <c r="I597" s="295"/>
      <c r="J597" s="295"/>
      <c r="K597" s="295"/>
      <c r="L597" s="295"/>
      <c r="M597" s="295"/>
      <c r="N597" s="773"/>
      <c r="O597" s="295"/>
      <c r="P597" s="295"/>
      <c r="Q597" s="295"/>
      <c r="R597" s="295"/>
      <c r="S597" s="295"/>
      <c r="T597" s="295"/>
      <c r="U597" s="295"/>
      <c r="V597" s="295"/>
      <c r="W597" s="295"/>
      <c r="X597" s="295"/>
      <c r="Y597" s="754">
        <f>Y596</f>
        <v>0</v>
      </c>
      <c r="Z597" s="754">
        <f t="shared" ref="Z597:AD597" si="1244">Z596</f>
        <v>0</v>
      </c>
      <c r="AA597" s="754">
        <f t="shared" si="1244"/>
        <v>0</v>
      </c>
      <c r="AB597" s="754">
        <f t="shared" si="1244"/>
        <v>0</v>
      </c>
      <c r="AC597" s="754">
        <f t="shared" si="1244"/>
        <v>0</v>
      </c>
      <c r="AD597" s="754">
        <f t="shared" si="1244"/>
        <v>0</v>
      </c>
      <c r="AE597" s="411">
        <f t="shared" ref="AE597" si="1245">AE596</f>
        <v>0</v>
      </c>
      <c r="AF597" s="411">
        <f t="shared" ref="AF597" si="1246">AF596</f>
        <v>0</v>
      </c>
      <c r="AG597" s="411">
        <f t="shared" ref="AG597" si="1247">AG596</f>
        <v>0</v>
      </c>
      <c r="AH597" s="411">
        <f t="shared" ref="AH597" si="1248">AH596</f>
        <v>0</v>
      </c>
      <c r="AI597" s="411">
        <f t="shared" ref="AI597" si="1249">AI596</f>
        <v>0</v>
      </c>
      <c r="AJ597" s="411">
        <f t="shared" ref="AJ597" si="1250">AJ596</f>
        <v>0</v>
      </c>
      <c r="AK597" s="411">
        <f t="shared" ref="AK597" si="1251">AK596</f>
        <v>0</v>
      </c>
      <c r="AL597" s="411">
        <f t="shared" ref="AL597" si="1252">AL596</f>
        <v>0</v>
      </c>
      <c r="AM597" s="297"/>
    </row>
    <row r="598" spans="1:39" ht="15" outlineLevel="1">
      <c r="A598" s="528"/>
      <c r="B598" s="294"/>
      <c r="C598" s="305"/>
      <c r="D598" s="752"/>
      <c r="E598" s="752"/>
      <c r="F598" s="752"/>
      <c r="G598" s="752"/>
      <c r="H598" s="752"/>
      <c r="I598" s="752"/>
      <c r="J598" s="752"/>
      <c r="K598" s="752"/>
      <c r="L598" s="752"/>
      <c r="M598" s="752"/>
      <c r="N598" s="753"/>
      <c r="O598" s="752"/>
      <c r="P598" s="752"/>
      <c r="Q598" s="752"/>
      <c r="R598" s="752"/>
      <c r="S598" s="752"/>
      <c r="T598" s="752"/>
      <c r="U598" s="752"/>
      <c r="V598" s="752"/>
      <c r="W598" s="752"/>
      <c r="X598" s="752"/>
      <c r="Y598" s="759"/>
      <c r="Z598" s="759"/>
      <c r="AA598" s="759"/>
      <c r="AB598" s="759"/>
      <c r="AC598" s="759"/>
      <c r="AD598" s="759"/>
      <c r="AE598" s="412"/>
      <c r="AF598" s="412"/>
      <c r="AG598" s="412"/>
      <c r="AH598" s="412"/>
      <c r="AI598" s="412"/>
      <c r="AJ598" s="412"/>
      <c r="AK598" s="412"/>
      <c r="AL598" s="412"/>
      <c r="AM598" s="306"/>
    </row>
    <row r="599" spans="1:39" ht="15.75" customHeight="1" outlineLevel="1">
      <c r="A599" s="528">
        <v>5</v>
      </c>
      <c r="B599" s="428" t="s">
        <v>98</v>
      </c>
      <c r="C599" s="291" t="s">
        <v>25</v>
      </c>
      <c r="D599" s="295"/>
      <c r="E599" s="295"/>
      <c r="F599" s="295"/>
      <c r="G599" s="295"/>
      <c r="H599" s="295"/>
      <c r="I599" s="295"/>
      <c r="J599" s="295"/>
      <c r="K599" s="295"/>
      <c r="L599" s="295"/>
      <c r="M599" s="295"/>
      <c r="N599" s="753"/>
      <c r="O599" s="295"/>
      <c r="P599" s="295"/>
      <c r="Q599" s="295"/>
      <c r="R599" s="295"/>
      <c r="S599" s="295"/>
      <c r="T599" s="295"/>
      <c r="U599" s="295"/>
      <c r="V599" s="295"/>
      <c r="W599" s="295"/>
      <c r="X599" s="295"/>
      <c r="Y599" s="758"/>
      <c r="Z599" s="758"/>
      <c r="AA599" s="758"/>
      <c r="AB599" s="758"/>
      <c r="AC599" s="758"/>
      <c r="AD599" s="758"/>
      <c r="AE599" s="410"/>
      <c r="AF599" s="410"/>
      <c r="AG599" s="410"/>
      <c r="AH599" s="410"/>
      <c r="AI599" s="410"/>
      <c r="AJ599" s="410"/>
      <c r="AK599" s="410"/>
      <c r="AL599" s="410"/>
      <c r="AM599" s="296">
        <f>SUM(Y599:AL599)</f>
        <v>0</v>
      </c>
    </row>
    <row r="600" spans="1:39" ht="15" outlineLevel="1">
      <c r="A600" s="528"/>
      <c r="B600" s="294" t="s">
        <v>310</v>
      </c>
      <c r="C600" s="291" t="s">
        <v>163</v>
      </c>
      <c r="D600" s="295"/>
      <c r="E600" s="295"/>
      <c r="F600" s="295"/>
      <c r="G600" s="295"/>
      <c r="H600" s="295"/>
      <c r="I600" s="295"/>
      <c r="J600" s="295"/>
      <c r="K600" s="295"/>
      <c r="L600" s="295"/>
      <c r="M600" s="295"/>
      <c r="N600" s="773"/>
      <c r="O600" s="295"/>
      <c r="P600" s="295"/>
      <c r="Q600" s="295"/>
      <c r="R600" s="295"/>
      <c r="S600" s="295"/>
      <c r="T600" s="295"/>
      <c r="U600" s="295"/>
      <c r="V600" s="295"/>
      <c r="W600" s="295"/>
      <c r="X600" s="295"/>
      <c r="Y600" s="754">
        <f>Y599</f>
        <v>0</v>
      </c>
      <c r="Z600" s="754">
        <f t="shared" ref="Z600:AD600" si="1253">Z599</f>
        <v>0</v>
      </c>
      <c r="AA600" s="754">
        <f t="shared" si="1253"/>
        <v>0</v>
      </c>
      <c r="AB600" s="754">
        <f t="shared" si="1253"/>
        <v>0</v>
      </c>
      <c r="AC600" s="754">
        <f t="shared" si="1253"/>
        <v>0</v>
      </c>
      <c r="AD600" s="754">
        <f t="shared" si="1253"/>
        <v>0</v>
      </c>
      <c r="AE600" s="411">
        <f t="shared" ref="AE600" si="1254">AE599</f>
        <v>0</v>
      </c>
      <c r="AF600" s="411">
        <f t="shared" ref="AF600" si="1255">AF599</f>
        <v>0</v>
      </c>
      <c r="AG600" s="411">
        <f t="shared" ref="AG600" si="1256">AG599</f>
        <v>0</v>
      </c>
      <c r="AH600" s="411">
        <f t="shared" ref="AH600" si="1257">AH599</f>
        <v>0</v>
      </c>
      <c r="AI600" s="411">
        <f t="shared" ref="AI600" si="1258">AI599</f>
        <v>0</v>
      </c>
      <c r="AJ600" s="411">
        <f t="shared" ref="AJ600" si="1259">AJ599</f>
        <v>0</v>
      </c>
      <c r="AK600" s="411">
        <f t="shared" ref="AK600" si="1260">AK599</f>
        <v>0</v>
      </c>
      <c r="AL600" s="411">
        <f t="shared" ref="AL600" si="1261">AL599</f>
        <v>0</v>
      </c>
      <c r="AM600" s="297"/>
    </row>
    <row r="601" spans="1:39" ht="15" outlineLevel="1">
      <c r="A601" s="528"/>
      <c r="B601" s="294"/>
      <c r="C601" s="291"/>
      <c r="D601" s="753"/>
      <c r="E601" s="753"/>
      <c r="F601" s="753"/>
      <c r="G601" s="753"/>
      <c r="H601" s="753"/>
      <c r="I601" s="753"/>
      <c r="J601" s="753"/>
      <c r="K601" s="753"/>
      <c r="L601" s="753"/>
      <c r="M601" s="753"/>
      <c r="N601" s="753"/>
      <c r="O601" s="753"/>
      <c r="P601" s="753"/>
      <c r="Q601" s="753"/>
      <c r="R601" s="753"/>
      <c r="S601" s="753"/>
      <c r="T601" s="753"/>
      <c r="U601" s="753"/>
      <c r="V601" s="753"/>
      <c r="W601" s="753"/>
      <c r="X601" s="753"/>
      <c r="Y601" s="768"/>
      <c r="Z601" s="770"/>
      <c r="AA601" s="770"/>
      <c r="AB601" s="770"/>
      <c r="AC601" s="770"/>
      <c r="AD601" s="770"/>
      <c r="AE601" s="423"/>
      <c r="AF601" s="423"/>
      <c r="AG601" s="423"/>
      <c r="AH601" s="423"/>
      <c r="AI601" s="423"/>
      <c r="AJ601" s="423"/>
      <c r="AK601" s="423"/>
      <c r="AL601" s="423"/>
      <c r="AM601" s="297"/>
    </row>
    <row r="602" spans="1:39" ht="15.45" outlineLevel="1">
      <c r="A602" s="528"/>
      <c r="B602" s="319" t="s">
        <v>498</v>
      </c>
      <c r="C602" s="289"/>
      <c r="D602" s="755"/>
      <c r="E602" s="755"/>
      <c r="F602" s="755"/>
      <c r="G602" s="755"/>
      <c r="H602" s="755"/>
      <c r="I602" s="755"/>
      <c r="J602" s="755"/>
      <c r="K602" s="755"/>
      <c r="L602" s="755"/>
      <c r="M602" s="755"/>
      <c r="N602" s="757"/>
      <c r="O602" s="755"/>
      <c r="P602" s="755"/>
      <c r="Q602" s="755"/>
      <c r="R602" s="755"/>
      <c r="S602" s="755"/>
      <c r="T602" s="755"/>
      <c r="U602" s="755"/>
      <c r="V602" s="755"/>
      <c r="W602" s="755"/>
      <c r="X602" s="755"/>
      <c r="Y602" s="761"/>
      <c r="Z602" s="761"/>
      <c r="AA602" s="761"/>
      <c r="AB602" s="761"/>
      <c r="AC602" s="761"/>
      <c r="AD602" s="761"/>
      <c r="AE602" s="414"/>
      <c r="AF602" s="414"/>
      <c r="AG602" s="414"/>
      <c r="AH602" s="414"/>
      <c r="AI602" s="414"/>
      <c r="AJ602" s="414"/>
      <c r="AK602" s="414"/>
      <c r="AL602" s="414"/>
      <c r="AM602" s="292"/>
    </row>
    <row r="603" spans="1:39" ht="15" outlineLevel="1">
      <c r="A603" s="528">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758"/>
      <c r="AA603" s="758"/>
      <c r="AB603" s="758"/>
      <c r="AC603" s="758"/>
      <c r="AD603" s="758"/>
      <c r="AE603" s="410"/>
      <c r="AF603" s="415"/>
      <c r="AG603" s="415"/>
      <c r="AH603" s="415"/>
      <c r="AI603" s="415"/>
      <c r="AJ603" s="415"/>
      <c r="AK603" s="415"/>
      <c r="AL603" s="415"/>
      <c r="AM603" s="296">
        <f>SUM(Y603:AL603)</f>
        <v>0</v>
      </c>
    </row>
    <row r="604" spans="1:39" ht="15" outlineLevel="1">
      <c r="A604" s="528"/>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754">
        <f>Y603</f>
        <v>0</v>
      </c>
      <c r="Z604" s="754">
        <f t="shared" ref="Z604:AD604" si="1262">Z603</f>
        <v>0</v>
      </c>
      <c r="AA604" s="754">
        <f t="shared" si="1262"/>
        <v>0</v>
      </c>
      <c r="AB604" s="754">
        <f t="shared" si="1262"/>
        <v>0</v>
      </c>
      <c r="AC604" s="754">
        <f t="shared" si="1262"/>
        <v>0</v>
      </c>
      <c r="AD604" s="754">
        <f t="shared" si="1262"/>
        <v>0</v>
      </c>
      <c r="AE604" s="411">
        <f t="shared" ref="AE604" si="1263">AE603</f>
        <v>0</v>
      </c>
      <c r="AF604" s="411">
        <f t="shared" ref="AF604" si="1264">AF603</f>
        <v>0</v>
      </c>
      <c r="AG604" s="411">
        <f t="shared" ref="AG604" si="1265">AG603</f>
        <v>0</v>
      </c>
      <c r="AH604" s="411">
        <f t="shared" ref="AH604" si="1266">AH603</f>
        <v>0</v>
      </c>
      <c r="AI604" s="411">
        <f t="shared" ref="AI604" si="1267">AI603</f>
        <v>0</v>
      </c>
      <c r="AJ604" s="411">
        <f t="shared" ref="AJ604" si="1268">AJ603</f>
        <v>0</v>
      </c>
      <c r="AK604" s="411">
        <f t="shared" ref="AK604" si="1269">AK603</f>
        <v>0</v>
      </c>
      <c r="AL604" s="411">
        <f t="shared" ref="AL604" si="1270">AL603</f>
        <v>0</v>
      </c>
      <c r="AM604" s="311"/>
    </row>
    <row r="605" spans="1:39" ht="15" outlineLevel="1">
      <c r="A605" s="528"/>
      <c r="B605" s="310"/>
      <c r="C605" s="312"/>
      <c r="D605" s="753"/>
      <c r="E605" s="753"/>
      <c r="F605" s="753"/>
      <c r="G605" s="753"/>
      <c r="H605" s="753"/>
      <c r="I605" s="753"/>
      <c r="J605" s="753"/>
      <c r="K605" s="753"/>
      <c r="L605" s="753"/>
      <c r="M605" s="753"/>
      <c r="N605" s="753"/>
      <c r="O605" s="753"/>
      <c r="P605" s="753"/>
      <c r="Q605" s="753"/>
      <c r="R605" s="753"/>
      <c r="S605" s="753"/>
      <c r="T605" s="753"/>
      <c r="U605" s="753"/>
      <c r="V605" s="753"/>
      <c r="W605" s="753"/>
      <c r="X605" s="753"/>
      <c r="Y605" s="416"/>
      <c r="Z605" s="416"/>
      <c r="AA605" s="416"/>
      <c r="AB605" s="416"/>
      <c r="AC605" s="416"/>
      <c r="AD605" s="416"/>
      <c r="AE605" s="416"/>
      <c r="AF605" s="416"/>
      <c r="AG605" s="416"/>
      <c r="AH605" s="416"/>
      <c r="AI605" s="416"/>
      <c r="AJ605" s="416"/>
      <c r="AK605" s="416"/>
      <c r="AL605" s="416"/>
      <c r="AM605" s="313"/>
    </row>
    <row r="606" spans="1:39" ht="30" outlineLevel="1">
      <c r="A606" s="528">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758"/>
      <c r="AA606" s="758"/>
      <c r="AB606" s="758"/>
      <c r="AC606" s="758"/>
      <c r="AD606" s="758"/>
      <c r="AE606" s="410"/>
      <c r="AF606" s="415"/>
      <c r="AG606" s="415"/>
      <c r="AH606" s="415"/>
      <c r="AI606" s="415"/>
      <c r="AJ606" s="415"/>
      <c r="AK606" s="415"/>
      <c r="AL606" s="415"/>
      <c r="AM606" s="296">
        <f>SUM(Y606:AL606)</f>
        <v>0</v>
      </c>
    </row>
    <row r="607" spans="1:39" ht="15" outlineLevel="1">
      <c r="A607" s="528"/>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754">
        <f>Y606</f>
        <v>0</v>
      </c>
      <c r="Z607" s="754">
        <f t="shared" ref="Z607:AD607" si="1271">Z606</f>
        <v>0</v>
      </c>
      <c r="AA607" s="754">
        <f t="shared" si="1271"/>
        <v>0</v>
      </c>
      <c r="AB607" s="754">
        <f t="shared" si="1271"/>
        <v>0</v>
      </c>
      <c r="AC607" s="754">
        <f t="shared" si="1271"/>
        <v>0</v>
      </c>
      <c r="AD607" s="754">
        <f t="shared" si="1271"/>
        <v>0</v>
      </c>
      <c r="AE607" s="411">
        <f t="shared" ref="AE607" si="1272">AE606</f>
        <v>0</v>
      </c>
      <c r="AF607" s="411">
        <f t="shared" ref="AF607" si="1273">AF606</f>
        <v>0</v>
      </c>
      <c r="AG607" s="411">
        <f t="shared" ref="AG607" si="1274">AG606</f>
        <v>0</v>
      </c>
      <c r="AH607" s="411">
        <f t="shared" ref="AH607" si="1275">AH606</f>
        <v>0</v>
      </c>
      <c r="AI607" s="411">
        <f t="shared" ref="AI607" si="1276">AI606</f>
        <v>0</v>
      </c>
      <c r="AJ607" s="411">
        <f t="shared" ref="AJ607" si="1277">AJ606</f>
        <v>0</v>
      </c>
      <c r="AK607" s="411">
        <f t="shared" ref="AK607" si="1278">AK606</f>
        <v>0</v>
      </c>
      <c r="AL607" s="411">
        <f t="shared" ref="AL607" si="1279">AL606</f>
        <v>0</v>
      </c>
      <c r="AM607" s="311"/>
    </row>
    <row r="608" spans="1:39" ht="15" outlineLevel="1">
      <c r="A608" s="528"/>
      <c r="B608" s="314"/>
      <c r="C608" s="312"/>
      <c r="D608" s="753"/>
      <c r="E608" s="753"/>
      <c r="F608" s="753"/>
      <c r="G608" s="753"/>
      <c r="H608" s="753"/>
      <c r="I608" s="753"/>
      <c r="J608" s="753"/>
      <c r="K608" s="753"/>
      <c r="L608" s="753"/>
      <c r="M608" s="753"/>
      <c r="N608" s="753"/>
      <c r="O608" s="753"/>
      <c r="P608" s="753"/>
      <c r="Q608" s="753"/>
      <c r="R608" s="753"/>
      <c r="S608" s="753"/>
      <c r="T608" s="753"/>
      <c r="U608" s="753"/>
      <c r="V608" s="753"/>
      <c r="W608" s="753"/>
      <c r="X608" s="753"/>
      <c r="Y608" s="416"/>
      <c r="Z608" s="417"/>
      <c r="AA608" s="416"/>
      <c r="AB608" s="416"/>
      <c r="AC608" s="416"/>
      <c r="AD608" s="416"/>
      <c r="AE608" s="416"/>
      <c r="AF608" s="416"/>
      <c r="AG608" s="416"/>
      <c r="AH608" s="416"/>
      <c r="AI608" s="416"/>
      <c r="AJ608" s="416"/>
      <c r="AK608" s="416"/>
      <c r="AL608" s="416"/>
      <c r="AM608" s="313"/>
    </row>
    <row r="609" spans="1:39" ht="30" outlineLevel="1">
      <c r="A609" s="528">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758"/>
      <c r="AA609" s="758"/>
      <c r="AB609" s="758"/>
      <c r="AC609" s="758"/>
      <c r="AD609" s="758"/>
      <c r="AE609" s="410"/>
      <c r="AF609" s="415"/>
      <c r="AG609" s="415"/>
      <c r="AH609" s="415"/>
      <c r="AI609" s="415"/>
      <c r="AJ609" s="415"/>
      <c r="AK609" s="415"/>
      <c r="AL609" s="415"/>
      <c r="AM609" s="296">
        <f>SUM(Y609:AL609)</f>
        <v>0</v>
      </c>
    </row>
    <row r="610" spans="1:39" ht="15" outlineLevel="1">
      <c r="A610" s="528"/>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754">
        <f>Y609</f>
        <v>0</v>
      </c>
      <c r="Z610" s="754">
        <f t="shared" ref="Z610:AD610" si="1280">Z609</f>
        <v>0</v>
      </c>
      <c r="AA610" s="754">
        <f t="shared" si="1280"/>
        <v>0</v>
      </c>
      <c r="AB610" s="754">
        <f t="shared" si="1280"/>
        <v>0</v>
      </c>
      <c r="AC610" s="754">
        <f t="shared" si="1280"/>
        <v>0</v>
      </c>
      <c r="AD610" s="754">
        <f t="shared" si="1280"/>
        <v>0</v>
      </c>
      <c r="AE610" s="411">
        <f t="shared" ref="AE610" si="1281">AE609</f>
        <v>0</v>
      </c>
      <c r="AF610" s="411">
        <f t="shared" ref="AF610" si="1282">AF609</f>
        <v>0</v>
      </c>
      <c r="AG610" s="411">
        <f t="shared" ref="AG610" si="1283">AG609</f>
        <v>0</v>
      </c>
      <c r="AH610" s="411">
        <f t="shared" ref="AH610" si="1284">AH609</f>
        <v>0</v>
      </c>
      <c r="AI610" s="411">
        <f t="shared" ref="AI610" si="1285">AI609</f>
        <v>0</v>
      </c>
      <c r="AJ610" s="411">
        <f t="shared" ref="AJ610" si="1286">AJ609</f>
        <v>0</v>
      </c>
      <c r="AK610" s="411">
        <f t="shared" ref="AK610" si="1287">AK609</f>
        <v>0</v>
      </c>
      <c r="AL610" s="411">
        <f t="shared" ref="AL610" si="1288">AL609</f>
        <v>0</v>
      </c>
      <c r="AM610" s="311"/>
    </row>
    <row r="611" spans="1:39" ht="15" outlineLevel="1">
      <c r="A611" s="528"/>
      <c r="B611" s="314"/>
      <c r="C611" s="312"/>
      <c r="D611" s="756"/>
      <c r="E611" s="756"/>
      <c r="F611" s="756"/>
      <c r="G611" s="756"/>
      <c r="H611" s="756"/>
      <c r="I611" s="756"/>
      <c r="J611" s="756"/>
      <c r="K611" s="756"/>
      <c r="L611" s="756"/>
      <c r="M611" s="756"/>
      <c r="N611" s="753"/>
      <c r="O611" s="756"/>
      <c r="P611" s="756"/>
      <c r="Q611" s="756"/>
      <c r="R611" s="756"/>
      <c r="S611" s="756"/>
      <c r="T611" s="756"/>
      <c r="U611" s="756"/>
      <c r="V611" s="756"/>
      <c r="W611" s="756"/>
      <c r="X611" s="756"/>
      <c r="Y611" s="416"/>
      <c r="Z611" s="417"/>
      <c r="AA611" s="416"/>
      <c r="AB611" s="416"/>
      <c r="AC611" s="416"/>
      <c r="AD611" s="416"/>
      <c r="AE611" s="416"/>
      <c r="AF611" s="416"/>
      <c r="AG611" s="416"/>
      <c r="AH611" s="416"/>
      <c r="AI611" s="416"/>
      <c r="AJ611" s="416"/>
      <c r="AK611" s="416"/>
      <c r="AL611" s="416"/>
      <c r="AM611" s="313"/>
    </row>
    <row r="612" spans="1:39" ht="30" outlineLevel="1">
      <c r="A612" s="528">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758"/>
      <c r="AA612" s="758"/>
      <c r="AB612" s="758"/>
      <c r="AC612" s="758"/>
      <c r="AD612" s="758"/>
      <c r="AE612" s="410"/>
      <c r="AF612" s="415"/>
      <c r="AG612" s="415"/>
      <c r="AH612" s="415"/>
      <c r="AI612" s="415"/>
      <c r="AJ612" s="415"/>
      <c r="AK612" s="415"/>
      <c r="AL612" s="415"/>
      <c r="AM612" s="296">
        <f>SUM(Y612:AL612)</f>
        <v>0</v>
      </c>
    </row>
    <row r="613" spans="1:39" ht="15" outlineLevel="1">
      <c r="A613" s="528"/>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754">
        <f>Y612</f>
        <v>0</v>
      </c>
      <c r="Z613" s="754">
        <f t="shared" ref="Z613:AD613" si="1289">Z612</f>
        <v>0</v>
      </c>
      <c r="AA613" s="754">
        <f t="shared" si="1289"/>
        <v>0</v>
      </c>
      <c r="AB613" s="754">
        <f t="shared" si="1289"/>
        <v>0</v>
      </c>
      <c r="AC613" s="754">
        <f t="shared" si="1289"/>
        <v>0</v>
      </c>
      <c r="AD613" s="754">
        <f t="shared" si="1289"/>
        <v>0</v>
      </c>
      <c r="AE613" s="411">
        <f t="shared" ref="AE613" si="1290">AE612</f>
        <v>0</v>
      </c>
      <c r="AF613" s="411">
        <f t="shared" ref="AF613" si="1291">AF612</f>
        <v>0</v>
      </c>
      <c r="AG613" s="411">
        <f t="shared" ref="AG613" si="1292">AG612</f>
        <v>0</v>
      </c>
      <c r="AH613" s="411">
        <f t="shared" ref="AH613" si="1293">AH612</f>
        <v>0</v>
      </c>
      <c r="AI613" s="411">
        <f t="shared" ref="AI613" si="1294">AI612</f>
        <v>0</v>
      </c>
      <c r="AJ613" s="411">
        <f t="shared" ref="AJ613" si="1295">AJ612</f>
        <v>0</v>
      </c>
      <c r="AK613" s="411">
        <f t="shared" ref="AK613" si="1296">AK612</f>
        <v>0</v>
      </c>
      <c r="AL613" s="411">
        <f t="shared" ref="AL613" si="1297">AL612</f>
        <v>0</v>
      </c>
      <c r="AM613" s="311"/>
    </row>
    <row r="614" spans="1:39" ht="15" outlineLevel="1">
      <c r="A614" s="528"/>
      <c r="B614" s="314"/>
      <c r="C614" s="312"/>
      <c r="D614" s="756"/>
      <c r="E614" s="756"/>
      <c r="F614" s="756"/>
      <c r="G614" s="756"/>
      <c r="H614" s="756"/>
      <c r="I614" s="756"/>
      <c r="J614" s="756"/>
      <c r="K614" s="756"/>
      <c r="L614" s="756"/>
      <c r="M614" s="756"/>
      <c r="N614" s="753"/>
      <c r="O614" s="756"/>
      <c r="P614" s="756"/>
      <c r="Q614" s="756"/>
      <c r="R614" s="756"/>
      <c r="S614" s="756"/>
      <c r="T614" s="756"/>
      <c r="U614" s="756"/>
      <c r="V614" s="756"/>
      <c r="W614" s="756"/>
      <c r="X614" s="756"/>
      <c r="Y614" s="416"/>
      <c r="Z614" s="416"/>
      <c r="AA614" s="416"/>
      <c r="AB614" s="416"/>
      <c r="AC614" s="416"/>
      <c r="AD614" s="416"/>
      <c r="AE614" s="416"/>
      <c r="AF614" s="416"/>
      <c r="AG614" s="416"/>
      <c r="AH614" s="416"/>
      <c r="AI614" s="416"/>
      <c r="AJ614" s="416"/>
      <c r="AK614" s="416"/>
      <c r="AL614" s="416"/>
      <c r="AM614" s="313"/>
    </row>
    <row r="615" spans="1:39" ht="30" outlineLevel="1">
      <c r="A615" s="528">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758"/>
      <c r="AA615" s="758"/>
      <c r="AB615" s="758"/>
      <c r="AC615" s="758"/>
      <c r="AD615" s="758"/>
      <c r="AE615" s="410"/>
      <c r="AF615" s="415"/>
      <c r="AG615" s="415"/>
      <c r="AH615" s="415"/>
      <c r="AI615" s="415"/>
      <c r="AJ615" s="415"/>
      <c r="AK615" s="415"/>
      <c r="AL615" s="415"/>
      <c r="AM615" s="296">
        <f>SUM(Y615:AL615)</f>
        <v>0</v>
      </c>
    </row>
    <row r="616" spans="1:39" ht="15" outlineLevel="1">
      <c r="A616" s="528"/>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754">
        <f>Y615</f>
        <v>0</v>
      </c>
      <c r="Z616" s="754">
        <f t="shared" ref="Z616:AD616" si="1298">Z615</f>
        <v>0</v>
      </c>
      <c r="AA616" s="754">
        <f t="shared" si="1298"/>
        <v>0</v>
      </c>
      <c r="AB616" s="754">
        <f t="shared" si="1298"/>
        <v>0</v>
      </c>
      <c r="AC616" s="754">
        <f t="shared" si="1298"/>
        <v>0</v>
      </c>
      <c r="AD616" s="754">
        <f t="shared" si="1298"/>
        <v>0</v>
      </c>
      <c r="AE616" s="411">
        <f t="shared" ref="AE616" si="1299">AE615</f>
        <v>0</v>
      </c>
      <c r="AF616" s="411">
        <f t="shared" ref="AF616" si="1300">AF615</f>
        <v>0</v>
      </c>
      <c r="AG616" s="411">
        <f t="shared" ref="AG616" si="1301">AG615</f>
        <v>0</v>
      </c>
      <c r="AH616" s="411">
        <f t="shared" ref="AH616" si="1302">AH615</f>
        <v>0</v>
      </c>
      <c r="AI616" s="411">
        <f t="shared" ref="AI616" si="1303">AI615</f>
        <v>0</v>
      </c>
      <c r="AJ616" s="411">
        <f t="shared" ref="AJ616" si="1304">AJ615</f>
        <v>0</v>
      </c>
      <c r="AK616" s="411">
        <f t="shared" ref="AK616" si="1305">AK615</f>
        <v>0</v>
      </c>
      <c r="AL616" s="411">
        <f t="shared" ref="AL616" si="1306">AL615</f>
        <v>0</v>
      </c>
      <c r="AM616" s="311"/>
    </row>
    <row r="617" spans="1:39" ht="15" outlineLevel="1">
      <c r="A617" s="528"/>
      <c r="B617" s="314"/>
      <c r="C617" s="312"/>
      <c r="D617" s="756"/>
      <c r="E617" s="756"/>
      <c r="F617" s="756"/>
      <c r="G617" s="756"/>
      <c r="H617" s="756"/>
      <c r="I617" s="756"/>
      <c r="J617" s="756"/>
      <c r="K617" s="756"/>
      <c r="L617" s="756"/>
      <c r="M617" s="756"/>
      <c r="N617" s="753"/>
      <c r="O617" s="756"/>
      <c r="P617" s="756"/>
      <c r="Q617" s="756"/>
      <c r="R617" s="756"/>
      <c r="S617" s="756"/>
      <c r="T617" s="756"/>
      <c r="U617" s="756"/>
      <c r="V617" s="756"/>
      <c r="W617" s="756"/>
      <c r="X617" s="756"/>
      <c r="Y617" s="416"/>
      <c r="Z617" s="417"/>
      <c r="AA617" s="416"/>
      <c r="AB617" s="416"/>
      <c r="AC617" s="416"/>
      <c r="AD617" s="416"/>
      <c r="AE617" s="416"/>
      <c r="AF617" s="416"/>
      <c r="AG617" s="416"/>
      <c r="AH617" s="416"/>
      <c r="AI617" s="416"/>
      <c r="AJ617" s="416"/>
      <c r="AK617" s="416"/>
      <c r="AL617" s="416"/>
      <c r="AM617" s="313"/>
    </row>
    <row r="618" spans="1:39" ht="15.45" outlineLevel="1">
      <c r="A618" s="528"/>
      <c r="B618" s="288" t="s">
        <v>10</v>
      </c>
      <c r="C618" s="289"/>
      <c r="D618" s="755"/>
      <c r="E618" s="755"/>
      <c r="F618" s="755"/>
      <c r="G618" s="755"/>
      <c r="H618" s="755"/>
      <c r="I618" s="755"/>
      <c r="J618" s="755"/>
      <c r="K618" s="755"/>
      <c r="L618" s="755"/>
      <c r="M618" s="755"/>
      <c r="N618" s="757"/>
      <c r="O618" s="755"/>
      <c r="P618" s="755"/>
      <c r="Q618" s="755"/>
      <c r="R618" s="755"/>
      <c r="S618" s="755"/>
      <c r="T618" s="755"/>
      <c r="U618" s="755"/>
      <c r="V618" s="755"/>
      <c r="W618" s="755"/>
      <c r="X618" s="755"/>
      <c r="Y618" s="761"/>
      <c r="Z618" s="761"/>
      <c r="AA618" s="761"/>
      <c r="AB618" s="761"/>
      <c r="AC618" s="761"/>
      <c r="AD618" s="761"/>
      <c r="AE618" s="414"/>
      <c r="AF618" s="414"/>
      <c r="AG618" s="414"/>
      <c r="AH618" s="414"/>
      <c r="AI618" s="414"/>
      <c r="AJ618" s="414"/>
      <c r="AK618" s="414"/>
      <c r="AL618" s="414"/>
      <c r="AM618" s="292"/>
    </row>
    <row r="619" spans="1:39" ht="30" outlineLevel="1">
      <c r="A619" s="528">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766"/>
      <c r="Z619" s="758"/>
      <c r="AA619" s="758"/>
      <c r="AB619" s="758"/>
      <c r="AC619" s="758"/>
      <c r="AD619" s="758"/>
      <c r="AE619" s="410"/>
      <c r="AF619" s="415"/>
      <c r="AG619" s="415"/>
      <c r="AH619" s="415"/>
      <c r="AI619" s="415"/>
      <c r="AJ619" s="415"/>
      <c r="AK619" s="415"/>
      <c r="AL619" s="415"/>
      <c r="AM619" s="296">
        <f>SUM(Y619:AL619)</f>
        <v>0</v>
      </c>
    </row>
    <row r="620" spans="1:39" ht="15" outlineLevel="1">
      <c r="A620" s="528"/>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754">
        <f>Y619</f>
        <v>0</v>
      </c>
      <c r="Z620" s="754">
        <f t="shared" ref="Z620:AD620" si="1307">Z619</f>
        <v>0</v>
      </c>
      <c r="AA620" s="754">
        <f t="shared" si="1307"/>
        <v>0</v>
      </c>
      <c r="AB620" s="754">
        <f t="shared" si="1307"/>
        <v>0</v>
      </c>
      <c r="AC620" s="754">
        <f t="shared" si="1307"/>
        <v>0</v>
      </c>
      <c r="AD620" s="754">
        <f t="shared" si="1307"/>
        <v>0</v>
      </c>
      <c r="AE620" s="411">
        <f t="shared" ref="AE620" si="1308">AE619</f>
        <v>0</v>
      </c>
      <c r="AF620" s="411">
        <f t="shared" ref="AF620" si="1309">AF619</f>
        <v>0</v>
      </c>
      <c r="AG620" s="411">
        <f t="shared" ref="AG620" si="1310">AG619</f>
        <v>0</v>
      </c>
      <c r="AH620" s="411">
        <f t="shared" ref="AH620" si="1311">AH619</f>
        <v>0</v>
      </c>
      <c r="AI620" s="411">
        <f t="shared" ref="AI620" si="1312">AI619</f>
        <v>0</v>
      </c>
      <c r="AJ620" s="411">
        <f t="shared" ref="AJ620" si="1313">AJ619</f>
        <v>0</v>
      </c>
      <c r="AK620" s="411">
        <f t="shared" ref="AK620" si="1314">AK619</f>
        <v>0</v>
      </c>
      <c r="AL620" s="411">
        <f t="shared" ref="AL620" si="1315">AL619</f>
        <v>0</v>
      </c>
      <c r="AM620" s="297"/>
    </row>
    <row r="621" spans="1:39" ht="15" outlineLevel="1">
      <c r="A621" s="528"/>
      <c r="B621" s="315"/>
      <c r="C621" s="305"/>
      <c r="D621" s="753"/>
      <c r="E621" s="753"/>
      <c r="F621" s="753"/>
      <c r="G621" s="753"/>
      <c r="H621" s="753"/>
      <c r="I621" s="753"/>
      <c r="J621" s="753"/>
      <c r="K621" s="753"/>
      <c r="L621" s="753"/>
      <c r="M621" s="753"/>
      <c r="N621" s="753"/>
      <c r="O621" s="753"/>
      <c r="P621" s="753"/>
      <c r="Q621" s="753"/>
      <c r="R621" s="753"/>
      <c r="S621" s="753"/>
      <c r="T621" s="753"/>
      <c r="U621" s="753"/>
      <c r="V621" s="753"/>
      <c r="W621" s="753"/>
      <c r="X621" s="753"/>
      <c r="Y621" s="759"/>
      <c r="Z621" s="767"/>
      <c r="AA621" s="767"/>
      <c r="AB621" s="767"/>
      <c r="AC621" s="767"/>
      <c r="AD621" s="767"/>
      <c r="AE621" s="421"/>
      <c r="AF621" s="421"/>
      <c r="AG621" s="421"/>
      <c r="AH621" s="421"/>
      <c r="AI621" s="421"/>
      <c r="AJ621" s="421"/>
      <c r="AK621" s="421"/>
      <c r="AL621" s="421"/>
      <c r="AM621" s="306"/>
    </row>
    <row r="622" spans="1:39" ht="30" outlineLevel="1">
      <c r="A622" s="528">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758"/>
      <c r="Z622" s="758"/>
      <c r="AA622" s="758"/>
      <c r="AB622" s="758"/>
      <c r="AC622" s="758"/>
      <c r="AD622" s="758"/>
      <c r="AE622" s="410"/>
      <c r="AF622" s="415"/>
      <c r="AG622" s="415"/>
      <c r="AH622" s="415"/>
      <c r="AI622" s="415"/>
      <c r="AJ622" s="415"/>
      <c r="AK622" s="415"/>
      <c r="AL622" s="415"/>
      <c r="AM622" s="296">
        <f>SUM(Y622:AL622)</f>
        <v>0</v>
      </c>
    </row>
    <row r="623" spans="1:39" ht="15" outlineLevel="1">
      <c r="A623" s="528"/>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754">
        <f>Y622</f>
        <v>0</v>
      </c>
      <c r="Z623" s="754">
        <f t="shared" ref="Z623:AD623" si="1316">Z622</f>
        <v>0</v>
      </c>
      <c r="AA623" s="754">
        <f t="shared" si="1316"/>
        <v>0</v>
      </c>
      <c r="AB623" s="754">
        <f t="shared" si="1316"/>
        <v>0</v>
      </c>
      <c r="AC623" s="754">
        <f t="shared" si="1316"/>
        <v>0</v>
      </c>
      <c r="AD623" s="754">
        <f t="shared" si="1316"/>
        <v>0</v>
      </c>
      <c r="AE623" s="411">
        <f t="shared" ref="AE623" si="1317">AE622</f>
        <v>0</v>
      </c>
      <c r="AF623" s="411">
        <f t="shared" ref="AF623" si="1318">AF622</f>
        <v>0</v>
      </c>
      <c r="AG623" s="411">
        <f t="shared" ref="AG623" si="1319">AG622</f>
        <v>0</v>
      </c>
      <c r="AH623" s="411">
        <f t="shared" ref="AH623" si="1320">AH622</f>
        <v>0</v>
      </c>
      <c r="AI623" s="411">
        <f t="shared" ref="AI623" si="1321">AI622</f>
        <v>0</v>
      </c>
      <c r="AJ623" s="411">
        <f t="shared" ref="AJ623" si="1322">AJ622</f>
        <v>0</v>
      </c>
      <c r="AK623" s="411">
        <f t="shared" ref="AK623" si="1323">AK622</f>
        <v>0</v>
      </c>
      <c r="AL623" s="411">
        <f t="shared" ref="AL623" si="1324">AL622</f>
        <v>0</v>
      </c>
      <c r="AM623" s="297"/>
    </row>
    <row r="624" spans="1:39" ht="15" outlineLevel="1">
      <c r="A624" s="528"/>
      <c r="B624" s="315"/>
      <c r="C624" s="305"/>
      <c r="D624" s="753"/>
      <c r="E624" s="753"/>
      <c r="F624" s="753"/>
      <c r="G624" s="753"/>
      <c r="H624" s="753"/>
      <c r="I624" s="753"/>
      <c r="J624" s="753"/>
      <c r="K624" s="753"/>
      <c r="L624" s="753"/>
      <c r="M624" s="753"/>
      <c r="N624" s="753"/>
      <c r="O624" s="753"/>
      <c r="P624" s="753"/>
      <c r="Q624" s="753"/>
      <c r="R624" s="753"/>
      <c r="S624" s="753"/>
      <c r="T624" s="753"/>
      <c r="U624" s="753"/>
      <c r="V624" s="753"/>
      <c r="W624" s="753"/>
      <c r="X624" s="753"/>
      <c r="Y624" s="768"/>
      <c r="Z624" s="768"/>
      <c r="AA624" s="759"/>
      <c r="AB624" s="759"/>
      <c r="AC624" s="759"/>
      <c r="AD624" s="759"/>
      <c r="AE624" s="412"/>
      <c r="AF624" s="412"/>
      <c r="AG624" s="412"/>
      <c r="AH624" s="412"/>
      <c r="AI624" s="412"/>
      <c r="AJ624" s="412"/>
      <c r="AK624" s="412"/>
      <c r="AL624" s="412"/>
      <c r="AM624" s="306"/>
    </row>
    <row r="625" spans="1:40" ht="30" outlineLevel="1">
      <c r="A625" s="528">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758"/>
      <c r="Z625" s="758"/>
      <c r="AA625" s="758"/>
      <c r="AB625" s="758"/>
      <c r="AC625" s="758"/>
      <c r="AD625" s="758"/>
      <c r="AE625" s="410"/>
      <c r="AF625" s="415"/>
      <c r="AG625" s="415"/>
      <c r="AH625" s="415"/>
      <c r="AI625" s="415"/>
      <c r="AJ625" s="415"/>
      <c r="AK625" s="415"/>
      <c r="AL625" s="415"/>
      <c r="AM625" s="296">
        <f>SUM(Y625:AL625)</f>
        <v>0</v>
      </c>
    </row>
    <row r="626" spans="1:40" ht="15" outlineLevel="1">
      <c r="A626" s="528"/>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754">
        <f>Y625</f>
        <v>0</v>
      </c>
      <c r="Z626" s="754">
        <f t="shared" ref="Z626:AD626" si="1325">Z625</f>
        <v>0</v>
      </c>
      <c r="AA626" s="754">
        <f t="shared" si="1325"/>
        <v>0</v>
      </c>
      <c r="AB626" s="754">
        <f t="shared" si="1325"/>
        <v>0</v>
      </c>
      <c r="AC626" s="754">
        <f t="shared" si="1325"/>
        <v>0</v>
      </c>
      <c r="AD626" s="754">
        <f t="shared" si="1325"/>
        <v>0</v>
      </c>
      <c r="AE626" s="411">
        <f t="shared" ref="AE626" si="1326">AE625</f>
        <v>0</v>
      </c>
      <c r="AF626" s="411">
        <f t="shared" ref="AF626" si="1327">AF625</f>
        <v>0</v>
      </c>
      <c r="AG626" s="411">
        <f t="shared" ref="AG626" si="1328">AG625</f>
        <v>0</v>
      </c>
      <c r="AH626" s="411">
        <f t="shared" ref="AH626" si="1329">AH625</f>
        <v>0</v>
      </c>
      <c r="AI626" s="411">
        <f t="shared" ref="AI626" si="1330">AI625</f>
        <v>0</v>
      </c>
      <c r="AJ626" s="411">
        <f t="shared" ref="AJ626" si="1331">AJ625</f>
        <v>0</v>
      </c>
      <c r="AK626" s="411">
        <f t="shared" ref="AK626" si="1332">AK625</f>
        <v>0</v>
      </c>
      <c r="AL626" s="411">
        <f t="shared" ref="AL626" si="1333">AL625</f>
        <v>0</v>
      </c>
      <c r="AM626" s="306"/>
    </row>
    <row r="627" spans="1:40" ht="15" outlineLevel="1">
      <c r="A627" s="528"/>
      <c r="B627" s="315"/>
      <c r="C627" s="305"/>
      <c r="D627" s="753"/>
      <c r="E627" s="753"/>
      <c r="F627" s="753"/>
      <c r="G627" s="753"/>
      <c r="H627" s="753"/>
      <c r="I627" s="753"/>
      <c r="J627" s="753"/>
      <c r="K627" s="753"/>
      <c r="L627" s="753"/>
      <c r="M627" s="753"/>
      <c r="N627" s="753"/>
      <c r="O627" s="753"/>
      <c r="P627" s="753"/>
      <c r="Q627" s="753"/>
      <c r="R627" s="753"/>
      <c r="S627" s="753"/>
      <c r="T627" s="753"/>
      <c r="U627" s="753"/>
      <c r="V627" s="753"/>
      <c r="W627" s="753"/>
      <c r="X627" s="753"/>
      <c r="Y627" s="759"/>
      <c r="Z627" s="759"/>
      <c r="AA627" s="759"/>
      <c r="AB627" s="759"/>
      <c r="AC627" s="759"/>
      <c r="AD627" s="759"/>
      <c r="AE627" s="412"/>
      <c r="AF627" s="412"/>
      <c r="AG627" s="412"/>
      <c r="AH627" s="412"/>
      <c r="AI627" s="412"/>
      <c r="AJ627" s="412"/>
      <c r="AK627" s="412"/>
      <c r="AL627" s="412"/>
      <c r="AM627" s="306"/>
    </row>
    <row r="628" spans="1:40" ht="15.45" outlineLevel="1">
      <c r="A628" s="528"/>
      <c r="B628" s="288" t="s">
        <v>107</v>
      </c>
      <c r="C628" s="289"/>
      <c r="D628" s="757"/>
      <c r="E628" s="757"/>
      <c r="F628" s="757"/>
      <c r="G628" s="757"/>
      <c r="H628" s="757"/>
      <c r="I628" s="757"/>
      <c r="J628" s="757"/>
      <c r="K628" s="757"/>
      <c r="L628" s="757"/>
      <c r="M628" s="757"/>
      <c r="N628" s="757"/>
      <c r="O628" s="757"/>
      <c r="P628" s="755"/>
      <c r="Q628" s="755"/>
      <c r="R628" s="755"/>
      <c r="S628" s="755"/>
      <c r="T628" s="755"/>
      <c r="U628" s="755"/>
      <c r="V628" s="755"/>
      <c r="W628" s="755"/>
      <c r="X628" s="755"/>
      <c r="Y628" s="761"/>
      <c r="Z628" s="761"/>
      <c r="AA628" s="761"/>
      <c r="AB628" s="761"/>
      <c r="AC628" s="761"/>
      <c r="AD628" s="761"/>
      <c r="AE628" s="414"/>
      <c r="AF628" s="414"/>
      <c r="AG628" s="414"/>
      <c r="AH628" s="414"/>
      <c r="AI628" s="414"/>
      <c r="AJ628" s="414"/>
      <c r="AK628" s="414"/>
      <c r="AL628" s="414"/>
      <c r="AM628" s="292"/>
    </row>
    <row r="629" spans="1:40" ht="15" outlineLevel="1">
      <c r="A629" s="528">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758"/>
      <c r="Z629" s="758"/>
      <c r="AA629" s="758"/>
      <c r="AB629" s="758"/>
      <c r="AC629" s="758"/>
      <c r="AD629" s="758"/>
      <c r="AE629" s="410"/>
      <c r="AF629" s="410"/>
      <c r="AG629" s="410"/>
      <c r="AH629" s="410"/>
      <c r="AI629" s="410"/>
      <c r="AJ629" s="410"/>
      <c r="AK629" s="410"/>
      <c r="AL629" s="410"/>
      <c r="AM629" s="296">
        <f>SUM(Y629:AL629)</f>
        <v>0</v>
      </c>
    </row>
    <row r="630" spans="1:40" ht="15" outlineLevel="1">
      <c r="A630" s="528"/>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754">
        <f>Y629</f>
        <v>0</v>
      </c>
      <c r="Z630" s="754">
        <f t="shared" ref="Z630:AD630" si="1334">Z629</f>
        <v>0</v>
      </c>
      <c r="AA630" s="754">
        <f t="shared" si="1334"/>
        <v>0</v>
      </c>
      <c r="AB630" s="754">
        <f t="shared" si="1334"/>
        <v>0</v>
      </c>
      <c r="AC630" s="754">
        <f t="shared" si="1334"/>
        <v>0</v>
      </c>
      <c r="AD630" s="754">
        <f t="shared" si="1334"/>
        <v>0</v>
      </c>
      <c r="AE630" s="411">
        <f t="shared" ref="AE630" si="1335">AE629</f>
        <v>0</v>
      </c>
      <c r="AF630" s="411">
        <f t="shared" ref="AF630" si="1336">AF629</f>
        <v>0</v>
      </c>
      <c r="AG630" s="411">
        <f t="shared" ref="AG630" si="1337">AG629</f>
        <v>0</v>
      </c>
      <c r="AH630" s="411">
        <f t="shared" ref="AH630" si="1338">AH629</f>
        <v>0</v>
      </c>
      <c r="AI630" s="411">
        <f t="shared" ref="AI630" si="1339">AI629</f>
        <v>0</v>
      </c>
      <c r="AJ630" s="411">
        <f t="shared" ref="AJ630" si="1340">AJ629</f>
        <v>0</v>
      </c>
      <c r="AK630" s="411">
        <f t="shared" ref="AK630" si="1341">AK629</f>
        <v>0</v>
      </c>
      <c r="AL630" s="411">
        <f t="shared" ref="AL630" si="1342">AL629</f>
        <v>0</v>
      </c>
      <c r="AM630" s="512"/>
      <c r="AN630" s="626"/>
    </row>
    <row r="631" spans="1:40" ht="15" outlineLevel="1">
      <c r="A631" s="528"/>
      <c r="B631" s="315"/>
      <c r="C631" s="305"/>
      <c r="D631" s="753"/>
      <c r="E631" s="753"/>
      <c r="F631" s="753"/>
      <c r="G631" s="753"/>
      <c r="H631" s="753"/>
      <c r="I631" s="753"/>
      <c r="J631" s="753"/>
      <c r="K631" s="753"/>
      <c r="L631" s="753"/>
      <c r="M631" s="753"/>
      <c r="N631" s="773"/>
      <c r="O631" s="753"/>
      <c r="P631" s="753"/>
      <c r="Q631" s="753"/>
      <c r="R631" s="753"/>
      <c r="S631" s="753"/>
      <c r="T631" s="753"/>
      <c r="U631" s="753"/>
      <c r="V631" s="753"/>
      <c r="W631" s="753"/>
      <c r="X631" s="753"/>
      <c r="Y631" s="759"/>
      <c r="Z631" s="759"/>
      <c r="AA631" s="759"/>
      <c r="AB631" s="759"/>
      <c r="AC631" s="759"/>
      <c r="AD631" s="759"/>
      <c r="AE631" s="412"/>
      <c r="AF631" s="412"/>
      <c r="AG631" s="412"/>
      <c r="AH631" s="412"/>
      <c r="AI631" s="412"/>
      <c r="AJ631" s="412"/>
      <c r="AK631" s="412"/>
      <c r="AL631" s="412"/>
      <c r="AM631" s="301"/>
      <c r="AN631" s="626"/>
    </row>
    <row r="632" spans="1:40" s="309" customFormat="1" ht="15.45" outlineLevel="1">
      <c r="A632" s="528"/>
      <c r="B632" s="288" t="s">
        <v>490</v>
      </c>
      <c r="C632" s="291"/>
      <c r="D632" s="753"/>
      <c r="E632" s="753"/>
      <c r="F632" s="753"/>
      <c r="G632" s="753"/>
      <c r="H632" s="753"/>
      <c r="I632" s="753"/>
      <c r="J632" s="753"/>
      <c r="K632" s="753"/>
      <c r="L632" s="753"/>
      <c r="M632" s="753"/>
      <c r="N632" s="753"/>
      <c r="O632" s="753"/>
      <c r="P632" s="753"/>
      <c r="Q632" s="753"/>
      <c r="R632" s="753"/>
      <c r="S632" s="753"/>
      <c r="T632" s="753"/>
      <c r="U632" s="753"/>
      <c r="V632" s="753"/>
      <c r="W632" s="753"/>
      <c r="X632" s="753"/>
      <c r="Y632" s="759"/>
      <c r="Z632" s="759"/>
      <c r="AA632" s="759"/>
      <c r="AB632" s="759"/>
      <c r="AC632" s="759"/>
      <c r="AD632" s="759"/>
      <c r="AE632" s="416"/>
      <c r="AF632" s="416"/>
      <c r="AG632" s="416"/>
      <c r="AH632" s="416"/>
      <c r="AI632" s="416"/>
      <c r="AJ632" s="416"/>
      <c r="AK632" s="416"/>
      <c r="AL632" s="416"/>
      <c r="AM632" s="513"/>
      <c r="AN632" s="627"/>
    </row>
    <row r="633" spans="1:40" ht="15" outlineLevel="1">
      <c r="A633" s="528">
        <v>15</v>
      </c>
      <c r="B633" s="294" t="s">
        <v>495</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758"/>
      <c r="Z633" s="758"/>
      <c r="AA633" s="758"/>
      <c r="AB633" s="758"/>
      <c r="AC633" s="758"/>
      <c r="AD633" s="758"/>
      <c r="AE633" s="410"/>
      <c r="AF633" s="410"/>
      <c r="AG633" s="410"/>
      <c r="AH633" s="410"/>
      <c r="AI633" s="410"/>
      <c r="AJ633" s="410"/>
      <c r="AK633" s="410"/>
      <c r="AL633" s="410"/>
      <c r="AM633" s="296">
        <f>SUM(Y633:AL633)</f>
        <v>0</v>
      </c>
    </row>
    <row r="634" spans="1:40" ht="15" outlineLevel="1">
      <c r="A634" s="528"/>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754">
        <f>Y633</f>
        <v>0</v>
      </c>
      <c r="Z634" s="754">
        <f t="shared" ref="Z634:AD634" si="1343">Z633</f>
        <v>0</v>
      </c>
      <c r="AA634" s="754">
        <f t="shared" si="1343"/>
        <v>0</v>
      </c>
      <c r="AB634" s="754">
        <f t="shared" si="1343"/>
        <v>0</v>
      </c>
      <c r="AC634" s="754">
        <f t="shared" si="1343"/>
        <v>0</v>
      </c>
      <c r="AD634" s="754">
        <f t="shared" si="1343"/>
        <v>0</v>
      </c>
      <c r="AE634" s="411">
        <f t="shared" ref="AE634:AL634" si="1344">AE633</f>
        <v>0</v>
      </c>
      <c r="AF634" s="411">
        <f t="shared" si="1344"/>
        <v>0</v>
      </c>
      <c r="AG634" s="411">
        <f t="shared" si="1344"/>
        <v>0</v>
      </c>
      <c r="AH634" s="411">
        <f t="shared" si="1344"/>
        <v>0</v>
      </c>
      <c r="AI634" s="411">
        <f t="shared" si="1344"/>
        <v>0</v>
      </c>
      <c r="AJ634" s="411">
        <f t="shared" si="1344"/>
        <v>0</v>
      </c>
      <c r="AK634" s="411">
        <f t="shared" si="1344"/>
        <v>0</v>
      </c>
      <c r="AL634" s="411">
        <f t="shared" si="1344"/>
        <v>0</v>
      </c>
      <c r="AM634" s="297"/>
    </row>
    <row r="635" spans="1:40" ht="15" outlineLevel="1">
      <c r="A635" s="528"/>
      <c r="B635" s="315"/>
      <c r="C635" s="305"/>
      <c r="D635" s="753"/>
      <c r="E635" s="753"/>
      <c r="F635" s="753"/>
      <c r="G635" s="753"/>
      <c r="H635" s="753"/>
      <c r="I635" s="753"/>
      <c r="J635" s="753"/>
      <c r="K635" s="753"/>
      <c r="L635" s="753"/>
      <c r="M635" s="753"/>
      <c r="N635" s="753"/>
      <c r="O635" s="753"/>
      <c r="P635" s="753"/>
      <c r="Q635" s="753"/>
      <c r="R635" s="753"/>
      <c r="S635" s="753"/>
      <c r="T635" s="753"/>
      <c r="U635" s="753"/>
      <c r="V635" s="753"/>
      <c r="W635" s="753"/>
      <c r="X635" s="753"/>
      <c r="Y635" s="759"/>
      <c r="Z635" s="759"/>
      <c r="AA635" s="759"/>
      <c r="AB635" s="759"/>
      <c r="AC635" s="759"/>
      <c r="AD635" s="759"/>
      <c r="AE635" s="412"/>
      <c r="AF635" s="412"/>
      <c r="AG635" s="412"/>
      <c r="AH635" s="412"/>
      <c r="AI635" s="412"/>
      <c r="AJ635" s="412"/>
      <c r="AK635" s="412"/>
      <c r="AL635" s="412"/>
      <c r="AM635" s="306"/>
    </row>
    <row r="636" spans="1:40" s="283" customFormat="1" ht="15" outlineLevel="1">
      <c r="A636" s="528">
        <v>16</v>
      </c>
      <c r="B636" s="324" t="s">
        <v>491</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758"/>
      <c r="Z636" s="758"/>
      <c r="AA636" s="758"/>
      <c r="AB636" s="758"/>
      <c r="AC636" s="758"/>
      <c r="AD636" s="758"/>
      <c r="AE636" s="410"/>
      <c r="AF636" s="410"/>
      <c r="AG636" s="410"/>
      <c r="AH636" s="410"/>
      <c r="AI636" s="410"/>
      <c r="AJ636" s="410"/>
      <c r="AK636" s="410"/>
      <c r="AL636" s="410"/>
      <c r="AM636" s="296">
        <f>SUM(Y636:AL636)</f>
        <v>0</v>
      </c>
    </row>
    <row r="637" spans="1:40" s="283" customFormat="1" ht="15" outlineLevel="1">
      <c r="A637" s="528"/>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754">
        <f>Y636</f>
        <v>0</v>
      </c>
      <c r="Z637" s="754">
        <f t="shared" ref="Z637:AD637" si="1345">Z636</f>
        <v>0</v>
      </c>
      <c r="AA637" s="754">
        <f t="shared" si="1345"/>
        <v>0</v>
      </c>
      <c r="AB637" s="754">
        <f t="shared" si="1345"/>
        <v>0</v>
      </c>
      <c r="AC637" s="754">
        <f t="shared" si="1345"/>
        <v>0</v>
      </c>
      <c r="AD637" s="754">
        <f t="shared" si="1345"/>
        <v>0</v>
      </c>
      <c r="AE637" s="411">
        <f t="shared" ref="AE637:AL637" si="1346">AE636</f>
        <v>0</v>
      </c>
      <c r="AF637" s="411">
        <f t="shared" si="1346"/>
        <v>0</v>
      </c>
      <c r="AG637" s="411">
        <f t="shared" si="1346"/>
        <v>0</v>
      </c>
      <c r="AH637" s="411">
        <f t="shared" si="1346"/>
        <v>0</v>
      </c>
      <c r="AI637" s="411">
        <f t="shared" si="1346"/>
        <v>0</v>
      </c>
      <c r="AJ637" s="411">
        <f t="shared" si="1346"/>
        <v>0</v>
      </c>
      <c r="AK637" s="411">
        <f t="shared" si="1346"/>
        <v>0</v>
      </c>
      <c r="AL637" s="411">
        <f t="shared" si="1346"/>
        <v>0</v>
      </c>
      <c r="AM637" s="297"/>
    </row>
    <row r="638" spans="1:40" s="283" customFormat="1" ht="15" outlineLevel="1">
      <c r="A638" s="528"/>
      <c r="B638" s="324"/>
      <c r="C638" s="291"/>
      <c r="D638" s="753"/>
      <c r="E638" s="753"/>
      <c r="F638" s="753"/>
      <c r="G638" s="753"/>
      <c r="H638" s="753"/>
      <c r="I638" s="753"/>
      <c r="J638" s="753"/>
      <c r="K638" s="753"/>
      <c r="L638" s="753"/>
      <c r="M638" s="753"/>
      <c r="N638" s="753"/>
      <c r="O638" s="753"/>
      <c r="P638" s="753"/>
      <c r="Q638" s="753"/>
      <c r="R638" s="753"/>
      <c r="S638" s="753"/>
      <c r="T638" s="753"/>
      <c r="U638" s="753"/>
      <c r="V638" s="753"/>
      <c r="W638" s="753"/>
      <c r="X638" s="753"/>
      <c r="Y638" s="759"/>
      <c r="Z638" s="759"/>
      <c r="AA638" s="759"/>
      <c r="AB638" s="759"/>
      <c r="AC638" s="759"/>
      <c r="AD638" s="759"/>
      <c r="AE638" s="416"/>
      <c r="AF638" s="416"/>
      <c r="AG638" s="416"/>
      <c r="AH638" s="416"/>
      <c r="AI638" s="416"/>
      <c r="AJ638" s="416"/>
      <c r="AK638" s="416"/>
      <c r="AL638" s="416"/>
      <c r="AM638" s="313"/>
    </row>
    <row r="639" spans="1:40" ht="15.45" outlineLevel="1">
      <c r="A639" s="528"/>
      <c r="B639" s="515" t="s">
        <v>496</v>
      </c>
      <c r="C639" s="320"/>
      <c r="D639" s="757"/>
      <c r="E639" s="755"/>
      <c r="F639" s="755"/>
      <c r="G639" s="755"/>
      <c r="H639" s="755"/>
      <c r="I639" s="755"/>
      <c r="J639" s="755"/>
      <c r="K639" s="755"/>
      <c r="L639" s="755"/>
      <c r="M639" s="755"/>
      <c r="N639" s="757"/>
      <c r="O639" s="755"/>
      <c r="P639" s="755"/>
      <c r="Q639" s="755"/>
      <c r="R639" s="755"/>
      <c r="S639" s="755"/>
      <c r="T639" s="755"/>
      <c r="U639" s="755"/>
      <c r="V639" s="755"/>
      <c r="W639" s="755"/>
      <c r="X639" s="755"/>
      <c r="Y639" s="761"/>
      <c r="Z639" s="761"/>
      <c r="AA639" s="761"/>
      <c r="AB639" s="761"/>
      <c r="AC639" s="761"/>
      <c r="AD639" s="761"/>
      <c r="AE639" s="414"/>
      <c r="AF639" s="414"/>
      <c r="AG639" s="414"/>
      <c r="AH639" s="414"/>
      <c r="AI639" s="414"/>
      <c r="AJ639" s="414"/>
      <c r="AK639" s="414"/>
      <c r="AL639" s="414"/>
      <c r="AM639" s="292"/>
    </row>
    <row r="640" spans="1:40" ht="15" outlineLevel="1">
      <c r="A640" s="528">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766"/>
      <c r="Z640" s="758"/>
      <c r="AA640" s="758"/>
      <c r="AB640" s="758"/>
      <c r="AC640" s="758"/>
      <c r="AD640" s="758"/>
      <c r="AE640" s="410"/>
      <c r="AF640" s="415"/>
      <c r="AG640" s="415"/>
      <c r="AH640" s="415"/>
      <c r="AI640" s="415"/>
      <c r="AJ640" s="415"/>
      <c r="AK640" s="415"/>
      <c r="AL640" s="415"/>
      <c r="AM640" s="296">
        <f>SUM(Y640:AL640)</f>
        <v>0</v>
      </c>
    </row>
    <row r="641" spans="1:39" ht="15" outlineLevel="1">
      <c r="A641" s="528"/>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754">
        <f>Y640</f>
        <v>0</v>
      </c>
      <c r="Z641" s="754">
        <f t="shared" ref="Z641:AD641" si="1347">Z640</f>
        <v>0</v>
      </c>
      <c r="AA641" s="754">
        <f t="shared" si="1347"/>
        <v>0</v>
      </c>
      <c r="AB641" s="754">
        <f t="shared" si="1347"/>
        <v>0</v>
      </c>
      <c r="AC641" s="754">
        <f t="shared" si="1347"/>
        <v>0</v>
      </c>
      <c r="AD641" s="754">
        <f t="shared" si="1347"/>
        <v>0</v>
      </c>
      <c r="AE641" s="411">
        <f t="shared" ref="AE641:AL641" si="1348">AE640</f>
        <v>0</v>
      </c>
      <c r="AF641" s="411">
        <f t="shared" si="1348"/>
        <v>0</v>
      </c>
      <c r="AG641" s="411">
        <f t="shared" si="1348"/>
        <v>0</v>
      </c>
      <c r="AH641" s="411">
        <f t="shared" si="1348"/>
        <v>0</v>
      </c>
      <c r="AI641" s="411">
        <f t="shared" si="1348"/>
        <v>0</v>
      </c>
      <c r="AJ641" s="411">
        <f t="shared" si="1348"/>
        <v>0</v>
      </c>
      <c r="AK641" s="411">
        <f t="shared" si="1348"/>
        <v>0</v>
      </c>
      <c r="AL641" s="411">
        <f t="shared" si="1348"/>
        <v>0</v>
      </c>
      <c r="AM641" s="306"/>
    </row>
    <row r="642" spans="1:39" ht="15" outlineLevel="1">
      <c r="A642" s="528"/>
      <c r="B642" s="294"/>
      <c r="C642" s="291"/>
      <c r="D642" s="753"/>
      <c r="E642" s="753"/>
      <c r="F642" s="753"/>
      <c r="G642" s="753"/>
      <c r="H642" s="753"/>
      <c r="I642" s="753"/>
      <c r="J642" s="753"/>
      <c r="K642" s="753"/>
      <c r="L642" s="753"/>
      <c r="M642" s="753"/>
      <c r="N642" s="753"/>
      <c r="O642" s="753"/>
      <c r="P642" s="753"/>
      <c r="Q642" s="753"/>
      <c r="R642" s="753"/>
      <c r="S642" s="753"/>
      <c r="T642" s="753"/>
      <c r="U642" s="753"/>
      <c r="V642" s="753"/>
      <c r="W642" s="753"/>
      <c r="X642" s="753"/>
      <c r="Y642" s="768"/>
      <c r="Z642" s="776"/>
      <c r="AA642" s="776"/>
      <c r="AB642" s="776"/>
      <c r="AC642" s="776"/>
      <c r="AD642" s="776"/>
      <c r="AE642" s="425"/>
      <c r="AF642" s="425"/>
      <c r="AG642" s="425"/>
      <c r="AH642" s="425"/>
      <c r="AI642" s="425"/>
      <c r="AJ642" s="425"/>
      <c r="AK642" s="425"/>
      <c r="AL642" s="425"/>
      <c r="AM642" s="306"/>
    </row>
    <row r="643" spans="1:39" ht="15" outlineLevel="1">
      <c r="A643" s="528">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766"/>
      <c r="Z643" s="758"/>
      <c r="AA643" s="758"/>
      <c r="AB643" s="758"/>
      <c r="AC643" s="758"/>
      <c r="AD643" s="758"/>
      <c r="AE643" s="410"/>
      <c r="AF643" s="415"/>
      <c r="AG643" s="415"/>
      <c r="AH643" s="415"/>
      <c r="AI643" s="415"/>
      <c r="AJ643" s="415"/>
      <c r="AK643" s="415"/>
      <c r="AL643" s="415"/>
      <c r="AM643" s="296">
        <f>SUM(Y643:AL643)</f>
        <v>0</v>
      </c>
    </row>
    <row r="644" spans="1:39" ht="15" outlineLevel="1">
      <c r="A644" s="528"/>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754">
        <f>Y643</f>
        <v>0</v>
      </c>
      <c r="Z644" s="754">
        <f t="shared" ref="Z644:AD644" si="1349">Z643</f>
        <v>0</v>
      </c>
      <c r="AA644" s="754">
        <f t="shared" si="1349"/>
        <v>0</v>
      </c>
      <c r="AB644" s="754">
        <f t="shared" si="1349"/>
        <v>0</v>
      </c>
      <c r="AC644" s="754">
        <f t="shared" si="1349"/>
        <v>0</v>
      </c>
      <c r="AD644" s="754">
        <f t="shared" si="1349"/>
        <v>0</v>
      </c>
      <c r="AE644" s="411">
        <f t="shared" ref="AE644:AL644" si="1350">AE643</f>
        <v>0</v>
      </c>
      <c r="AF644" s="411">
        <f t="shared" si="1350"/>
        <v>0</v>
      </c>
      <c r="AG644" s="411">
        <f t="shared" si="1350"/>
        <v>0</v>
      </c>
      <c r="AH644" s="411">
        <f t="shared" si="1350"/>
        <v>0</v>
      </c>
      <c r="AI644" s="411">
        <f t="shared" si="1350"/>
        <v>0</v>
      </c>
      <c r="AJ644" s="411">
        <f t="shared" si="1350"/>
        <v>0</v>
      </c>
      <c r="AK644" s="411">
        <f t="shared" si="1350"/>
        <v>0</v>
      </c>
      <c r="AL644" s="411">
        <f t="shared" si="1350"/>
        <v>0</v>
      </c>
      <c r="AM644" s="306"/>
    </row>
    <row r="645" spans="1:39" ht="15" outlineLevel="1">
      <c r="A645" s="528"/>
      <c r="B645" s="322"/>
      <c r="C645" s="291"/>
      <c r="D645" s="753"/>
      <c r="E645" s="753"/>
      <c r="F645" s="753"/>
      <c r="G645" s="753"/>
      <c r="H645" s="753"/>
      <c r="I645" s="753"/>
      <c r="J645" s="753"/>
      <c r="K645" s="753"/>
      <c r="L645" s="753"/>
      <c r="M645" s="753"/>
      <c r="N645" s="753"/>
      <c r="O645" s="753"/>
      <c r="P645" s="753"/>
      <c r="Q645" s="753"/>
      <c r="R645" s="753"/>
      <c r="S645" s="753"/>
      <c r="T645" s="753"/>
      <c r="U645" s="753"/>
      <c r="V645" s="753"/>
      <c r="W645" s="753"/>
      <c r="X645" s="753"/>
      <c r="Y645" s="770"/>
      <c r="Z645" s="771"/>
      <c r="AA645" s="771"/>
      <c r="AB645" s="771"/>
      <c r="AC645" s="771"/>
      <c r="AD645" s="771"/>
      <c r="AE645" s="424"/>
      <c r="AF645" s="424"/>
      <c r="AG645" s="424"/>
      <c r="AH645" s="424"/>
      <c r="AI645" s="424"/>
      <c r="AJ645" s="424"/>
      <c r="AK645" s="424"/>
      <c r="AL645" s="424"/>
      <c r="AM645" s="297"/>
    </row>
    <row r="646" spans="1:39" ht="15" outlineLevel="1">
      <c r="A646" s="528">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766"/>
      <c r="Z646" s="758"/>
      <c r="AA646" s="758"/>
      <c r="AB646" s="758"/>
      <c r="AC646" s="758"/>
      <c r="AD646" s="758"/>
      <c r="AE646" s="410"/>
      <c r="AF646" s="415"/>
      <c r="AG646" s="415"/>
      <c r="AH646" s="415"/>
      <c r="AI646" s="415"/>
      <c r="AJ646" s="415"/>
      <c r="AK646" s="415"/>
      <c r="AL646" s="415"/>
      <c r="AM646" s="296">
        <f>SUM(Y646:AL646)</f>
        <v>0</v>
      </c>
    </row>
    <row r="647" spans="1:39" ht="15" outlineLevel="1">
      <c r="A647" s="528"/>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754">
        <f>Y646</f>
        <v>0</v>
      </c>
      <c r="Z647" s="754">
        <f t="shared" ref="Z647:AD647" si="1351">Z646</f>
        <v>0</v>
      </c>
      <c r="AA647" s="754">
        <f t="shared" si="1351"/>
        <v>0</v>
      </c>
      <c r="AB647" s="754">
        <f t="shared" si="1351"/>
        <v>0</v>
      </c>
      <c r="AC647" s="754">
        <f t="shared" si="1351"/>
        <v>0</v>
      </c>
      <c r="AD647" s="754">
        <f t="shared" si="1351"/>
        <v>0</v>
      </c>
      <c r="AE647" s="411">
        <f t="shared" ref="AE647:AL647" si="1352">AE646</f>
        <v>0</v>
      </c>
      <c r="AF647" s="411">
        <f t="shared" si="1352"/>
        <v>0</v>
      </c>
      <c r="AG647" s="411">
        <f t="shared" si="1352"/>
        <v>0</v>
      </c>
      <c r="AH647" s="411">
        <f t="shared" si="1352"/>
        <v>0</v>
      </c>
      <c r="AI647" s="411">
        <f t="shared" si="1352"/>
        <v>0</v>
      </c>
      <c r="AJ647" s="411">
        <f t="shared" si="1352"/>
        <v>0</v>
      </c>
      <c r="AK647" s="411">
        <f t="shared" si="1352"/>
        <v>0</v>
      </c>
      <c r="AL647" s="411">
        <f t="shared" si="1352"/>
        <v>0</v>
      </c>
      <c r="AM647" s="297"/>
    </row>
    <row r="648" spans="1:39" ht="15" outlineLevel="1">
      <c r="A648" s="528"/>
      <c r="B648" s="322"/>
      <c r="C648" s="291"/>
      <c r="D648" s="753"/>
      <c r="E648" s="753"/>
      <c r="F648" s="753"/>
      <c r="G648" s="753"/>
      <c r="H648" s="753"/>
      <c r="I648" s="753"/>
      <c r="J648" s="753"/>
      <c r="K648" s="753"/>
      <c r="L648" s="753"/>
      <c r="M648" s="753"/>
      <c r="N648" s="753"/>
      <c r="O648" s="753"/>
      <c r="P648" s="753"/>
      <c r="Q648" s="753"/>
      <c r="R648" s="753"/>
      <c r="S648" s="753"/>
      <c r="T648" s="753"/>
      <c r="U648" s="753"/>
      <c r="V648" s="753"/>
      <c r="W648" s="753"/>
      <c r="X648" s="753"/>
      <c r="Y648" s="759"/>
      <c r="Z648" s="759"/>
      <c r="AA648" s="759"/>
      <c r="AB648" s="759"/>
      <c r="AC648" s="759"/>
      <c r="AD648" s="759"/>
      <c r="AE648" s="412"/>
      <c r="AF648" s="412"/>
      <c r="AG648" s="412"/>
      <c r="AH648" s="412"/>
      <c r="AI648" s="412"/>
      <c r="AJ648" s="412"/>
      <c r="AK648" s="412"/>
      <c r="AL648" s="412"/>
      <c r="AM648" s="306"/>
    </row>
    <row r="649" spans="1:39" ht="15" outlineLevel="1">
      <c r="A649" s="528">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766"/>
      <c r="Z649" s="758"/>
      <c r="AA649" s="758"/>
      <c r="AB649" s="758"/>
      <c r="AC649" s="758"/>
      <c r="AD649" s="758"/>
      <c r="AE649" s="410"/>
      <c r="AF649" s="415"/>
      <c r="AG649" s="415"/>
      <c r="AH649" s="415"/>
      <c r="AI649" s="415"/>
      <c r="AJ649" s="415"/>
      <c r="AK649" s="415"/>
      <c r="AL649" s="415"/>
      <c r="AM649" s="296">
        <f>SUM(Y649:AL649)</f>
        <v>0</v>
      </c>
    </row>
    <row r="650" spans="1:39" ht="15" outlineLevel="1">
      <c r="A650" s="528"/>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754">
        <f>Y649</f>
        <v>0</v>
      </c>
      <c r="Z650" s="754">
        <f t="shared" ref="Z650:AD650" si="1353">Z649</f>
        <v>0</v>
      </c>
      <c r="AA650" s="754">
        <f t="shared" si="1353"/>
        <v>0</v>
      </c>
      <c r="AB650" s="754">
        <f t="shared" si="1353"/>
        <v>0</v>
      </c>
      <c r="AC650" s="754">
        <f t="shared" si="1353"/>
        <v>0</v>
      </c>
      <c r="AD650" s="754">
        <f t="shared" si="1353"/>
        <v>0</v>
      </c>
      <c r="AE650" s="411">
        <f t="shared" ref="AE650:AL650" si="1354">AE649</f>
        <v>0</v>
      </c>
      <c r="AF650" s="411">
        <f t="shared" si="1354"/>
        <v>0</v>
      </c>
      <c r="AG650" s="411">
        <f t="shared" si="1354"/>
        <v>0</v>
      </c>
      <c r="AH650" s="411">
        <f t="shared" si="1354"/>
        <v>0</v>
      </c>
      <c r="AI650" s="411">
        <f t="shared" si="1354"/>
        <v>0</v>
      </c>
      <c r="AJ650" s="411">
        <f t="shared" si="1354"/>
        <v>0</v>
      </c>
      <c r="AK650" s="411">
        <f t="shared" si="1354"/>
        <v>0</v>
      </c>
      <c r="AL650" s="411">
        <f t="shared" si="1354"/>
        <v>0</v>
      </c>
      <c r="AM650" s="306"/>
    </row>
    <row r="651" spans="1:39" ht="15.45" outlineLevel="1">
      <c r="A651" s="528"/>
      <c r="B651" s="323"/>
      <c r="C651" s="300"/>
      <c r="D651" s="753"/>
      <c r="E651" s="753"/>
      <c r="F651" s="753"/>
      <c r="G651" s="753"/>
      <c r="H651" s="753"/>
      <c r="I651" s="753"/>
      <c r="J651" s="753"/>
      <c r="K651" s="753"/>
      <c r="L651" s="753"/>
      <c r="M651" s="753"/>
      <c r="N651" s="775"/>
      <c r="O651" s="753"/>
      <c r="P651" s="753"/>
      <c r="Q651" s="753"/>
      <c r="R651" s="753"/>
      <c r="S651" s="753"/>
      <c r="T651" s="753"/>
      <c r="U651" s="753"/>
      <c r="V651" s="753"/>
      <c r="W651" s="753"/>
      <c r="X651" s="753"/>
      <c r="Y651" s="759"/>
      <c r="Z651" s="759"/>
      <c r="AA651" s="759"/>
      <c r="AB651" s="759"/>
      <c r="AC651" s="759"/>
      <c r="AD651" s="759"/>
      <c r="AE651" s="412"/>
      <c r="AF651" s="412"/>
      <c r="AG651" s="412"/>
      <c r="AH651" s="412"/>
      <c r="AI651" s="412"/>
      <c r="AJ651" s="412"/>
      <c r="AK651" s="412"/>
      <c r="AL651" s="412"/>
      <c r="AM651" s="306"/>
    </row>
    <row r="652" spans="1:39" ht="15.45" outlineLevel="1">
      <c r="A652" s="528"/>
      <c r="B652" s="514" t="s">
        <v>503</v>
      </c>
      <c r="C652" s="291"/>
      <c r="D652" s="753"/>
      <c r="E652" s="753"/>
      <c r="F652" s="753"/>
      <c r="G652" s="753"/>
      <c r="H652" s="753"/>
      <c r="I652" s="753"/>
      <c r="J652" s="753"/>
      <c r="K652" s="753"/>
      <c r="L652" s="753"/>
      <c r="M652" s="753"/>
      <c r="N652" s="753"/>
      <c r="O652" s="753"/>
      <c r="P652" s="753"/>
      <c r="Q652" s="753"/>
      <c r="R652" s="753"/>
      <c r="S652" s="753"/>
      <c r="T652" s="753"/>
      <c r="U652" s="753"/>
      <c r="V652" s="753"/>
      <c r="W652" s="753"/>
      <c r="X652" s="753"/>
      <c r="Y652" s="768"/>
      <c r="Z652" s="776"/>
      <c r="AA652" s="776"/>
      <c r="AB652" s="776"/>
      <c r="AC652" s="776"/>
      <c r="AD652" s="776"/>
      <c r="AE652" s="425"/>
      <c r="AF652" s="425"/>
      <c r="AG652" s="425"/>
      <c r="AH652" s="425"/>
      <c r="AI652" s="425"/>
      <c r="AJ652" s="425"/>
      <c r="AK652" s="425"/>
      <c r="AL652" s="425"/>
      <c r="AM652" s="306"/>
    </row>
    <row r="653" spans="1:39" ht="15.45" outlineLevel="1">
      <c r="A653" s="528"/>
      <c r="B653" s="500" t="s">
        <v>499</v>
      </c>
      <c r="C653" s="291"/>
      <c r="D653" s="753"/>
      <c r="E653" s="753"/>
      <c r="F653" s="753"/>
      <c r="G653" s="753"/>
      <c r="H653" s="753"/>
      <c r="I653" s="753"/>
      <c r="J653" s="753"/>
      <c r="K653" s="753"/>
      <c r="L653" s="753"/>
      <c r="M653" s="753"/>
      <c r="N653" s="753"/>
      <c r="O653" s="753"/>
      <c r="P653" s="753"/>
      <c r="Q653" s="753"/>
      <c r="R653" s="753"/>
      <c r="S653" s="753"/>
      <c r="T653" s="753"/>
      <c r="U653" s="753"/>
      <c r="V653" s="753"/>
      <c r="W653" s="753"/>
      <c r="X653" s="753"/>
      <c r="Y653" s="768"/>
      <c r="Z653" s="776"/>
      <c r="AA653" s="776"/>
      <c r="AB653" s="776"/>
      <c r="AC653" s="776"/>
      <c r="AD653" s="776"/>
      <c r="AE653" s="425"/>
      <c r="AF653" s="425"/>
      <c r="AG653" s="425"/>
      <c r="AH653" s="425"/>
      <c r="AI653" s="425"/>
      <c r="AJ653" s="425"/>
      <c r="AK653" s="425"/>
      <c r="AL653" s="425"/>
      <c r="AM653" s="306"/>
    </row>
    <row r="654" spans="1:39" ht="15" outlineLevel="1">
      <c r="A654" s="528">
        <v>21</v>
      </c>
      <c r="B654" s="428" t="s">
        <v>113</v>
      </c>
      <c r="C654" s="291" t="s">
        <v>25</v>
      </c>
      <c r="D654" s="295">
        <v>490871.516343</v>
      </c>
      <c r="E654" s="295">
        <v>486944.54421225598</v>
      </c>
      <c r="F654" s="295">
        <v>486944.54421225598</v>
      </c>
      <c r="G654" s="295">
        <v>486944.54421225598</v>
      </c>
      <c r="H654" s="295">
        <v>486944.54421225598</v>
      </c>
      <c r="I654" s="295">
        <v>486944.54421225598</v>
      </c>
      <c r="J654" s="295">
        <v>486944.54421225598</v>
      </c>
      <c r="K654" s="295">
        <v>486944.54421225598</v>
      </c>
      <c r="L654" s="295">
        <v>486944.54421225598</v>
      </c>
      <c r="M654" s="295">
        <v>486944.54421225598</v>
      </c>
      <c r="N654" s="753"/>
      <c r="O654" s="295">
        <v>43.687564954526998</v>
      </c>
      <c r="P654" s="295">
        <v>43.338064434890782</v>
      </c>
      <c r="Q654" s="295">
        <v>43.338064434890782</v>
      </c>
      <c r="R654" s="295">
        <v>43.338064434890782</v>
      </c>
      <c r="S654" s="295">
        <v>43.338064434890782</v>
      </c>
      <c r="T654" s="295">
        <v>43.338064434890782</v>
      </c>
      <c r="U654" s="295">
        <v>42.991359919411657</v>
      </c>
      <c r="V654" s="295">
        <v>42.991359919411657</v>
      </c>
      <c r="W654" s="295">
        <v>42.991359919411657</v>
      </c>
      <c r="X654" s="295">
        <v>42.991359919411657</v>
      </c>
      <c r="Y654" s="758">
        <v>1</v>
      </c>
      <c r="Z654" s="758"/>
      <c r="AA654" s="758"/>
      <c r="AB654" s="758"/>
      <c r="AC654" s="758"/>
      <c r="AD654" s="758"/>
      <c r="AE654" s="410"/>
      <c r="AF654" s="410"/>
      <c r="AG654" s="410"/>
      <c r="AH654" s="410"/>
      <c r="AI654" s="410"/>
      <c r="AJ654" s="410"/>
      <c r="AK654" s="410"/>
      <c r="AL654" s="410"/>
      <c r="AM654" s="296">
        <f>SUM(Y654:AL654)</f>
        <v>1</v>
      </c>
    </row>
    <row r="655" spans="1:39" ht="15" outlineLevel="1">
      <c r="A655" s="528"/>
      <c r="B655" s="294" t="s">
        <v>310</v>
      </c>
      <c r="C655" s="291" t="s">
        <v>163</v>
      </c>
      <c r="D655" s="295"/>
      <c r="E655" s="295"/>
      <c r="F655" s="295"/>
      <c r="G655" s="295"/>
      <c r="H655" s="295"/>
      <c r="I655" s="295"/>
      <c r="J655" s="295"/>
      <c r="K655" s="295"/>
      <c r="L655" s="295"/>
      <c r="M655" s="295"/>
      <c r="N655" s="753"/>
      <c r="O655" s="295"/>
      <c r="P655" s="295"/>
      <c r="Q655" s="295"/>
      <c r="R655" s="295"/>
      <c r="S655" s="295"/>
      <c r="T655" s="295"/>
      <c r="U655" s="295"/>
      <c r="V655" s="295"/>
      <c r="W655" s="295"/>
      <c r="X655" s="295"/>
      <c r="Y655" s="754">
        <f>Y654</f>
        <v>1</v>
      </c>
      <c r="Z655" s="754">
        <f t="shared" ref="Z655:AD655" si="1355">Z654</f>
        <v>0</v>
      </c>
      <c r="AA655" s="754">
        <f t="shared" si="1355"/>
        <v>0</v>
      </c>
      <c r="AB655" s="754">
        <f t="shared" si="1355"/>
        <v>0</v>
      </c>
      <c r="AC655" s="754">
        <f t="shared" si="1355"/>
        <v>0</v>
      </c>
      <c r="AD655" s="754">
        <f t="shared" si="1355"/>
        <v>0</v>
      </c>
      <c r="AE655" s="411">
        <f t="shared" ref="AE655" si="1356">AE654</f>
        <v>0</v>
      </c>
      <c r="AF655" s="411">
        <f t="shared" ref="AF655" si="1357">AF654</f>
        <v>0</v>
      </c>
      <c r="AG655" s="411">
        <f t="shared" ref="AG655" si="1358">AG654</f>
        <v>0</v>
      </c>
      <c r="AH655" s="411">
        <f t="shared" ref="AH655" si="1359">AH654</f>
        <v>0</v>
      </c>
      <c r="AI655" s="411">
        <f t="shared" ref="AI655" si="1360">AI654</f>
        <v>0</v>
      </c>
      <c r="AJ655" s="411">
        <f t="shared" ref="AJ655" si="1361">AJ654</f>
        <v>0</v>
      </c>
      <c r="AK655" s="411">
        <f t="shared" ref="AK655" si="1362">AK654</f>
        <v>0</v>
      </c>
      <c r="AL655" s="411">
        <f t="shared" ref="AL655" si="1363">AL654</f>
        <v>0</v>
      </c>
      <c r="AM655" s="306"/>
    </row>
    <row r="656" spans="1:39" ht="15" outlineLevel="1">
      <c r="A656" s="528"/>
      <c r="B656" s="294"/>
      <c r="C656" s="291"/>
      <c r="D656" s="753"/>
      <c r="E656" s="753"/>
      <c r="F656" s="753"/>
      <c r="G656" s="753"/>
      <c r="H656" s="753"/>
      <c r="I656" s="753"/>
      <c r="J656" s="753"/>
      <c r="K656" s="753"/>
      <c r="L656" s="753"/>
      <c r="M656" s="753"/>
      <c r="N656" s="753"/>
      <c r="O656" s="753"/>
      <c r="P656" s="753"/>
      <c r="Q656" s="753"/>
      <c r="R656" s="753"/>
      <c r="S656" s="753"/>
      <c r="T656" s="753"/>
      <c r="U656" s="753"/>
      <c r="V656" s="753"/>
      <c r="W656" s="753"/>
      <c r="X656" s="753"/>
      <c r="Y656" s="768"/>
      <c r="Z656" s="776"/>
      <c r="AA656" s="776"/>
      <c r="AB656" s="776"/>
      <c r="AC656" s="776"/>
      <c r="AD656" s="776"/>
      <c r="AE656" s="425"/>
      <c r="AF656" s="425"/>
      <c r="AG656" s="425"/>
      <c r="AH656" s="425"/>
      <c r="AI656" s="425"/>
      <c r="AJ656" s="425"/>
      <c r="AK656" s="425"/>
      <c r="AL656" s="425"/>
      <c r="AM656" s="306"/>
    </row>
    <row r="657" spans="1:39" ht="30" outlineLevel="1">
      <c r="A657" s="528">
        <v>22</v>
      </c>
      <c r="B657" s="428" t="s">
        <v>114</v>
      </c>
      <c r="C657" s="291" t="s">
        <v>25</v>
      </c>
      <c r="D657" s="295"/>
      <c r="E657" s="295"/>
      <c r="F657" s="295"/>
      <c r="G657" s="295"/>
      <c r="H657" s="295"/>
      <c r="I657" s="295"/>
      <c r="J657" s="295"/>
      <c r="K657" s="295"/>
      <c r="L657" s="295"/>
      <c r="M657" s="295"/>
      <c r="N657" s="753"/>
      <c r="O657" s="295"/>
      <c r="P657" s="295"/>
      <c r="Q657" s="295"/>
      <c r="R657" s="295"/>
      <c r="S657" s="295"/>
      <c r="T657" s="295"/>
      <c r="U657" s="295"/>
      <c r="V657" s="295"/>
      <c r="W657" s="295"/>
      <c r="X657" s="295"/>
      <c r="Y657" s="758"/>
      <c r="Z657" s="758"/>
      <c r="AA657" s="758"/>
      <c r="AB657" s="758"/>
      <c r="AC657" s="758"/>
      <c r="AD657" s="758"/>
      <c r="AE657" s="410"/>
      <c r="AF657" s="410"/>
      <c r="AG657" s="410"/>
      <c r="AH657" s="410"/>
      <c r="AI657" s="410"/>
      <c r="AJ657" s="410"/>
      <c r="AK657" s="410"/>
      <c r="AL657" s="410"/>
      <c r="AM657" s="296">
        <f>SUM(Y657:AL657)</f>
        <v>0</v>
      </c>
    </row>
    <row r="658" spans="1:39" ht="15" outlineLevel="1">
      <c r="A658" s="528"/>
      <c r="B658" s="294" t="s">
        <v>310</v>
      </c>
      <c r="C658" s="291" t="s">
        <v>163</v>
      </c>
      <c r="D658" s="295"/>
      <c r="E658" s="295"/>
      <c r="F658" s="295"/>
      <c r="G658" s="295"/>
      <c r="H658" s="295"/>
      <c r="I658" s="295"/>
      <c r="J658" s="295"/>
      <c r="K658" s="295"/>
      <c r="L658" s="295"/>
      <c r="M658" s="295"/>
      <c r="N658" s="753"/>
      <c r="O658" s="295"/>
      <c r="P658" s="295"/>
      <c r="Q658" s="295"/>
      <c r="R658" s="295"/>
      <c r="S658" s="295"/>
      <c r="T658" s="295"/>
      <c r="U658" s="295"/>
      <c r="V658" s="295"/>
      <c r="W658" s="295"/>
      <c r="X658" s="295"/>
      <c r="Y658" s="754">
        <f>Y657</f>
        <v>0</v>
      </c>
      <c r="Z658" s="754">
        <f t="shared" ref="Z658:AD658" si="1364">Z657</f>
        <v>0</v>
      </c>
      <c r="AA658" s="754">
        <f t="shared" si="1364"/>
        <v>0</v>
      </c>
      <c r="AB658" s="754">
        <f t="shared" si="1364"/>
        <v>0</v>
      </c>
      <c r="AC658" s="754">
        <f t="shared" si="1364"/>
        <v>0</v>
      </c>
      <c r="AD658" s="754">
        <f t="shared" si="1364"/>
        <v>0</v>
      </c>
      <c r="AE658" s="411">
        <f t="shared" ref="AE658" si="1365">AE657</f>
        <v>0</v>
      </c>
      <c r="AF658" s="411">
        <f t="shared" ref="AF658" si="1366">AF657</f>
        <v>0</v>
      </c>
      <c r="AG658" s="411">
        <f t="shared" ref="AG658" si="1367">AG657</f>
        <v>0</v>
      </c>
      <c r="AH658" s="411">
        <f t="shared" ref="AH658" si="1368">AH657</f>
        <v>0</v>
      </c>
      <c r="AI658" s="411">
        <f t="shared" ref="AI658" si="1369">AI657</f>
        <v>0</v>
      </c>
      <c r="AJ658" s="411">
        <f t="shared" ref="AJ658" si="1370">AJ657</f>
        <v>0</v>
      </c>
      <c r="AK658" s="411">
        <f t="shared" ref="AK658" si="1371">AK657</f>
        <v>0</v>
      </c>
      <c r="AL658" s="411">
        <f t="shared" ref="AL658" si="1372">AL657</f>
        <v>0</v>
      </c>
      <c r="AM658" s="306"/>
    </row>
    <row r="659" spans="1:39" ht="15" outlineLevel="1">
      <c r="A659" s="528"/>
      <c r="B659" s="294"/>
      <c r="C659" s="291"/>
      <c r="D659" s="753"/>
      <c r="E659" s="753"/>
      <c r="F659" s="753"/>
      <c r="G659" s="753"/>
      <c r="H659" s="753"/>
      <c r="I659" s="753"/>
      <c r="J659" s="753"/>
      <c r="K659" s="753"/>
      <c r="L659" s="753"/>
      <c r="M659" s="753"/>
      <c r="N659" s="753"/>
      <c r="O659" s="753"/>
      <c r="P659" s="753"/>
      <c r="Q659" s="753"/>
      <c r="R659" s="753"/>
      <c r="S659" s="753"/>
      <c r="T659" s="753"/>
      <c r="U659" s="753"/>
      <c r="V659" s="753"/>
      <c r="W659" s="753"/>
      <c r="X659" s="753"/>
      <c r="Y659" s="768"/>
      <c r="Z659" s="776"/>
      <c r="AA659" s="776"/>
      <c r="AB659" s="776"/>
      <c r="AC659" s="776"/>
      <c r="AD659" s="776"/>
      <c r="AE659" s="425"/>
      <c r="AF659" s="425"/>
      <c r="AG659" s="425"/>
      <c r="AH659" s="425"/>
      <c r="AI659" s="425"/>
      <c r="AJ659" s="425"/>
      <c r="AK659" s="425"/>
      <c r="AL659" s="425"/>
      <c r="AM659" s="306"/>
    </row>
    <row r="660" spans="1:39" ht="15" outlineLevel="1">
      <c r="A660" s="528">
        <v>23</v>
      </c>
      <c r="B660" s="428" t="s">
        <v>115</v>
      </c>
      <c r="C660" s="291" t="s">
        <v>25</v>
      </c>
      <c r="D660" s="295"/>
      <c r="E660" s="295"/>
      <c r="F660" s="295"/>
      <c r="G660" s="295"/>
      <c r="H660" s="295"/>
      <c r="I660" s="295"/>
      <c r="J660" s="295"/>
      <c r="K660" s="295"/>
      <c r="L660" s="295"/>
      <c r="M660" s="295"/>
      <c r="N660" s="753"/>
      <c r="O660" s="295"/>
      <c r="P660" s="295"/>
      <c r="Q660" s="295"/>
      <c r="R660" s="295"/>
      <c r="S660" s="295"/>
      <c r="T660" s="295"/>
      <c r="U660" s="295"/>
      <c r="V660" s="295"/>
      <c r="W660" s="295"/>
      <c r="X660" s="295"/>
      <c r="Y660" s="758"/>
      <c r="Z660" s="758"/>
      <c r="AA660" s="758"/>
      <c r="AB660" s="758"/>
      <c r="AC660" s="758"/>
      <c r="AD660" s="758"/>
      <c r="AE660" s="410"/>
      <c r="AF660" s="410"/>
      <c r="AG660" s="410"/>
      <c r="AH660" s="410"/>
      <c r="AI660" s="410"/>
      <c r="AJ660" s="410"/>
      <c r="AK660" s="410"/>
      <c r="AL660" s="410"/>
      <c r="AM660" s="296">
        <f>SUM(Y660:AL660)</f>
        <v>0</v>
      </c>
    </row>
    <row r="661" spans="1:39" ht="15" outlineLevel="1">
      <c r="A661" s="528"/>
      <c r="B661" s="294" t="s">
        <v>310</v>
      </c>
      <c r="C661" s="291" t="s">
        <v>163</v>
      </c>
      <c r="D661" s="295"/>
      <c r="E661" s="295"/>
      <c r="F661" s="295"/>
      <c r="G661" s="295"/>
      <c r="H661" s="295"/>
      <c r="I661" s="295"/>
      <c r="J661" s="295"/>
      <c r="K661" s="295"/>
      <c r="L661" s="295"/>
      <c r="M661" s="295"/>
      <c r="N661" s="753"/>
      <c r="O661" s="295"/>
      <c r="P661" s="295"/>
      <c r="Q661" s="295"/>
      <c r="R661" s="295"/>
      <c r="S661" s="295"/>
      <c r="T661" s="295"/>
      <c r="U661" s="295"/>
      <c r="V661" s="295"/>
      <c r="W661" s="295"/>
      <c r="X661" s="295"/>
      <c r="Y661" s="754">
        <f>Y660</f>
        <v>0</v>
      </c>
      <c r="Z661" s="754">
        <f t="shared" ref="Z661:AD661" si="1373">Z660</f>
        <v>0</v>
      </c>
      <c r="AA661" s="754">
        <f t="shared" si="1373"/>
        <v>0</v>
      </c>
      <c r="AB661" s="754">
        <f t="shared" si="1373"/>
        <v>0</v>
      </c>
      <c r="AC661" s="754">
        <f t="shared" si="1373"/>
        <v>0</v>
      </c>
      <c r="AD661" s="754">
        <f t="shared" si="1373"/>
        <v>0</v>
      </c>
      <c r="AE661" s="411">
        <f t="shared" ref="AE661" si="1374">AE660</f>
        <v>0</v>
      </c>
      <c r="AF661" s="411">
        <f t="shared" ref="AF661" si="1375">AF660</f>
        <v>0</v>
      </c>
      <c r="AG661" s="411">
        <f t="shared" ref="AG661" si="1376">AG660</f>
        <v>0</v>
      </c>
      <c r="AH661" s="411">
        <f t="shared" ref="AH661" si="1377">AH660</f>
        <v>0</v>
      </c>
      <c r="AI661" s="411">
        <f t="shared" ref="AI661" si="1378">AI660</f>
        <v>0</v>
      </c>
      <c r="AJ661" s="411">
        <f t="shared" ref="AJ661" si="1379">AJ660</f>
        <v>0</v>
      </c>
      <c r="AK661" s="411">
        <f t="shared" ref="AK661" si="1380">AK660</f>
        <v>0</v>
      </c>
      <c r="AL661" s="411">
        <f t="shared" ref="AL661" si="1381">AL660</f>
        <v>0</v>
      </c>
      <c r="AM661" s="306"/>
    </row>
    <row r="662" spans="1:39" ht="15" outlineLevel="1">
      <c r="A662" s="528"/>
      <c r="B662" s="430"/>
      <c r="C662" s="291"/>
      <c r="D662" s="753"/>
      <c r="E662" s="753"/>
      <c r="F662" s="753"/>
      <c r="G662" s="753"/>
      <c r="H662" s="753"/>
      <c r="I662" s="753"/>
      <c r="J662" s="753"/>
      <c r="K662" s="753"/>
      <c r="L662" s="753"/>
      <c r="M662" s="753"/>
      <c r="N662" s="753"/>
      <c r="O662" s="753"/>
      <c r="P662" s="753"/>
      <c r="Q662" s="753"/>
      <c r="R662" s="753"/>
      <c r="S662" s="753"/>
      <c r="T662" s="753"/>
      <c r="U662" s="753"/>
      <c r="V662" s="753"/>
      <c r="W662" s="753"/>
      <c r="X662" s="753"/>
      <c r="Y662" s="768"/>
      <c r="Z662" s="776"/>
      <c r="AA662" s="776"/>
      <c r="AB662" s="776"/>
      <c r="AC662" s="776"/>
      <c r="AD662" s="776"/>
      <c r="AE662" s="425"/>
      <c r="AF662" s="425"/>
      <c r="AG662" s="425"/>
      <c r="AH662" s="425"/>
      <c r="AI662" s="425"/>
      <c r="AJ662" s="425"/>
      <c r="AK662" s="425"/>
      <c r="AL662" s="425"/>
      <c r="AM662" s="306"/>
    </row>
    <row r="663" spans="1:39" ht="15" outlineLevel="1">
      <c r="A663" s="528">
        <v>24</v>
      </c>
      <c r="B663" s="428" t="s">
        <v>116</v>
      </c>
      <c r="C663" s="291" t="s">
        <v>25</v>
      </c>
      <c r="D663" s="295"/>
      <c r="E663" s="295"/>
      <c r="F663" s="295"/>
      <c r="G663" s="295"/>
      <c r="H663" s="295"/>
      <c r="I663" s="295"/>
      <c r="J663" s="295"/>
      <c r="K663" s="295"/>
      <c r="L663" s="295"/>
      <c r="M663" s="295"/>
      <c r="N663" s="753"/>
      <c r="O663" s="295"/>
      <c r="P663" s="295"/>
      <c r="Q663" s="295"/>
      <c r="R663" s="295"/>
      <c r="S663" s="295"/>
      <c r="T663" s="295"/>
      <c r="U663" s="295"/>
      <c r="V663" s="295"/>
      <c r="W663" s="295"/>
      <c r="X663" s="295"/>
      <c r="Y663" s="758"/>
      <c r="Z663" s="758"/>
      <c r="AA663" s="758"/>
      <c r="AB663" s="758"/>
      <c r="AC663" s="758"/>
      <c r="AD663" s="758"/>
      <c r="AE663" s="410"/>
      <c r="AF663" s="410"/>
      <c r="AG663" s="410"/>
      <c r="AH663" s="410"/>
      <c r="AI663" s="410"/>
      <c r="AJ663" s="410"/>
      <c r="AK663" s="410"/>
      <c r="AL663" s="410"/>
      <c r="AM663" s="296">
        <f>SUM(Y663:AL663)</f>
        <v>0</v>
      </c>
    </row>
    <row r="664" spans="1:39" ht="15" outlineLevel="1">
      <c r="A664" s="528"/>
      <c r="B664" s="294" t="s">
        <v>310</v>
      </c>
      <c r="C664" s="291" t="s">
        <v>163</v>
      </c>
      <c r="D664" s="295"/>
      <c r="E664" s="295"/>
      <c r="F664" s="295"/>
      <c r="G664" s="295"/>
      <c r="H664" s="295"/>
      <c r="I664" s="295"/>
      <c r="J664" s="295"/>
      <c r="K664" s="295"/>
      <c r="L664" s="295"/>
      <c r="M664" s="295"/>
      <c r="N664" s="753"/>
      <c r="O664" s="295"/>
      <c r="P664" s="295"/>
      <c r="Q664" s="295"/>
      <c r="R664" s="295"/>
      <c r="S664" s="295"/>
      <c r="T664" s="295"/>
      <c r="U664" s="295"/>
      <c r="V664" s="295"/>
      <c r="W664" s="295"/>
      <c r="X664" s="295"/>
      <c r="Y664" s="754">
        <f>Y663</f>
        <v>0</v>
      </c>
      <c r="Z664" s="754">
        <f t="shared" ref="Z664:AD664" si="1382">Z663</f>
        <v>0</v>
      </c>
      <c r="AA664" s="754">
        <f t="shared" si="1382"/>
        <v>0</v>
      </c>
      <c r="AB664" s="754">
        <f t="shared" si="1382"/>
        <v>0</v>
      </c>
      <c r="AC664" s="754">
        <f t="shared" si="1382"/>
        <v>0</v>
      </c>
      <c r="AD664" s="754">
        <f t="shared" si="1382"/>
        <v>0</v>
      </c>
      <c r="AE664" s="411">
        <f t="shared" ref="AE664" si="1383">AE663</f>
        <v>0</v>
      </c>
      <c r="AF664" s="411">
        <f t="shared" ref="AF664" si="1384">AF663</f>
        <v>0</v>
      </c>
      <c r="AG664" s="411">
        <f t="shared" ref="AG664" si="1385">AG663</f>
        <v>0</v>
      </c>
      <c r="AH664" s="411">
        <f t="shared" ref="AH664" si="1386">AH663</f>
        <v>0</v>
      </c>
      <c r="AI664" s="411">
        <f t="shared" ref="AI664" si="1387">AI663</f>
        <v>0</v>
      </c>
      <c r="AJ664" s="411">
        <f t="shared" ref="AJ664" si="1388">AJ663</f>
        <v>0</v>
      </c>
      <c r="AK664" s="411">
        <f t="shared" ref="AK664" si="1389">AK663</f>
        <v>0</v>
      </c>
      <c r="AL664" s="411">
        <f t="shared" ref="AL664" si="1390">AL663</f>
        <v>0</v>
      </c>
      <c r="AM664" s="306"/>
    </row>
    <row r="665" spans="1:39" ht="15" outlineLevel="1">
      <c r="A665" s="528"/>
      <c r="B665" s="294"/>
      <c r="C665" s="291"/>
      <c r="D665" s="753"/>
      <c r="E665" s="753"/>
      <c r="F665" s="753"/>
      <c r="G665" s="753"/>
      <c r="H665" s="753"/>
      <c r="I665" s="753"/>
      <c r="J665" s="753"/>
      <c r="K665" s="753"/>
      <c r="L665" s="753"/>
      <c r="M665" s="753"/>
      <c r="N665" s="753"/>
      <c r="O665" s="753"/>
      <c r="P665" s="753"/>
      <c r="Q665" s="753"/>
      <c r="R665" s="753"/>
      <c r="S665" s="753"/>
      <c r="T665" s="753"/>
      <c r="U665" s="753"/>
      <c r="V665" s="753"/>
      <c r="W665" s="753"/>
      <c r="X665" s="753"/>
      <c r="Y665" s="759"/>
      <c r="Z665" s="776"/>
      <c r="AA665" s="776"/>
      <c r="AB665" s="776"/>
      <c r="AC665" s="776"/>
      <c r="AD665" s="776"/>
      <c r="AE665" s="425"/>
      <c r="AF665" s="425"/>
      <c r="AG665" s="425"/>
      <c r="AH665" s="425"/>
      <c r="AI665" s="425"/>
      <c r="AJ665" s="425"/>
      <c r="AK665" s="425"/>
      <c r="AL665" s="425"/>
      <c r="AM665" s="306"/>
    </row>
    <row r="666" spans="1:39" ht="15.45" outlineLevel="1">
      <c r="A666" s="528"/>
      <c r="B666" s="288" t="s">
        <v>500</v>
      </c>
      <c r="C666" s="291"/>
      <c r="D666" s="753"/>
      <c r="E666" s="753"/>
      <c r="F666" s="753"/>
      <c r="G666" s="753"/>
      <c r="H666" s="753"/>
      <c r="I666" s="753"/>
      <c r="J666" s="753"/>
      <c r="K666" s="753"/>
      <c r="L666" s="753"/>
      <c r="M666" s="753"/>
      <c r="N666" s="753"/>
      <c r="O666" s="753"/>
      <c r="P666" s="753"/>
      <c r="Q666" s="753"/>
      <c r="R666" s="753"/>
      <c r="S666" s="753"/>
      <c r="T666" s="753"/>
      <c r="U666" s="753"/>
      <c r="V666" s="753"/>
      <c r="W666" s="753"/>
      <c r="X666" s="753"/>
      <c r="Y666" s="759"/>
      <c r="Z666" s="776"/>
      <c r="AA666" s="776"/>
      <c r="AB666" s="776"/>
      <c r="AC666" s="776"/>
      <c r="AD666" s="776"/>
      <c r="AE666" s="425"/>
      <c r="AF666" s="425"/>
      <c r="AG666" s="425"/>
      <c r="AH666" s="425"/>
      <c r="AI666" s="425"/>
      <c r="AJ666" s="425"/>
      <c r="AK666" s="425"/>
      <c r="AL666" s="425"/>
      <c r="AM666" s="306"/>
    </row>
    <row r="667" spans="1:39" ht="15" outlineLevel="1">
      <c r="A667" s="528">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766"/>
      <c r="Z667" s="758"/>
      <c r="AA667" s="758"/>
      <c r="AB667" s="758"/>
      <c r="AC667" s="758"/>
      <c r="AD667" s="758"/>
      <c r="AE667" s="410"/>
      <c r="AF667" s="415"/>
      <c r="AG667" s="415"/>
      <c r="AH667" s="415"/>
      <c r="AI667" s="415"/>
      <c r="AJ667" s="415"/>
      <c r="AK667" s="415"/>
      <c r="AL667" s="415"/>
      <c r="AM667" s="296">
        <f>SUM(Y667:AL667)</f>
        <v>0</v>
      </c>
    </row>
    <row r="668" spans="1:39" ht="15" outlineLevel="1">
      <c r="A668" s="528"/>
      <c r="B668" s="294" t="s">
        <v>310</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754">
        <f>Y667</f>
        <v>0</v>
      </c>
      <c r="Z668" s="754">
        <f t="shared" ref="Z668:AD668" si="1391">Z667</f>
        <v>0</v>
      </c>
      <c r="AA668" s="754">
        <f t="shared" si="1391"/>
        <v>0</v>
      </c>
      <c r="AB668" s="754">
        <f t="shared" si="1391"/>
        <v>0</v>
      </c>
      <c r="AC668" s="754">
        <f t="shared" si="1391"/>
        <v>0</v>
      </c>
      <c r="AD668" s="754">
        <f t="shared" si="1391"/>
        <v>0</v>
      </c>
      <c r="AE668" s="411">
        <f t="shared" ref="AE668" si="1392">AE667</f>
        <v>0</v>
      </c>
      <c r="AF668" s="411">
        <f t="shared" ref="AF668" si="1393">AF667</f>
        <v>0</v>
      </c>
      <c r="AG668" s="411">
        <f t="shared" ref="AG668" si="1394">AG667</f>
        <v>0</v>
      </c>
      <c r="AH668" s="411">
        <f t="shared" ref="AH668" si="1395">AH667</f>
        <v>0</v>
      </c>
      <c r="AI668" s="411">
        <f t="shared" ref="AI668" si="1396">AI667</f>
        <v>0</v>
      </c>
      <c r="AJ668" s="411">
        <f t="shared" ref="AJ668" si="1397">AJ667</f>
        <v>0</v>
      </c>
      <c r="AK668" s="411">
        <f t="shared" ref="AK668" si="1398">AK667</f>
        <v>0</v>
      </c>
      <c r="AL668" s="411">
        <f t="shared" ref="AL668" si="1399">AL667</f>
        <v>0</v>
      </c>
      <c r="AM668" s="306"/>
    </row>
    <row r="669" spans="1:39" ht="15" outlineLevel="1">
      <c r="A669" s="528"/>
      <c r="B669" s="294"/>
      <c r="C669" s="291"/>
      <c r="D669" s="753"/>
      <c r="E669" s="753"/>
      <c r="F669" s="753"/>
      <c r="G669" s="753"/>
      <c r="H669" s="753"/>
      <c r="I669" s="753"/>
      <c r="J669" s="753"/>
      <c r="K669" s="753"/>
      <c r="L669" s="753"/>
      <c r="M669" s="753"/>
      <c r="N669" s="753"/>
      <c r="O669" s="753"/>
      <c r="P669" s="753"/>
      <c r="Q669" s="753"/>
      <c r="R669" s="753"/>
      <c r="S669" s="753"/>
      <c r="T669" s="753"/>
      <c r="U669" s="753"/>
      <c r="V669" s="753"/>
      <c r="W669" s="753"/>
      <c r="X669" s="753"/>
      <c r="Y669" s="759"/>
      <c r="Z669" s="776"/>
      <c r="AA669" s="776"/>
      <c r="AB669" s="776"/>
      <c r="AC669" s="776"/>
      <c r="AD669" s="776"/>
      <c r="AE669" s="425"/>
      <c r="AF669" s="425"/>
      <c r="AG669" s="425"/>
      <c r="AH669" s="425"/>
      <c r="AI669" s="425"/>
      <c r="AJ669" s="425"/>
      <c r="AK669" s="425"/>
      <c r="AL669" s="425"/>
      <c r="AM669" s="306"/>
    </row>
    <row r="670" spans="1:39" ht="15" outlineLevel="1">
      <c r="A670" s="528">
        <v>26</v>
      </c>
      <c r="B670" s="428" t="s">
        <v>118</v>
      </c>
      <c r="C670" s="291" t="s">
        <v>25</v>
      </c>
      <c r="D670" s="295">
        <v>292846.37888333603</v>
      </c>
      <c r="E670" s="295">
        <v>292846.37888333603</v>
      </c>
      <c r="F670" s="295">
        <v>291398.22425512003</v>
      </c>
      <c r="G670" s="295">
        <v>291398.22425512003</v>
      </c>
      <c r="H670" s="295">
        <v>291398.22425512003</v>
      </c>
      <c r="I670" s="295">
        <v>291390.43454144173</v>
      </c>
      <c r="J670" s="295">
        <v>291390.43454144173</v>
      </c>
      <c r="K670" s="295">
        <v>291390.43454144173</v>
      </c>
      <c r="L670" s="295">
        <v>291119.45379224129</v>
      </c>
      <c r="M670" s="295">
        <v>291119.45379224129</v>
      </c>
      <c r="N670" s="295">
        <v>12</v>
      </c>
      <c r="O670" s="295">
        <v>60.360932557800005</v>
      </c>
      <c r="P670" s="295">
        <v>60.360932557800005</v>
      </c>
      <c r="Q670" s="295">
        <v>60.062441710208425</v>
      </c>
      <c r="R670" s="295">
        <v>60.062441710208425</v>
      </c>
      <c r="S670" s="295">
        <v>60.062441710208425</v>
      </c>
      <c r="T670" s="295">
        <v>60.060836109402388</v>
      </c>
      <c r="U670" s="295">
        <v>60.060836109402388</v>
      </c>
      <c r="V670" s="295">
        <v>60.060836109402388</v>
      </c>
      <c r="W670" s="295">
        <v>60.060836109402388</v>
      </c>
      <c r="X670" s="295">
        <v>60.060836109402388</v>
      </c>
      <c r="Y670" s="766"/>
      <c r="Z670" s="758">
        <v>0.15979352415650713</v>
      </c>
      <c r="AA670" s="758">
        <v>0.80413697119219552</v>
      </c>
      <c r="AB670" s="758"/>
      <c r="AC670" s="758">
        <v>3.6069504651297088E-2</v>
      </c>
      <c r="AD670" s="758"/>
      <c r="AE670" s="410"/>
      <c r="AF670" s="415"/>
      <c r="AG670" s="415"/>
      <c r="AH670" s="415"/>
      <c r="AI670" s="415"/>
      <c r="AJ670" s="415"/>
      <c r="AK670" s="415"/>
      <c r="AL670" s="415"/>
      <c r="AM670" s="296">
        <f>SUM(Y670:AL670)</f>
        <v>0.99999999999999978</v>
      </c>
    </row>
    <row r="671" spans="1:39" ht="15" outlineLevel="1">
      <c r="A671" s="528"/>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754">
        <f>Y670</f>
        <v>0</v>
      </c>
      <c r="Z671" s="754">
        <f t="shared" ref="Z671:AD671" si="1400">Z670</f>
        <v>0.15979352415650713</v>
      </c>
      <c r="AA671" s="754">
        <f t="shared" si="1400"/>
        <v>0.80413697119219552</v>
      </c>
      <c r="AB671" s="754">
        <f t="shared" si="1400"/>
        <v>0</v>
      </c>
      <c r="AC671" s="754">
        <f t="shared" si="1400"/>
        <v>3.6069504651297088E-2</v>
      </c>
      <c r="AD671" s="754">
        <f t="shared" si="1400"/>
        <v>0</v>
      </c>
      <c r="AE671" s="411">
        <f t="shared" ref="AE671" si="1401">AE670</f>
        <v>0</v>
      </c>
      <c r="AF671" s="411">
        <f t="shared" ref="AF671" si="1402">AF670</f>
        <v>0</v>
      </c>
      <c r="AG671" s="411">
        <f t="shared" ref="AG671" si="1403">AG670</f>
        <v>0</v>
      </c>
      <c r="AH671" s="411">
        <f t="shared" ref="AH671" si="1404">AH670</f>
        <v>0</v>
      </c>
      <c r="AI671" s="411">
        <f t="shared" ref="AI671" si="1405">AI670</f>
        <v>0</v>
      </c>
      <c r="AJ671" s="411">
        <f t="shared" ref="AJ671" si="1406">AJ670</f>
        <v>0</v>
      </c>
      <c r="AK671" s="411">
        <f t="shared" ref="AK671" si="1407">AK670</f>
        <v>0</v>
      </c>
      <c r="AL671" s="411">
        <f t="shared" ref="AL671" si="1408">AL670</f>
        <v>0</v>
      </c>
      <c r="AM671" s="306"/>
    </row>
    <row r="672" spans="1:39" ht="15" outlineLevel="1">
      <c r="A672" s="528"/>
      <c r="B672" s="294"/>
      <c r="C672" s="291"/>
      <c r="D672" s="753"/>
      <c r="E672" s="753"/>
      <c r="F672" s="753"/>
      <c r="G672" s="753"/>
      <c r="H672" s="753"/>
      <c r="I672" s="753"/>
      <c r="J672" s="753"/>
      <c r="K672" s="753"/>
      <c r="L672" s="753"/>
      <c r="M672" s="753"/>
      <c r="N672" s="753"/>
      <c r="O672" s="753"/>
      <c r="P672" s="753"/>
      <c r="Q672" s="753"/>
      <c r="R672" s="753"/>
      <c r="S672" s="753"/>
      <c r="T672" s="753"/>
      <c r="U672" s="753"/>
      <c r="V672" s="753"/>
      <c r="W672" s="753"/>
      <c r="X672" s="753"/>
      <c r="Y672" s="759"/>
      <c r="Z672" s="776"/>
      <c r="AA672" s="776"/>
      <c r="AB672" s="776"/>
      <c r="AC672" s="776"/>
      <c r="AD672" s="776"/>
      <c r="AE672" s="425"/>
      <c r="AF672" s="425"/>
      <c r="AG672" s="425"/>
      <c r="AH672" s="425"/>
      <c r="AI672" s="425"/>
      <c r="AJ672" s="425"/>
      <c r="AK672" s="425"/>
      <c r="AL672" s="425"/>
      <c r="AM672" s="306"/>
    </row>
    <row r="673" spans="1:39" ht="30" outlineLevel="1">
      <c r="A673" s="528">
        <v>27</v>
      </c>
      <c r="B673" s="428" t="s">
        <v>119</v>
      </c>
      <c r="C673" s="291" t="s">
        <v>25</v>
      </c>
      <c r="D673" s="295">
        <v>78687.402585119999</v>
      </c>
      <c r="E673" s="295">
        <v>69323.601677490718</v>
      </c>
      <c r="F673" s="295">
        <v>50595.999862232158</v>
      </c>
      <c r="G673" s="295">
        <v>50438.625057061923</v>
      </c>
      <c r="H673" s="295">
        <v>50438.625057061923</v>
      </c>
      <c r="I673" s="295">
        <v>50438.625057061923</v>
      </c>
      <c r="J673" s="295">
        <v>41293.143676231623</v>
      </c>
      <c r="K673" s="295">
        <v>38349.303826978583</v>
      </c>
      <c r="L673" s="295">
        <v>30586.209528644235</v>
      </c>
      <c r="M673" s="295">
        <v>16087.85795963445</v>
      </c>
      <c r="N673" s="295">
        <v>12</v>
      </c>
      <c r="O673" s="295">
        <v>21.4045056</v>
      </c>
      <c r="P673" s="295">
        <v>18.857369433599999</v>
      </c>
      <c r="Q673" s="295">
        <v>13.763097100800001</v>
      </c>
      <c r="R673" s="295">
        <v>13.7202880896</v>
      </c>
      <c r="S673" s="295">
        <v>13.7202880896</v>
      </c>
      <c r="T673" s="295">
        <v>13.7202880896</v>
      </c>
      <c r="U673" s="295">
        <v>12.348259280640001</v>
      </c>
      <c r="V673" s="295">
        <v>11.662244876160001</v>
      </c>
      <c r="W673" s="295">
        <v>9.6042016627200013</v>
      </c>
      <c r="X673" s="295">
        <v>9.6042016627200013</v>
      </c>
      <c r="Y673" s="766"/>
      <c r="Z673" s="758">
        <v>1</v>
      </c>
      <c r="AA673" s="758"/>
      <c r="AB673" s="758"/>
      <c r="AC673" s="758"/>
      <c r="AD673" s="758"/>
      <c r="AE673" s="410"/>
      <c r="AF673" s="415"/>
      <c r="AG673" s="415"/>
      <c r="AH673" s="415"/>
      <c r="AI673" s="415"/>
      <c r="AJ673" s="415"/>
      <c r="AK673" s="415"/>
      <c r="AL673" s="415"/>
      <c r="AM673" s="296">
        <f>SUM(Y673:AL673)</f>
        <v>1</v>
      </c>
    </row>
    <row r="674" spans="1:39" ht="15" outlineLevel="1">
      <c r="A674" s="528"/>
      <c r="B674" s="294" t="s">
        <v>310</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754">
        <f>Y673</f>
        <v>0</v>
      </c>
      <c r="Z674" s="754">
        <f t="shared" ref="Z674:AD674" si="1409">Z673</f>
        <v>1</v>
      </c>
      <c r="AA674" s="754">
        <f t="shared" si="1409"/>
        <v>0</v>
      </c>
      <c r="AB674" s="754">
        <f t="shared" si="1409"/>
        <v>0</v>
      </c>
      <c r="AC674" s="754">
        <f t="shared" si="1409"/>
        <v>0</v>
      </c>
      <c r="AD674" s="754">
        <f t="shared" si="1409"/>
        <v>0</v>
      </c>
      <c r="AE674" s="411">
        <f t="shared" ref="AE674" si="1410">AE673</f>
        <v>0</v>
      </c>
      <c r="AF674" s="411">
        <f t="shared" ref="AF674" si="1411">AF673</f>
        <v>0</v>
      </c>
      <c r="AG674" s="411">
        <f t="shared" ref="AG674" si="1412">AG673</f>
        <v>0</v>
      </c>
      <c r="AH674" s="411">
        <f t="shared" ref="AH674" si="1413">AH673</f>
        <v>0</v>
      </c>
      <c r="AI674" s="411">
        <f t="shared" ref="AI674" si="1414">AI673</f>
        <v>0</v>
      </c>
      <c r="AJ674" s="411">
        <f t="shared" ref="AJ674" si="1415">AJ673</f>
        <v>0</v>
      </c>
      <c r="AK674" s="411">
        <f t="shared" ref="AK674" si="1416">AK673</f>
        <v>0</v>
      </c>
      <c r="AL674" s="411">
        <f t="shared" ref="AL674" si="1417">AL673</f>
        <v>0</v>
      </c>
      <c r="AM674" s="306"/>
    </row>
    <row r="675" spans="1:39" ht="15" outlineLevel="1">
      <c r="A675" s="528"/>
      <c r="B675" s="294"/>
      <c r="C675" s="291"/>
      <c r="D675" s="753"/>
      <c r="E675" s="753"/>
      <c r="F675" s="753"/>
      <c r="G675" s="753"/>
      <c r="H675" s="753"/>
      <c r="I675" s="753"/>
      <c r="J675" s="753"/>
      <c r="K675" s="753"/>
      <c r="L675" s="753"/>
      <c r="M675" s="753"/>
      <c r="N675" s="753"/>
      <c r="O675" s="753"/>
      <c r="P675" s="753"/>
      <c r="Q675" s="753"/>
      <c r="R675" s="753"/>
      <c r="S675" s="753"/>
      <c r="T675" s="753"/>
      <c r="U675" s="753"/>
      <c r="V675" s="753"/>
      <c r="W675" s="753"/>
      <c r="X675" s="753"/>
      <c r="Y675" s="759"/>
      <c r="Z675" s="776"/>
      <c r="AA675" s="776"/>
      <c r="AB675" s="776"/>
      <c r="AC675" s="776"/>
      <c r="AD675" s="776"/>
      <c r="AE675" s="425"/>
      <c r="AF675" s="425"/>
      <c r="AG675" s="425"/>
      <c r="AH675" s="425"/>
      <c r="AI675" s="425"/>
      <c r="AJ675" s="425"/>
      <c r="AK675" s="425"/>
      <c r="AL675" s="425"/>
      <c r="AM675" s="306"/>
    </row>
    <row r="676" spans="1:39" ht="30" outlineLevel="1">
      <c r="A676" s="528">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766"/>
      <c r="Z676" s="758"/>
      <c r="AA676" s="758"/>
      <c r="AB676" s="758"/>
      <c r="AC676" s="758"/>
      <c r="AD676" s="758"/>
      <c r="AE676" s="410"/>
      <c r="AF676" s="415"/>
      <c r="AG676" s="415"/>
      <c r="AH676" s="415"/>
      <c r="AI676" s="415"/>
      <c r="AJ676" s="415"/>
      <c r="AK676" s="415"/>
      <c r="AL676" s="415"/>
      <c r="AM676" s="296">
        <f>SUM(Y676:AL676)</f>
        <v>0</v>
      </c>
    </row>
    <row r="677" spans="1:39" ht="15" outlineLevel="1">
      <c r="A677" s="528"/>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754">
        <f>Y676</f>
        <v>0</v>
      </c>
      <c r="Z677" s="754">
        <f t="shared" ref="Z677:AD677" si="1418">Z676</f>
        <v>0</v>
      </c>
      <c r="AA677" s="754">
        <f t="shared" si="1418"/>
        <v>0</v>
      </c>
      <c r="AB677" s="754">
        <f t="shared" si="1418"/>
        <v>0</v>
      </c>
      <c r="AC677" s="754">
        <f t="shared" si="1418"/>
        <v>0</v>
      </c>
      <c r="AD677" s="754">
        <f t="shared" si="1418"/>
        <v>0</v>
      </c>
      <c r="AE677" s="411">
        <f t="shared" ref="AE677" si="1419">AE676</f>
        <v>0</v>
      </c>
      <c r="AF677" s="411">
        <f t="shared" ref="AF677" si="1420">AF676</f>
        <v>0</v>
      </c>
      <c r="AG677" s="411">
        <f t="shared" ref="AG677" si="1421">AG676</f>
        <v>0</v>
      </c>
      <c r="AH677" s="411">
        <f t="shared" ref="AH677" si="1422">AH676</f>
        <v>0</v>
      </c>
      <c r="AI677" s="411">
        <f t="shared" ref="AI677" si="1423">AI676</f>
        <v>0</v>
      </c>
      <c r="AJ677" s="411">
        <f t="shared" ref="AJ677" si="1424">AJ676</f>
        <v>0</v>
      </c>
      <c r="AK677" s="411">
        <f t="shared" ref="AK677" si="1425">AK676</f>
        <v>0</v>
      </c>
      <c r="AL677" s="411">
        <f t="shared" ref="AL677" si="1426">AL676</f>
        <v>0</v>
      </c>
      <c r="AM677" s="306"/>
    </row>
    <row r="678" spans="1:39" ht="15" outlineLevel="1">
      <c r="A678" s="528"/>
      <c r="B678" s="294"/>
      <c r="C678" s="291"/>
      <c r="D678" s="753"/>
      <c r="E678" s="753"/>
      <c r="F678" s="753"/>
      <c r="G678" s="753"/>
      <c r="H678" s="753"/>
      <c r="I678" s="753"/>
      <c r="J678" s="753"/>
      <c r="K678" s="753"/>
      <c r="L678" s="753"/>
      <c r="M678" s="753"/>
      <c r="N678" s="753"/>
      <c r="O678" s="753"/>
      <c r="P678" s="753"/>
      <c r="Q678" s="753"/>
      <c r="R678" s="753"/>
      <c r="S678" s="753"/>
      <c r="T678" s="753"/>
      <c r="U678" s="753"/>
      <c r="V678" s="753"/>
      <c r="W678" s="753"/>
      <c r="X678" s="753"/>
      <c r="Y678" s="759"/>
      <c r="Z678" s="776"/>
      <c r="AA678" s="776"/>
      <c r="AB678" s="776"/>
      <c r="AC678" s="776"/>
      <c r="AD678" s="776"/>
      <c r="AE678" s="425"/>
      <c r="AF678" s="425"/>
      <c r="AG678" s="425"/>
      <c r="AH678" s="425"/>
      <c r="AI678" s="425"/>
      <c r="AJ678" s="425"/>
      <c r="AK678" s="425"/>
      <c r="AL678" s="425"/>
      <c r="AM678" s="306"/>
    </row>
    <row r="679" spans="1:39" ht="30" outlineLevel="1">
      <c r="A679" s="528">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766"/>
      <c r="Z679" s="758"/>
      <c r="AA679" s="758"/>
      <c r="AB679" s="758"/>
      <c r="AC679" s="758"/>
      <c r="AD679" s="758"/>
      <c r="AE679" s="410"/>
      <c r="AF679" s="415"/>
      <c r="AG679" s="415"/>
      <c r="AH679" s="415"/>
      <c r="AI679" s="415"/>
      <c r="AJ679" s="415"/>
      <c r="AK679" s="415"/>
      <c r="AL679" s="415"/>
      <c r="AM679" s="296">
        <f>SUM(Y679:AL679)</f>
        <v>0</v>
      </c>
    </row>
    <row r="680" spans="1:39" ht="15" outlineLevel="1">
      <c r="A680" s="528"/>
      <c r="B680" s="294" t="s">
        <v>310</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754">
        <f>Y679</f>
        <v>0</v>
      </c>
      <c r="Z680" s="754">
        <f t="shared" ref="Z680:AD680" si="1427">Z679</f>
        <v>0</v>
      </c>
      <c r="AA680" s="754">
        <f t="shared" si="1427"/>
        <v>0</v>
      </c>
      <c r="AB680" s="754">
        <f t="shared" si="1427"/>
        <v>0</v>
      </c>
      <c r="AC680" s="754">
        <f t="shared" si="1427"/>
        <v>0</v>
      </c>
      <c r="AD680" s="754">
        <f t="shared" si="1427"/>
        <v>0</v>
      </c>
      <c r="AE680" s="411">
        <f t="shared" ref="AE680" si="1428">AE679</f>
        <v>0</v>
      </c>
      <c r="AF680" s="411">
        <f t="shared" ref="AF680" si="1429">AF679</f>
        <v>0</v>
      </c>
      <c r="AG680" s="411">
        <f t="shared" ref="AG680" si="1430">AG679</f>
        <v>0</v>
      </c>
      <c r="AH680" s="411">
        <f t="shared" ref="AH680" si="1431">AH679</f>
        <v>0</v>
      </c>
      <c r="AI680" s="411">
        <f t="shared" ref="AI680" si="1432">AI679</f>
        <v>0</v>
      </c>
      <c r="AJ680" s="411">
        <f t="shared" ref="AJ680" si="1433">AJ679</f>
        <v>0</v>
      </c>
      <c r="AK680" s="411">
        <f t="shared" ref="AK680" si="1434">AK679</f>
        <v>0</v>
      </c>
      <c r="AL680" s="411">
        <f t="shared" ref="AL680" si="1435">AL679</f>
        <v>0</v>
      </c>
      <c r="AM680" s="306"/>
    </row>
    <row r="681" spans="1:39" ht="15" outlineLevel="1">
      <c r="A681" s="528"/>
      <c r="B681" s="294"/>
      <c r="C681" s="291"/>
      <c r="D681" s="753"/>
      <c r="E681" s="753"/>
      <c r="F681" s="753"/>
      <c r="G681" s="753"/>
      <c r="H681" s="753"/>
      <c r="I681" s="753"/>
      <c r="J681" s="753"/>
      <c r="K681" s="753"/>
      <c r="L681" s="753"/>
      <c r="M681" s="753"/>
      <c r="N681" s="753"/>
      <c r="O681" s="753"/>
      <c r="P681" s="753"/>
      <c r="Q681" s="753"/>
      <c r="R681" s="753"/>
      <c r="S681" s="753"/>
      <c r="T681" s="753"/>
      <c r="U681" s="753"/>
      <c r="V681" s="753"/>
      <c r="W681" s="753"/>
      <c r="X681" s="753"/>
      <c r="Y681" s="759"/>
      <c r="Z681" s="776"/>
      <c r="AA681" s="776"/>
      <c r="AB681" s="776"/>
      <c r="AC681" s="776"/>
      <c r="AD681" s="776"/>
      <c r="AE681" s="425"/>
      <c r="AF681" s="425"/>
      <c r="AG681" s="425"/>
      <c r="AH681" s="425"/>
      <c r="AI681" s="425"/>
      <c r="AJ681" s="425"/>
      <c r="AK681" s="425"/>
      <c r="AL681" s="425"/>
      <c r="AM681" s="306"/>
    </row>
    <row r="682" spans="1:39" ht="30" outlineLevel="1">
      <c r="A682" s="528">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766"/>
      <c r="Z682" s="758"/>
      <c r="AA682" s="758"/>
      <c r="AB682" s="758"/>
      <c r="AC682" s="758"/>
      <c r="AD682" s="758"/>
      <c r="AE682" s="410"/>
      <c r="AF682" s="415"/>
      <c r="AG682" s="415"/>
      <c r="AH682" s="415"/>
      <c r="AI682" s="415"/>
      <c r="AJ682" s="415"/>
      <c r="AK682" s="415"/>
      <c r="AL682" s="415"/>
      <c r="AM682" s="296">
        <f>SUM(Y682:AL682)</f>
        <v>0</v>
      </c>
    </row>
    <row r="683" spans="1:39" ht="15" outlineLevel="1">
      <c r="A683" s="528"/>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754">
        <f>Y682</f>
        <v>0</v>
      </c>
      <c r="Z683" s="754">
        <f t="shared" ref="Z683:AD683" si="1436">Z682</f>
        <v>0</v>
      </c>
      <c r="AA683" s="754">
        <f t="shared" si="1436"/>
        <v>0</v>
      </c>
      <c r="AB683" s="754">
        <f t="shared" si="1436"/>
        <v>0</v>
      </c>
      <c r="AC683" s="754">
        <f t="shared" si="1436"/>
        <v>0</v>
      </c>
      <c r="AD683" s="754">
        <f t="shared" si="1436"/>
        <v>0</v>
      </c>
      <c r="AE683" s="411">
        <f t="shared" ref="AE683" si="1437">AE682</f>
        <v>0</v>
      </c>
      <c r="AF683" s="411">
        <f t="shared" ref="AF683" si="1438">AF682</f>
        <v>0</v>
      </c>
      <c r="AG683" s="411">
        <f t="shared" ref="AG683" si="1439">AG682</f>
        <v>0</v>
      </c>
      <c r="AH683" s="411">
        <f t="shared" ref="AH683" si="1440">AH682</f>
        <v>0</v>
      </c>
      <c r="AI683" s="411">
        <f t="shared" ref="AI683" si="1441">AI682</f>
        <v>0</v>
      </c>
      <c r="AJ683" s="411">
        <f t="shared" ref="AJ683" si="1442">AJ682</f>
        <v>0</v>
      </c>
      <c r="AK683" s="411">
        <f t="shared" ref="AK683" si="1443">AK682</f>
        <v>0</v>
      </c>
      <c r="AL683" s="411">
        <f t="shared" ref="AL683" si="1444">AL682</f>
        <v>0</v>
      </c>
      <c r="AM683" s="306"/>
    </row>
    <row r="684" spans="1:39" ht="15" outlineLevel="1">
      <c r="A684" s="528"/>
      <c r="B684" s="294"/>
      <c r="C684" s="291"/>
      <c r="D684" s="753"/>
      <c r="E684" s="753"/>
      <c r="F684" s="753"/>
      <c r="G684" s="753"/>
      <c r="H684" s="753"/>
      <c r="I684" s="753"/>
      <c r="J684" s="753"/>
      <c r="K684" s="753"/>
      <c r="L684" s="753"/>
      <c r="M684" s="753"/>
      <c r="N684" s="753"/>
      <c r="O684" s="753"/>
      <c r="P684" s="753"/>
      <c r="Q684" s="753"/>
      <c r="R684" s="753"/>
      <c r="S684" s="753"/>
      <c r="T684" s="753"/>
      <c r="U684" s="753"/>
      <c r="V684" s="753"/>
      <c r="W684" s="753"/>
      <c r="X684" s="753"/>
      <c r="Y684" s="759"/>
      <c r="Z684" s="776"/>
      <c r="AA684" s="776"/>
      <c r="AB684" s="776"/>
      <c r="AC684" s="776"/>
      <c r="AD684" s="776"/>
      <c r="AE684" s="425"/>
      <c r="AF684" s="425"/>
      <c r="AG684" s="425"/>
      <c r="AH684" s="425"/>
      <c r="AI684" s="425"/>
      <c r="AJ684" s="425"/>
      <c r="AK684" s="425"/>
      <c r="AL684" s="425"/>
      <c r="AM684" s="306"/>
    </row>
    <row r="685" spans="1:39" ht="30" outlineLevel="1">
      <c r="A685" s="528">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766"/>
      <c r="Z685" s="758"/>
      <c r="AA685" s="758"/>
      <c r="AB685" s="758"/>
      <c r="AC685" s="758"/>
      <c r="AD685" s="758"/>
      <c r="AE685" s="410"/>
      <c r="AF685" s="415"/>
      <c r="AG685" s="415"/>
      <c r="AH685" s="415"/>
      <c r="AI685" s="415"/>
      <c r="AJ685" s="415"/>
      <c r="AK685" s="415"/>
      <c r="AL685" s="415"/>
      <c r="AM685" s="296">
        <f>SUM(Y685:AL685)</f>
        <v>0</v>
      </c>
    </row>
    <row r="686" spans="1:39" ht="15" outlineLevel="1">
      <c r="A686" s="528"/>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754">
        <f>Y685</f>
        <v>0</v>
      </c>
      <c r="Z686" s="754">
        <f t="shared" ref="Z686:AD686" si="1445">Z685</f>
        <v>0</v>
      </c>
      <c r="AA686" s="754">
        <f t="shared" si="1445"/>
        <v>0</v>
      </c>
      <c r="AB686" s="754">
        <f t="shared" si="1445"/>
        <v>0</v>
      </c>
      <c r="AC686" s="754">
        <f t="shared" si="1445"/>
        <v>0</v>
      </c>
      <c r="AD686" s="754">
        <f t="shared" si="1445"/>
        <v>0</v>
      </c>
      <c r="AE686" s="411">
        <f t="shared" ref="AE686" si="1446">AE685</f>
        <v>0</v>
      </c>
      <c r="AF686" s="411">
        <f t="shared" ref="AF686" si="1447">AF685</f>
        <v>0</v>
      </c>
      <c r="AG686" s="411">
        <f t="shared" ref="AG686" si="1448">AG685</f>
        <v>0</v>
      </c>
      <c r="AH686" s="411">
        <f t="shared" ref="AH686" si="1449">AH685</f>
        <v>0</v>
      </c>
      <c r="AI686" s="411">
        <f t="shared" ref="AI686" si="1450">AI685</f>
        <v>0</v>
      </c>
      <c r="AJ686" s="411">
        <f t="shared" ref="AJ686" si="1451">AJ685</f>
        <v>0</v>
      </c>
      <c r="AK686" s="411">
        <f t="shared" ref="AK686" si="1452">AK685</f>
        <v>0</v>
      </c>
      <c r="AL686" s="411">
        <f t="shared" ref="AL686" si="1453">AL685</f>
        <v>0</v>
      </c>
      <c r="AM686" s="306"/>
    </row>
    <row r="687" spans="1:39" ht="15" outlineLevel="1">
      <c r="A687" s="528"/>
      <c r="B687" s="428"/>
      <c r="C687" s="291"/>
      <c r="D687" s="753"/>
      <c r="E687" s="753"/>
      <c r="F687" s="753"/>
      <c r="G687" s="753"/>
      <c r="H687" s="753"/>
      <c r="I687" s="753"/>
      <c r="J687" s="753"/>
      <c r="K687" s="753"/>
      <c r="L687" s="753"/>
      <c r="M687" s="753"/>
      <c r="N687" s="753"/>
      <c r="O687" s="753"/>
      <c r="P687" s="753"/>
      <c r="Q687" s="753"/>
      <c r="R687" s="753"/>
      <c r="S687" s="753"/>
      <c r="T687" s="753"/>
      <c r="U687" s="753"/>
      <c r="V687" s="753"/>
      <c r="W687" s="753"/>
      <c r="X687" s="753"/>
      <c r="Y687" s="759"/>
      <c r="Z687" s="776"/>
      <c r="AA687" s="776"/>
      <c r="AB687" s="776"/>
      <c r="AC687" s="776"/>
      <c r="AD687" s="776"/>
      <c r="AE687" s="425"/>
      <c r="AF687" s="425"/>
      <c r="AG687" s="425"/>
      <c r="AH687" s="425"/>
      <c r="AI687" s="425"/>
      <c r="AJ687" s="425"/>
      <c r="AK687" s="425"/>
      <c r="AL687" s="425"/>
      <c r="AM687" s="306"/>
    </row>
    <row r="688" spans="1:39" ht="15" outlineLevel="1">
      <c r="A688" s="528">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766"/>
      <c r="Z688" s="758"/>
      <c r="AA688" s="758"/>
      <c r="AB688" s="758"/>
      <c r="AC688" s="758"/>
      <c r="AD688" s="758"/>
      <c r="AE688" s="410"/>
      <c r="AF688" s="415"/>
      <c r="AG688" s="415"/>
      <c r="AH688" s="415"/>
      <c r="AI688" s="415"/>
      <c r="AJ688" s="415"/>
      <c r="AK688" s="415"/>
      <c r="AL688" s="415"/>
      <c r="AM688" s="296">
        <f>SUM(Y688:AL688)</f>
        <v>0</v>
      </c>
    </row>
    <row r="689" spans="1:39" ht="15" outlineLevel="1">
      <c r="A689" s="528"/>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754">
        <f>Y688</f>
        <v>0</v>
      </c>
      <c r="Z689" s="754">
        <f t="shared" ref="Z689:AD689" si="1454">Z688</f>
        <v>0</v>
      </c>
      <c r="AA689" s="754">
        <f t="shared" si="1454"/>
        <v>0</v>
      </c>
      <c r="AB689" s="754">
        <f t="shared" si="1454"/>
        <v>0</v>
      </c>
      <c r="AC689" s="754">
        <f t="shared" si="1454"/>
        <v>0</v>
      </c>
      <c r="AD689" s="754">
        <f t="shared" si="1454"/>
        <v>0</v>
      </c>
      <c r="AE689" s="411">
        <f t="shared" ref="AE689" si="1455">AE688</f>
        <v>0</v>
      </c>
      <c r="AF689" s="411">
        <f t="shared" ref="AF689" si="1456">AF688</f>
        <v>0</v>
      </c>
      <c r="AG689" s="411">
        <f t="shared" ref="AG689" si="1457">AG688</f>
        <v>0</v>
      </c>
      <c r="AH689" s="411">
        <f t="shared" ref="AH689" si="1458">AH688</f>
        <v>0</v>
      </c>
      <c r="AI689" s="411">
        <f t="shared" ref="AI689" si="1459">AI688</f>
        <v>0</v>
      </c>
      <c r="AJ689" s="411">
        <f t="shared" ref="AJ689" si="1460">AJ688</f>
        <v>0</v>
      </c>
      <c r="AK689" s="411">
        <f t="shared" ref="AK689" si="1461">AK688</f>
        <v>0</v>
      </c>
      <c r="AL689" s="411">
        <f t="shared" ref="AL689" si="1462">AL688</f>
        <v>0</v>
      </c>
      <c r="AM689" s="306"/>
    </row>
    <row r="690" spans="1:39" ht="15" outlineLevel="1">
      <c r="A690" s="528"/>
      <c r="B690" s="428"/>
      <c r="C690" s="291"/>
      <c r="D690" s="753"/>
      <c r="E690" s="753"/>
      <c r="F690" s="753"/>
      <c r="G690" s="753"/>
      <c r="H690" s="753"/>
      <c r="I690" s="753"/>
      <c r="J690" s="753"/>
      <c r="K690" s="753"/>
      <c r="L690" s="753"/>
      <c r="M690" s="753"/>
      <c r="N690" s="753"/>
      <c r="O690" s="753"/>
      <c r="P690" s="753"/>
      <c r="Q690" s="753"/>
      <c r="R690" s="753"/>
      <c r="S690" s="753"/>
      <c r="T690" s="753"/>
      <c r="U690" s="753"/>
      <c r="V690" s="753"/>
      <c r="W690" s="753"/>
      <c r="X690" s="753"/>
      <c r="Y690" s="759"/>
      <c r="Z690" s="776"/>
      <c r="AA690" s="776"/>
      <c r="AB690" s="776"/>
      <c r="AC690" s="776"/>
      <c r="AD690" s="776"/>
      <c r="AE690" s="425"/>
      <c r="AF690" s="425"/>
      <c r="AG690" s="425"/>
      <c r="AH690" s="425"/>
      <c r="AI690" s="425"/>
      <c r="AJ690" s="425"/>
      <c r="AK690" s="425"/>
      <c r="AL690" s="425"/>
      <c r="AM690" s="306"/>
    </row>
    <row r="691" spans="1:39" ht="15.45" outlineLevel="1">
      <c r="A691" s="528"/>
      <c r="B691" s="288" t="s">
        <v>501</v>
      </c>
      <c r="C691" s="291"/>
      <c r="D691" s="753"/>
      <c r="E691" s="753"/>
      <c r="F691" s="753"/>
      <c r="G691" s="753"/>
      <c r="H691" s="753"/>
      <c r="I691" s="753"/>
      <c r="J691" s="753"/>
      <c r="K691" s="753"/>
      <c r="L691" s="753"/>
      <c r="M691" s="753"/>
      <c r="N691" s="753"/>
      <c r="O691" s="753"/>
      <c r="P691" s="753"/>
      <c r="Q691" s="753"/>
      <c r="R691" s="753"/>
      <c r="S691" s="753"/>
      <c r="T691" s="753"/>
      <c r="U691" s="753"/>
      <c r="V691" s="753"/>
      <c r="W691" s="753"/>
      <c r="X691" s="753"/>
      <c r="Y691" s="759"/>
      <c r="Z691" s="776"/>
      <c r="AA691" s="776"/>
      <c r="AB691" s="776"/>
      <c r="AC691" s="776"/>
      <c r="AD691" s="776"/>
      <c r="AE691" s="425"/>
      <c r="AF691" s="425"/>
      <c r="AG691" s="425"/>
      <c r="AH691" s="425"/>
      <c r="AI691" s="425"/>
      <c r="AJ691" s="425"/>
      <c r="AK691" s="425"/>
      <c r="AL691" s="425"/>
      <c r="AM691" s="306"/>
    </row>
    <row r="692" spans="1:39" ht="15" outlineLevel="1">
      <c r="A692" s="528">
        <v>33</v>
      </c>
      <c r="B692" s="428" t="s">
        <v>125</v>
      </c>
      <c r="C692" s="291" t="s">
        <v>25</v>
      </c>
      <c r="D692" s="295">
        <v>43527.116927999996</v>
      </c>
      <c r="E692" s="295">
        <v>43527.116927999996</v>
      </c>
      <c r="F692" s="295">
        <v>43527.116927999996</v>
      </c>
      <c r="G692" s="295">
        <v>43527.116927999996</v>
      </c>
      <c r="H692" s="295">
        <v>43527.116927999996</v>
      </c>
      <c r="I692" s="295">
        <v>43527.116927999996</v>
      </c>
      <c r="J692" s="295">
        <v>43527.116927999996</v>
      </c>
      <c r="K692" s="295">
        <v>43527.116927999996</v>
      </c>
      <c r="L692" s="295">
        <v>43527.116927999996</v>
      </c>
      <c r="M692" s="295">
        <v>43527.116927999996</v>
      </c>
      <c r="N692" s="295">
        <v>12</v>
      </c>
      <c r="O692" s="295">
        <v>1.26947371</v>
      </c>
      <c r="P692" s="295">
        <v>1.26947371</v>
      </c>
      <c r="Q692" s="295">
        <v>1.26947371</v>
      </c>
      <c r="R692" s="295">
        <v>1.26947371</v>
      </c>
      <c r="S692" s="295">
        <v>1.26947371</v>
      </c>
      <c r="T692" s="295">
        <v>1.26947371</v>
      </c>
      <c r="U692" s="295">
        <v>1.26947371</v>
      </c>
      <c r="V692" s="295">
        <v>1.26947371</v>
      </c>
      <c r="W692" s="295">
        <v>1.26947371</v>
      </c>
      <c r="X692" s="295">
        <v>1.26947371</v>
      </c>
      <c r="Y692" s="766"/>
      <c r="Z692" s="758">
        <v>0.62169846748091062</v>
      </c>
      <c r="AA692" s="758">
        <v>0.37830153251908943</v>
      </c>
      <c r="AB692" s="758"/>
      <c r="AC692" s="758"/>
      <c r="AD692" s="758"/>
      <c r="AE692" s="410"/>
      <c r="AF692" s="415"/>
      <c r="AG692" s="415"/>
      <c r="AH692" s="415"/>
      <c r="AI692" s="415"/>
      <c r="AJ692" s="415"/>
      <c r="AK692" s="415"/>
      <c r="AL692" s="415"/>
      <c r="AM692" s="296">
        <f>SUM(Y692:AL692)</f>
        <v>1</v>
      </c>
    </row>
    <row r="693" spans="1:39" ht="15" outlineLevel="1">
      <c r="A693" s="528"/>
      <c r="B693" s="294" t="s">
        <v>310</v>
      </c>
      <c r="C693" s="291" t="s">
        <v>163</v>
      </c>
      <c r="D693" s="295"/>
      <c r="E693" s="295"/>
      <c r="F693" s="295"/>
      <c r="G693" s="295"/>
      <c r="H693" s="295"/>
      <c r="I693" s="295"/>
      <c r="J693" s="295"/>
      <c r="K693" s="295"/>
      <c r="L693" s="295"/>
      <c r="M693" s="295"/>
      <c r="N693" s="295">
        <f>N692</f>
        <v>12</v>
      </c>
      <c r="O693" s="295"/>
      <c r="P693" s="295"/>
      <c r="Q693" s="295"/>
      <c r="R693" s="295"/>
      <c r="S693" s="295"/>
      <c r="T693" s="295"/>
      <c r="U693" s="295"/>
      <c r="V693" s="295"/>
      <c r="W693" s="295"/>
      <c r="X693" s="295"/>
      <c r="Y693" s="754">
        <f>Y692</f>
        <v>0</v>
      </c>
      <c r="Z693" s="754">
        <f t="shared" ref="Z693:AD693" si="1463">Z692</f>
        <v>0.62169846748091062</v>
      </c>
      <c r="AA693" s="754">
        <f t="shared" si="1463"/>
        <v>0.37830153251908943</v>
      </c>
      <c r="AB693" s="754">
        <f t="shared" si="1463"/>
        <v>0</v>
      </c>
      <c r="AC693" s="754">
        <f t="shared" si="1463"/>
        <v>0</v>
      </c>
      <c r="AD693" s="754">
        <f t="shared" si="1463"/>
        <v>0</v>
      </c>
      <c r="AE693" s="411">
        <f t="shared" ref="AE693" si="1464">AE692</f>
        <v>0</v>
      </c>
      <c r="AF693" s="411">
        <f t="shared" ref="AF693" si="1465">AF692</f>
        <v>0</v>
      </c>
      <c r="AG693" s="411">
        <f t="shared" ref="AG693" si="1466">AG692</f>
        <v>0</v>
      </c>
      <c r="AH693" s="411">
        <f t="shared" ref="AH693" si="1467">AH692</f>
        <v>0</v>
      </c>
      <c r="AI693" s="411">
        <f t="shared" ref="AI693" si="1468">AI692</f>
        <v>0</v>
      </c>
      <c r="AJ693" s="411">
        <f t="shared" ref="AJ693" si="1469">AJ692</f>
        <v>0</v>
      </c>
      <c r="AK693" s="411">
        <f t="shared" ref="AK693" si="1470">AK692</f>
        <v>0</v>
      </c>
      <c r="AL693" s="411">
        <f t="shared" ref="AL693" si="1471">AL692</f>
        <v>0</v>
      </c>
      <c r="AM693" s="306"/>
    </row>
    <row r="694" spans="1:39" ht="15" outlineLevel="1">
      <c r="A694" s="528"/>
      <c r="B694" s="428"/>
      <c r="C694" s="291"/>
      <c r="D694" s="753"/>
      <c r="E694" s="753"/>
      <c r="F694" s="753"/>
      <c r="G694" s="753"/>
      <c r="H694" s="753"/>
      <c r="I694" s="753"/>
      <c r="J694" s="753"/>
      <c r="K694" s="753"/>
      <c r="L694" s="753"/>
      <c r="M694" s="753"/>
      <c r="N694" s="753"/>
      <c r="O694" s="753"/>
      <c r="P694" s="753"/>
      <c r="Q694" s="753"/>
      <c r="R694" s="753"/>
      <c r="S694" s="753"/>
      <c r="T694" s="753"/>
      <c r="U694" s="753"/>
      <c r="V694" s="753"/>
      <c r="W694" s="753"/>
      <c r="X694" s="753"/>
      <c r="Y694" s="759"/>
      <c r="Z694" s="776"/>
      <c r="AA694" s="776"/>
      <c r="AB694" s="776"/>
      <c r="AC694" s="776"/>
      <c r="AD694" s="776"/>
      <c r="AE694" s="425"/>
      <c r="AF694" s="425"/>
      <c r="AG694" s="425"/>
      <c r="AH694" s="425"/>
      <c r="AI694" s="425"/>
      <c r="AJ694" s="425"/>
      <c r="AK694" s="425"/>
      <c r="AL694" s="425"/>
      <c r="AM694" s="306"/>
    </row>
    <row r="695" spans="1:39" ht="15" outlineLevel="1">
      <c r="A695" s="528">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766"/>
      <c r="Z695" s="758"/>
      <c r="AA695" s="758"/>
      <c r="AB695" s="758"/>
      <c r="AC695" s="758"/>
      <c r="AD695" s="758"/>
      <c r="AE695" s="410"/>
      <c r="AF695" s="415"/>
      <c r="AG695" s="415"/>
      <c r="AH695" s="415"/>
      <c r="AI695" s="415"/>
      <c r="AJ695" s="415"/>
      <c r="AK695" s="415"/>
      <c r="AL695" s="415"/>
      <c r="AM695" s="296">
        <f>SUM(Y695:AL695)</f>
        <v>0</v>
      </c>
    </row>
    <row r="696" spans="1:39" ht="15" outlineLevel="1">
      <c r="A696" s="528"/>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754">
        <f>Y695</f>
        <v>0</v>
      </c>
      <c r="Z696" s="754">
        <f t="shared" ref="Z696:AD696" si="1472">Z695</f>
        <v>0</v>
      </c>
      <c r="AA696" s="754">
        <f t="shared" si="1472"/>
        <v>0</v>
      </c>
      <c r="AB696" s="754">
        <f t="shared" si="1472"/>
        <v>0</v>
      </c>
      <c r="AC696" s="754">
        <f t="shared" si="1472"/>
        <v>0</v>
      </c>
      <c r="AD696" s="754">
        <f t="shared" si="1472"/>
        <v>0</v>
      </c>
      <c r="AE696" s="411">
        <f t="shared" ref="AE696" si="1473">AE695</f>
        <v>0</v>
      </c>
      <c r="AF696" s="411">
        <f t="shared" ref="AF696" si="1474">AF695</f>
        <v>0</v>
      </c>
      <c r="AG696" s="411">
        <f t="shared" ref="AG696" si="1475">AG695</f>
        <v>0</v>
      </c>
      <c r="AH696" s="411">
        <f t="shared" ref="AH696" si="1476">AH695</f>
        <v>0</v>
      </c>
      <c r="AI696" s="411">
        <f t="shared" ref="AI696" si="1477">AI695</f>
        <v>0</v>
      </c>
      <c r="AJ696" s="411">
        <f t="shared" ref="AJ696" si="1478">AJ695</f>
        <v>0</v>
      </c>
      <c r="AK696" s="411">
        <f t="shared" ref="AK696" si="1479">AK695</f>
        <v>0</v>
      </c>
      <c r="AL696" s="411">
        <f t="shared" ref="AL696" si="1480">AL695</f>
        <v>0</v>
      </c>
      <c r="AM696" s="306"/>
    </row>
    <row r="697" spans="1:39" ht="15" outlineLevel="1">
      <c r="A697" s="528"/>
      <c r="B697" s="428"/>
      <c r="C697" s="291"/>
      <c r="D697" s="753"/>
      <c r="E697" s="753"/>
      <c r="F697" s="753"/>
      <c r="G697" s="753"/>
      <c r="H697" s="753"/>
      <c r="I697" s="753"/>
      <c r="J697" s="753"/>
      <c r="K697" s="753"/>
      <c r="L697" s="753"/>
      <c r="M697" s="753"/>
      <c r="N697" s="753"/>
      <c r="O697" s="753"/>
      <c r="P697" s="753"/>
      <c r="Q697" s="753"/>
      <c r="R697" s="753"/>
      <c r="S697" s="753"/>
      <c r="T697" s="753"/>
      <c r="U697" s="753"/>
      <c r="V697" s="753"/>
      <c r="W697" s="753"/>
      <c r="X697" s="753"/>
      <c r="Y697" s="759"/>
      <c r="Z697" s="776"/>
      <c r="AA697" s="776"/>
      <c r="AB697" s="776"/>
      <c r="AC697" s="776"/>
      <c r="AD697" s="776"/>
      <c r="AE697" s="425"/>
      <c r="AF697" s="425"/>
      <c r="AG697" s="425"/>
      <c r="AH697" s="425"/>
      <c r="AI697" s="425"/>
      <c r="AJ697" s="425"/>
      <c r="AK697" s="425"/>
      <c r="AL697" s="425"/>
      <c r="AM697" s="306"/>
    </row>
    <row r="698" spans="1:39" ht="15" outlineLevel="1">
      <c r="A698" s="528">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766"/>
      <c r="Z698" s="758"/>
      <c r="AA698" s="758"/>
      <c r="AB698" s="758"/>
      <c r="AC698" s="758"/>
      <c r="AD698" s="758"/>
      <c r="AE698" s="410"/>
      <c r="AF698" s="415"/>
      <c r="AG698" s="415"/>
      <c r="AH698" s="415"/>
      <c r="AI698" s="415"/>
      <c r="AJ698" s="415"/>
      <c r="AK698" s="415"/>
      <c r="AL698" s="415"/>
      <c r="AM698" s="296">
        <f>SUM(Y698:AL698)</f>
        <v>0</v>
      </c>
    </row>
    <row r="699" spans="1:39" ht="15" outlineLevel="1">
      <c r="A699" s="528"/>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754">
        <f>Y698</f>
        <v>0</v>
      </c>
      <c r="Z699" s="754">
        <f t="shared" ref="Z699:AD699" si="1481">Z698</f>
        <v>0</v>
      </c>
      <c r="AA699" s="754">
        <f t="shared" si="1481"/>
        <v>0</v>
      </c>
      <c r="AB699" s="754">
        <f t="shared" si="1481"/>
        <v>0</v>
      </c>
      <c r="AC699" s="754">
        <f t="shared" si="1481"/>
        <v>0</v>
      </c>
      <c r="AD699" s="754">
        <f t="shared" si="1481"/>
        <v>0</v>
      </c>
      <c r="AE699" s="411">
        <f t="shared" ref="AE699" si="1482">AE698</f>
        <v>0</v>
      </c>
      <c r="AF699" s="411">
        <f t="shared" ref="AF699" si="1483">AF698</f>
        <v>0</v>
      </c>
      <c r="AG699" s="411">
        <f t="shared" ref="AG699" si="1484">AG698</f>
        <v>0</v>
      </c>
      <c r="AH699" s="411">
        <f t="shared" ref="AH699" si="1485">AH698</f>
        <v>0</v>
      </c>
      <c r="AI699" s="411">
        <f t="shared" ref="AI699" si="1486">AI698</f>
        <v>0</v>
      </c>
      <c r="AJ699" s="411">
        <f t="shared" ref="AJ699" si="1487">AJ698</f>
        <v>0</v>
      </c>
      <c r="AK699" s="411">
        <f t="shared" ref="AK699" si="1488">AK698</f>
        <v>0</v>
      </c>
      <c r="AL699" s="411">
        <f t="shared" ref="AL699" si="1489">AL698</f>
        <v>0</v>
      </c>
      <c r="AM699" s="306"/>
    </row>
    <row r="700" spans="1:39" ht="15" outlineLevel="1">
      <c r="A700" s="528"/>
      <c r="B700" s="431"/>
      <c r="C700" s="291"/>
      <c r="D700" s="753"/>
      <c r="E700" s="753"/>
      <c r="F700" s="753"/>
      <c r="G700" s="753"/>
      <c r="H700" s="753"/>
      <c r="I700" s="753"/>
      <c r="J700" s="753"/>
      <c r="K700" s="753"/>
      <c r="L700" s="753"/>
      <c r="M700" s="753"/>
      <c r="N700" s="753"/>
      <c r="O700" s="753"/>
      <c r="P700" s="753"/>
      <c r="Q700" s="753"/>
      <c r="R700" s="753"/>
      <c r="S700" s="753"/>
      <c r="T700" s="753"/>
      <c r="U700" s="753"/>
      <c r="V700" s="753"/>
      <c r="W700" s="753"/>
      <c r="X700" s="753"/>
      <c r="Y700" s="759"/>
      <c r="Z700" s="776"/>
      <c r="AA700" s="776"/>
      <c r="AB700" s="776"/>
      <c r="AC700" s="776"/>
      <c r="AD700" s="776"/>
      <c r="AE700" s="425"/>
      <c r="AF700" s="425"/>
      <c r="AG700" s="425"/>
      <c r="AH700" s="425"/>
      <c r="AI700" s="425"/>
      <c r="AJ700" s="425"/>
      <c r="AK700" s="425"/>
      <c r="AL700" s="425"/>
      <c r="AM700" s="306"/>
    </row>
    <row r="701" spans="1:39" ht="15.45" outlineLevel="1">
      <c r="A701" s="528"/>
      <c r="B701" s="288" t="s">
        <v>502</v>
      </c>
      <c r="C701" s="291"/>
      <c r="D701" s="753"/>
      <c r="E701" s="753"/>
      <c r="F701" s="753"/>
      <c r="G701" s="753"/>
      <c r="H701" s="753"/>
      <c r="I701" s="753"/>
      <c r="J701" s="753"/>
      <c r="K701" s="753"/>
      <c r="L701" s="753"/>
      <c r="M701" s="753"/>
      <c r="N701" s="753"/>
      <c r="O701" s="753"/>
      <c r="P701" s="753"/>
      <c r="Q701" s="753"/>
      <c r="R701" s="753"/>
      <c r="S701" s="753"/>
      <c r="T701" s="753"/>
      <c r="U701" s="753"/>
      <c r="V701" s="753"/>
      <c r="W701" s="753"/>
      <c r="X701" s="753"/>
      <c r="Y701" s="759"/>
      <c r="Z701" s="776"/>
      <c r="AA701" s="776"/>
      <c r="AB701" s="776"/>
      <c r="AC701" s="776"/>
      <c r="AD701" s="776"/>
      <c r="AE701" s="425"/>
      <c r="AF701" s="425"/>
      <c r="AG701" s="425"/>
      <c r="AH701" s="425"/>
      <c r="AI701" s="425"/>
      <c r="AJ701" s="425"/>
      <c r="AK701" s="425"/>
      <c r="AL701" s="425"/>
      <c r="AM701" s="306"/>
    </row>
    <row r="702" spans="1:39" ht="45" outlineLevel="1">
      <c r="A702" s="528">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766"/>
      <c r="Z702" s="758"/>
      <c r="AA702" s="758"/>
      <c r="AB702" s="758"/>
      <c r="AC702" s="758"/>
      <c r="AD702" s="758"/>
      <c r="AE702" s="410"/>
      <c r="AF702" s="415"/>
      <c r="AG702" s="415"/>
      <c r="AH702" s="415"/>
      <c r="AI702" s="415"/>
      <c r="AJ702" s="415"/>
      <c r="AK702" s="415"/>
      <c r="AL702" s="415"/>
      <c r="AM702" s="296">
        <f>SUM(Y702:AL702)</f>
        <v>0</v>
      </c>
    </row>
    <row r="703" spans="1:39" ht="15" outlineLevel="1">
      <c r="A703" s="528"/>
      <c r="B703" s="294" t="s">
        <v>310</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754">
        <f>Y702</f>
        <v>0</v>
      </c>
      <c r="Z703" s="754">
        <f t="shared" ref="Z703:AD703" si="1490">Z702</f>
        <v>0</v>
      </c>
      <c r="AA703" s="754">
        <f t="shared" si="1490"/>
        <v>0</v>
      </c>
      <c r="AB703" s="754">
        <f t="shared" si="1490"/>
        <v>0</v>
      </c>
      <c r="AC703" s="754">
        <f t="shared" si="1490"/>
        <v>0</v>
      </c>
      <c r="AD703" s="754">
        <f t="shared" si="1490"/>
        <v>0</v>
      </c>
      <c r="AE703" s="411">
        <f t="shared" ref="AE703" si="1491">AE702</f>
        <v>0</v>
      </c>
      <c r="AF703" s="411">
        <f t="shared" ref="AF703" si="1492">AF702</f>
        <v>0</v>
      </c>
      <c r="AG703" s="411">
        <f t="shared" ref="AG703" si="1493">AG702</f>
        <v>0</v>
      </c>
      <c r="AH703" s="411">
        <f t="shared" ref="AH703" si="1494">AH702</f>
        <v>0</v>
      </c>
      <c r="AI703" s="411">
        <f t="shared" ref="AI703" si="1495">AI702</f>
        <v>0</v>
      </c>
      <c r="AJ703" s="411">
        <f t="shared" ref="AJ703" si="1496">AJ702</f>
        <v>0</v>
      </c>
      <c r="AK703" s="411">
        <f t="shared" ref="AK703" si="1497">AK702</f>
        <v>0</v>
      </c>
      <c r="AL703" s="411">
        <f t="shared" ref="AL703" si="1498">AL702</f>
        <v>0</v>
      </c>
      <c r="AM703" s="306"/>
    </row>
    <row r="704" spans="1:39" ht="15" outlineLevel="1">
      <c r="A704" s="528"/>
      <c r="B704" s="428"/>
      <c r="C704" s="291"/>
      <c r="D704" s="753"/>
      <c r="E704" s="753"/>
      <c r="F704" s="753"/>
      <c r="G704" s="753"/>
      <c r="H704" s="753"/>
      <c r="I704" s="753"/>
      <c r="J704" s="753"/>
      <c r="K704" s="753"/>
      <c r="L704" s="753"/>
      <c r="M704" s="753"/>
      <c r="N704" s="753"/>
      <c r="O704" s="753"/>
      <c r="P704" s="753"/>
      <c r="Q704" s="753"/>
      <c r="R704" s="753"/>
      <c r="S704" s="753"/>
      <c r="T704" s="753"/>
      <c r="U704" s="753"/>
      <c r="V704" s="753"/>
      <c r="W704" s="753"/>
      <c r="X704" s="753"/>
      <c r="Y704" s="759"/>
      <c r="Z704" s="776"/>
      <c r="AA704" s="776"/>
      <c r="AB704" s="776"/>
      <c r="AC704" s="776"/>
      <c r="AD704" s="776"/>
      <c r="AE704" s="425"/>
      <c r="AF704" s="425"/>
      <c r="AG704" s="425"/>
      <c r="AH704" s="425"/>
      <c r="AI704" s="425"/>
      <c r="AJ704" s="425"/>
      <c r="AK704" s="425"/>
      <c r="AL704" s="425"/>
      <c r="AM704" s="306"/>
    </row>
    <row r="705" spans="1:39" ht="30" outlineLevel="1">
      <c r="A705" s="528">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766"/>
      <c r="Z705" s="758"/>
      <c r="AA705" s="758"/>
      <c r="AB705" s="758"/>
      <c r="AC705" s="758"/>
      <c r="AD705" s="758"/>
      <c r="AE705" s="410"/>
      <c r="AF705" s="415"/>
      <c r="AG705" s="415"/>
      <c r="AH705" s="415"/>
      <c r="AI705" s="415"/>
      <c r="AJ705" s="415"/>
      <c r="AK705" s="415"/>
      <c r="AL705" s="415"/>
      <c r="AM705" s="296">
        <f>SUM(Y705:AL705)</f>
        <v>0</v>
      </c>
    </row>
    <row r="706" spans="1:39" ht="15" outlineLevel="1">
      <c r="A706" s="528"/>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754">
        <f>Y705</f>
        <v>0</v>
      </c>
      <c r="Z706" s="754">
        <f t="shared" ref="Z706:AD706" si="1499">Z705</f>
        <v>0</v>
      </c>
      <c r="AA706" s="754">
        <f t="shared" si="1499"/>
        <v>0</v>
      </c>
      <c r="AB706" s="754">
        <f t="shared" si="1499"/>
        <v>0</v>
      </c>
      <c r="AC706" s="754">
        <f t="shared" si="1499"/>
        <v>0</v>
      </c>
      <c r="AD706" s="754">
        <f t="shared" si="1499"/>
        <v>0</v>
      </c>
      <c r="AE706" s="411">
        <f t="shared" ref="AE706" si="1500">AE705</f>
        <v>0</v>
      </c>
      <c r="AF706" s="411">
        <f t="shared" ref="AF706" si="1501">AF705</f>
        <v>0</v>
      </c>
      <c r="AG706" s="411">
        <f t="shared" ref="AG706" si="1502">AG705</f>
        <v>0</v>
      </c>
      <c r="AH706" s="411">
        <f t="shared" ref="AH706" si="1503">AH705</f>
        <v>0</v>
      </c>
      <c r="AI706" s="411">
        <f t="shared" ref="AI706" si="1504">AI705</f>
        <v>0</v>
      </c>
      <c r="AJ706" s="411">
        <f t="shared" ref="AJ706" si="1505">AJ705</f>
        <v>0</v>
      </c>
      <c r="AK706" s="411">
        <f t="shared" ref="AK706" si="1506">AK705</f>
        <v>0</v>
      </c>
      <c r="AL706" s="411">
        <f t="shared" ref="AL706" si="1507">AL705</f>
        <v>0</v>
      </c>
      <c r="AM706" s="306"/>
    </row>
    <row r="707" spans="1:39" ht="15" outlineLevel="1">
      <c r="A707" s="528"/>
      <c r="B707" s="428"/>
      <c r="C707" s="291"/>
      <c r="D707" s="753"/>
      <c r="E707" s="753"/>
      <c r="F707" s="753"/>
      <c r="G707" s="753"/>
      <c r="H707" s="753"/>
      <c r="I707" s="753"/>
      <c r="J707" s="753"/>
      <c r="K707" s="753"/>
      <c r="L707" s="753"/>
      <c r="M707" s="753"/>
      <c r="N707" s="753"/>
      <c r="O707" s="753"/>
      <c r="P707" s="753"/>
      <c r="Q707" s="753"/>
      <c r="R707" s="753"/>
      <c r="S707" s="753"/>
      <c r="T707" s="753"/>
      <c r="U707" s="753"/>
      <c r="V707" s="753"/>
      <c r="W707" s="753"/>
      <c r="X707" s="753"/>
      <c r="Y707" s="759"/>
      <c r="Z707" s="776"/>
      <c r="AA707" s="776"/>
      <c r="AB707" s="776"/>
      <c r="AC707" s="776"/>
      <c r="AD707" s="776"/>
      <c r="AE707" s="425"/>
      <c r="AF707" s="425"/>
      <c r="AG707" s="425"/>
      <c r="AH707" s="425"/>
      <c r="AI707" s="425"/>
      <c r="AJ707" s="425"/>
      <c r="AK707" s="425"/>
      <c r="AL707" s="425"/>
      <c r="AM707" s="306"/>
    </row>
    <row r="708" spans="1:39" ht="15" outlineLevel="1">
      <c r="A708" s="528">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766"/>
      <c r="Z708" s="758"/>
      <c r="AA708" s="758"/>
      <c r="AB708" s="758"/>
      <c r="AC708" s="758"/>
      <c r="AD708" s="758"/>
      <c r="AE708" s="410"/>
      <c r="AF708" s="415"/>
      <c r="AG708" s="415"/>
      <c r="AH708" s="415"/>
      <c r="AI708" s="415"/>
      <c r="AJ708" s="415"/>
      <c r="AK708" s="415"/>
      <c r="AL708" s="415"/>
      <c r="AM708" s="296">
        <f>SUM(Y708:AL708)</f>
        <v>0</v>
      </c>
    </row>
    <row r="709" spans="1:39" ht="15" outlineLevel="1">
      <c r="A709" s="528"/>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754">
        <f>Y708</f>
        <v>0</v>
      </c>
      <c r="Z709" s="754">
        <f t="shared" ref="Z709:AD709" si="1508">Z708</f>
        <v>0</v>
      </c>
      <c r="AA709" s="754">
        <f t="shared" si="1508"/>
        <v>0</v>
      </c>
      <c r="AB709" s="754">
        <f t="shared" si="1508"/>
        <v>0</v>
      </c>
      <c r="AC709" s="754">
        <f t="shared" si="1508"/>
        <v>0</v>
      </c>
      <c r="AD709" s="754">
        <f t="shared" si="1508"/>
        <v>0</v>
      </c>
      <c r="AE709" s="411">
        <f t="shared" ref="AE709" si="1509">AE708</f>
        <v>0</v>
      </c>
      <c r="AF709" s="411">
        <f t="shared" ref="AF709" si="1510">AF708</f>
        <v>0</v>
      </c>
      <c r="AG709" s="411">
        <f t="shared" ref="AG709" si="1511">AG708</f>
        <v>0</v>
      </c>
      <c r="AH709" s="411">
        <f t="shared" ref="AH709" si="1512">AH708</f>
        <v>0</v>
      </c>
      <c r="AI709" s="411">
        <f t="shared" ref="AI709" si="1513">AI708</f>
        <v>0</v>
      </c>
      <c r="AJ709" s="411">
        <f t="shared" ref="AJ709" si="1514">AJ708</f>
        <v>0</v>
      </c>
      <c r="AK709" s="411">
        <f t="shared" ref="AK709" si="1515">AK708</f>
        <v>0</v>
      </c>
      <c r="AL709" s="411">
        <f t="shared" ref="AL709" si="1516">AL708</f>
        <v>0</v>
      </c>
      <c r="AM709" s="306"/>
    </row>
    <row r="710" spans="1:39" ht="15" outlineLevel="1">
      <c r="A710" s="528"/>
      <c r="B710" s="428"/>
      <c r="C710" s="291"/>
      <c r="D710" s="753"/>
      <c r="E710" s="753"/>
      <c r="F710" s="753"/>
      <c r="G710" s="753"/>
      <c r="H710" s="753"/>
      <c r="I710" s="753"/>
      <c r="J710" s="753"/>
      <c r="K710" s="753"/>
      <c r="L710" s="753"/>
      <c r="M710" s="753"/>
      <c r="N710" s="753"/>
      <c r="O710" s="753"/>
      <c r="P710" s="753"/>
      <c r="Q710" s="753"/>
      <c r="R710" s="753"/>
      <c r="S710" s="753"/>
      <c r="T710" s="753"/>
      <c r="U710" s="753"/>
      <c r="V710" s="753"/>
      <c r="W710" s="753"/>
      <c r="X710" s="753"/>
      <c r="Y710" s="759"/>
      <c r="Z710" s="776"/>
      <c r="AA710" s="776"/>
      <c r="AB710" s="776"/>
      <c r="AC710" s="776"/>
      <c r="AD710" s="776"/>
      <c r="AE710" s="425"/>
      <c r="AF710" s="425"/>
      <c r="AG710" s="425"/>
      <c r="AH710" s="425"/>
      <c r="AI710" s="425"/>
      <c r="AJ710" s="425"/>
      <c r="AK710" s="425"/>
      <c r="AL710" s="425"/>
      <c r="AM710" s="306"/>
    </row>
    <row r="711" spans="1:39" ht="30" outlineLevel="1">
      <c r="A711" s="528">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766"/>
      <c r="Z711" s="758"/>
      <c r="AA711" s="758"/>
      <c r="AB711" s="758"/>
      <c r="AC711" s="758"/>
      <c r="AD711" s="758"/>
      <c r="AE711" s="410"/>
      <c r="AF711" s="415"/>
      <c r="AG711" s="415"/>
      <c r="AH711" s="415"/>
      <c r="AI711" s="415"/>
      <c r="AJ711" s="415"/>
      <c r="AK711" s="415"/>
      <c r="AL711" s="415"/>
      <c r="AM711" s="296">
        <f>SUM(Y711:AL711)</f>
        <v>0</v>
      </c>
    </row>
    <row r="712" spans="1:39" ht="15" outlineLevel="1">
      <c r="A712" s="528"/>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754">
        <f>Y711</f>
        <v>0</v>
      </c>
      <c r="Z712" s="754">
        <f t="shared" ref="Z712:AD712" si="1517">Z711</f>
        <v>0</v>
      </c>
      <c r="AA712" s="754">
        <f t="shared" si="1517"/>
        <v>0</v>
      </c>
      <c r="AB712" s="754">
        <f t="shared" si="1517"/>
        <v>0</v>
      </c>
      <c r="AC712" s="754">
        <f t="shared" si="1517"/>
        <v>0</v>
      </c>
      <c r="AD712" s="754">
        <f t="shared" si="1517"/>
        <v>0</v>
      </c>
      <c r="AE712" s="411">
        <f t="shared" ref="AE712" si="1518">AE711</f>
        <v>0</v>
      </c>
      <c r="AF712" s="411">
        <f t="shared" ref="AF712" si="1519">AF711</f>
        <v>0</v>
      </c>
      <c r="AG712" s="411">
        <f t="shared" ref="AG712" si="1520">AG711</f>
        <v>0</v>
      </c>
      <c r="AH712" s="411">
        <f t="shared" ref="AH712" si="1521">AH711</f>
        <v>0</v>
      </c>
      <c r="AI712" s="411">
        <f t="shared" ref="AI712" si="1522">AI711</f>
        <v>0</v>
      </c>
      <c r="AJ712" s="411">
        <f t="shared" ref="AJ712" si="1523">AJ711</f>
        <v>0</v>
      </c>
      <c r="AK712" s="411">
        <f t="shared" ref="AK712" si="1524">AK711</f>
        <v>0</v>
      </c>
      <c r="AL712" s="411">
        <f t="shared" ref="AL712" si="1525">AL711</f>
        <v>0</v>
      </c>
      <c r="AM712" s="306"/>
    </row>
    <row r="713" spans="1:39" ht="15" outlineLevel="1">
      <c r="A713" s="528"/>
      <c r="B713" s="428"/>
      <c r="C713" s="291"/>
      <c r="D713" s="753"/>
      <c r="E713" s="753"/>
      <c r="F713" s="753"/>
      <c r="G713" s="753"/>
      <c r="H713" s="753"/>
      <c r="I713" s="753"/>
      <c r="J713" s="753"/>
      <c r="K713" s="753"/>
      <c r="L713" s="753"/>
      <c r="M713" s="753"/>
      <c r="N713" s="753"/>
      <c r="O713" s="753"/>
      <c r="P713" s="753"/>
      <c r="Q713" s="753"/>
      <c r="R713" s="753"/>
      <c r="S713" s="753"/>
      <c r="T713" s="753"/>
      <c r="U713" s="753"/>
      <c r="V713" s="753"/>
      <c r="W713" s="753"/>
      <c r="X713" s="753"/>
      <c r="Y713" s="759"/>
      <c r="Z713" s="776"/>
      <c r="AA713" s="776"/>
      <c r="AB713" s="776"/>
      <c r="AC713" s="776"/>
      <c r="AD713" s="776"/>
      <c r="AE713" s="425"/>
      <c r="AF713" s="425"/>
      <c r="AG713" s="425"/>
      <c r="AH713" s="425"/>
      <c r="AI713" s="425"/>
      <c r="AJ713" s="425"/>
      <c r="AK713" s="425"/>
      <c r="AL713" s="425"/>
      <c r="AM713" s="306"/>
    </row>
    <row r="714" spans="1:39" ht="30" outlineLevel="1">
      <c r="A714" s="528">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766"/>
      <c r="Z714" s="758"/>
      <c r="AA714" s="758"/>
      <c r="AB714" s="758"/>
      <c r="AC714" s="758"/>
      <c r="AD714" s="758"/>
      <c r="AE714" s="410"/>
      <c r="AF714" s="415"/>
      <c r="AG714" s="415"/>
      <c r="AH714" s="415"/>
      <c r="AI714" s="415"/>
      <c r="AJ714" s="415"/>
      <c r="AK714" s="415"/>
      <c r="AL714" s="415"/>
      <c r="AM714" s="296">
        <f>SUM(Y714:AL714)</f>
        <v>0</v>
      </c>
    </row>
    <row r="715" spans="1:39" ht="15" outlineLevel="1">
      <c r="A715" s="528"/>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754">
        <f>Y714</f>
        <v>0</v>
      </c>
      <c r="Z715" s="754">
        <f t="shared" ref="Z715:AD715" si="1526">Z714</f>
        <v>0</v>
      </c>
      <c r="AA715" s="754">
        <f t="shared" si="1526"/>
        <v>0</v>
      </c>
      <c r="AB715" s="754">
        <f t="shared" si="1526"/>
        <v>0</v>
      </c>
      <c r="AC715" s="754">
        <f t="shared" si="1526"/>
        <v>0</v>
      </c>
      <c r="AD715" s="754">
        <f t="shared" si="1526"/>
        <v>0</v>
      </c>
      <c r="AE715" s="411">
        <f t="shared" ref="AE715" si="1527">AE714</f>
        <v>0</v>
      </c>
      <c r="AF715" s="411">
        <f t="shared" ref="AF715" si="1528">AF714</f>
        <v>0</v>
      </c>
      <c r="AG715" s="411">
        <f t="shared" ref="AG715" si="1529">AG714</f>
        <v>0</v>
      </c>
      <c r="AH715" s="411">
        <f t="shared" ref="AH715" si="1530">AH714</f>
        <v>0</v>
      </c>
      <c r="AI715" s="411">
        <f t="shared" ref="AI715" si="1531">AI714</f>
        <v>0</v>
      </c>
      <c r="AJ715" s="411">
        <f t="shared" ref="AJ715" si="1532">AJ714</f>
        <v>0</v>
      </c>
      <c r="AK715" s="411">
        <f t="shared" ref="AK715" si="1533">AK714</f>
        <v>0</v>
      </c>
      <c r="AL715" s="411">
        <f t="shared" ref="AL715" si="1534">AL714</f>
        <v>0</v>
      </c>
      <c r="AM715" s="306"/>
    </row>
    <row r="716" spans="1:39" ht="15" outlineLevel="1">
      <c r="A716" s="528"/>
      <c r="B716" s="428"/>
      <c r="C716" s="291"/>
      <c r="D716" s="753"/>
      <c r="E716" s="753"/>
      <c r="F716" s="753"/>
      <c r="G716" s="753"/>
      <c r="H716" s="753"/>
      <c r="I716" s="753"/>
      <c r="J716" s="753"/>
      <c r="K716" s="753"/>
      <c r="L716" s="753"/>
      <c r="M716" s="753"/>
      <c r="N716" s="753"/>
      <c r="O716" s="753"/>
      <c r="P716" s="753"/>
      <c r="Q716" s="753"/>
      <c r="R716" s="753"/>
      <c r="S716" s="753"/>
      <c r="T716" s="753"/>
      <c r="U716" s="753"/>
      <c r="V716" s="753"/>
      <c r="W716" s="753"/>
      <c r="X716" s="753"/>
      <c r="Y716" s="759"/>
      <c r="Z716" s="776"/>
      <c r="AA716" s="776"/>
      <c r="AB716" s="776"/>
      <c r="AC716" s="776"/>
      <c r="AD716" s="776"/>
      <c r="AE716" s="425"/>
      <c r="AF716" s="425"/>
      <c r="AG716" s="425"/>
      <c r="AH716" s="425"/>
      <c r="AI716" s="425"/>
      <c r="AJ716" s="425"/>
      <c r="AK716" s="425"/>
      <c r="AL716" s="425"/>
      <c r="AM716" s="306"/>
    </row>
    <row r="717" spans="1:39" ht="45" outlineLevel="1">
      <c r="A717" s="528">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766"/>
      <c r="Z717" s="758"/>
      <c r="AA717" s="758"/>
      <c r="AB717" s="758"/>
      <c r="AC717" s="758"/>
      <c r="AD717" s="758"/>
      <c r="AE717" s="410"/>
      <c r="AF717" s="415"/>
      <c r="AG717" s="415"/>
      <c r="AH717" s="415"/>
      <c r="AI717" s="415"/>
      <c r="AJ717" s="415"/>
      <c r="AK717" s="415"/>
      <c r="AL717" s="415"/>
      <c r="AM717" s="296">
        <f>SUM(Y717:AL717)</f>
        <v>0</v>
      </c>
    </row>
    <row r="718" spans="1:39" ht="15" outlineLevel="1">
      <c r="A718" s="528"/>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754">
        <f>Y717</f>
        <v>0</v>
      </c>
      <c r="Z718" s="754">
        <f t="shared" ref="Z718:AD718" si="1535">Z717</f>
        <v>0</v>
      </c>
      <c r="AA718" s="754">
        <f t="shared" si="1535"/>
        <v>0</v>
      </c>
      <c r="AB718" s="754">
        <f t="shared" si="1535"/>
        <v>0</v>
      </c>
      <c r="AC718" s="754">
        <f t="shared" si="1535"/>
        <v>0</v>
      </c>
      <c r="AD718" s="754">
        <f t="shared" si="1535"/>
        <v>0</v>
      </c>
      <c r="AE718" s="411">
        <f t="shared" ref="AE718" si="1536">AE717</f>
        <v>0</v>
      </c>
      <c r="AF718" s="411">
        <f t="shared" ref="AF718" si="1537">AF717</f>
        <v>0</v>
      </c>
      <c r="AG718" s="411">
        <f t="shared" ref="AG718" si="1538">AG717</f>
        <v>0</v>
      </c>
      <c r="AH718" s="411">
        <f t="shared" ref="AH718" si="1539">AH717</f>
        <v>0</v>
      </c>
      <c r="AI718" s="411">
        <f t="shared" ref="AI718" si="1540">AI717</f>
        <v>0</v>
      </c>
      <c r="AJ718" s="411">
        <f t="shared" ref="AJ718" si="1541">AJ717</f>
        <v>0</v>
      </c>
      <c r="AK718" s="411">
        <f t="shared" ref="AK718" si="1542">AK717</f>
        <v>0</v>
      </c>
      <c r="AL718" s="411">
        <f t="shared" ref="AL718" si="1543">AL717</f>
        <v>0</v>
      </c>
      <c r="AM718" s="306"/>
    </row>
    <row r="719" spans="1:39" ht="15" outlineLevel="1">
      <c r="A719" s="528"/>
      <c r="B719" s="428"/>
      <c r="C719" s="291"/>
      <c r="D719" s="753"/>
      <c r="E719" s="753"/>
      <c r="F719" s="753"/>
      <c r="G719" s="753"/>
      <c r="H719" s="753"/>
      <c r="I719" s="753"/>
      <c r="J719" s="753"/>
      <c r="K719" s="753"/>
      <c r="L719" s="753"/>
      <c r="M719" s="753"/>
      <c r="N719" s="753"/>
      <c r="O719" s="753"/>
      <c r="P719" s="753"/>
      <c r="Q719" s="753"/>
      <c r="R719" s="753"/>
      <c r="S719" s="753"/>
      <c r="T719" s="753"/>
      <c r="U719" s="753"/>
      <c r="V719" s="753"/>
      <c r="W719" s="753"/>
      <c r="X719" s="753"/>
      <c r="Y719" s="759"/>
      <c r="Z719" s="776"/>
      <c r="AA719" s="776"/>
      <c r="AB719" s="776"/>
      <c r="AC719" s="776"/>
      <c r="AD719" s="776"/>
      <c r="AE719" s="425"/>
      <c r="AF719" s="425"/>
      <c r="AG719" s="425"/>
      <c r="AH719" s="425"/>
      <c r="AI719" s="425"/>
      <c r="AJ719" s="425"/>
      <c r="AK719" s="425"/>
      <c r="AL719" s="425"/>
      <c r="AM719" s="306"/>
    </row>
    <row r="720" spans="1:39" ht="30" outlineLevel="1">
      <c r="A720" s="528">
        <v>42</v>
      </c>
      <c r="B720" s="428" t="s">
        <v>134</v>
      </c>
      <c r="C720" s="291" t="s">
        <v>25</v>
      </c>
      <c r="D720" s="295"/>
      <c r="E720" s="295"/>
      <c r="F720" s="295"/>
      <c r="G720" s="295"/>
      <c r="H720" s="295"/>
      <c r="I720" s="295"/>
      <c r="J720" s="295"/>
      <c r="K720" s="295"/>
      <c r="L720" s="295"/>
      <c r="M720" s="295"/>
      <c r="N720" s="753"/>
      <c r="O720" s="295"/>
      <c r="P720" s="295"/>
      <c r="Q720" s="295"/>
      <c r="R720" s="295"/>
      <c r="S720" s="295"/>
      <c r="T720" s="295"/>
      <c r="U720" s="295"/>
      <c r="V720" s="295"/>
      <c r="W720" s="295"/>
      <c r="X720" s="295"/>
      <c r="Y720" s="766"/>
      <c r="Z720" s="758"/>
      <c r="AA720" s="758"/>
      <c r="AB720" s="758"/>
      <c r="AC720" s="758"/>
      <c r="AD720" s="758"/>
      <c r="AE720" s="410"/>
      <c r="AF720" s="415"/>
      <c r="AG720" s="415"/>
      <c r="AH720" s="415"/>
      <c r="AI720" s="415"/>
      <c r="AJ720" s="415"/>
      <c r="AK720" s="415"/>
      <c r="AL720" s="415"/>
      <c r="AM720" s="296">
        <f>SUM(Y720:AL720)</f>
        <v>0</v>
      </c>
    </row>
    <row r="721" spans="1:39" ht="15" outlineLevel="1">
      <c r="A721" s="528"/>
      <c r="B721" s="294" t="s">
        <v>310</v>
      </c>
      <c r="C721" s="291" t="s">
        <v>163</v>
      </c>
      <c r="D721" s="295"/>
      <c r="E721" s="295"/>
      <c r="F721" s="295"/>
      <c r="G721" s="295"/>
      <c r="H721" s="295"/>
      <c r="I721" s="295"/>
      <c r="J721" s="295"/>
      <c r="K721" s="295"/>
      <c r="L721" s="295"/>
      <c r="M721" s="295"/>
      <c r="N721" s="773"/>
      <c r="O721" s="295"/>
      <c r="P721" s="295"/>
      <c r="Q721" s="295"/>
      <c r="R721" s="295"/>
      <c r="S721" s="295"/>
      <c r="T721" s="295"/>
      <c r="U721" s="295"/>
      <c r="V721" s="295"/>
      <c r="W721" s="295"/>
      <c r="X721" s="295"/>
      <c r="Y721" s="754">
        <f>Y720</f>
        <v>0</v>
      </c>
      <c r="Z721" s="754">
        <f t="shared" ref="Z721:AD721" si="1544">Z720</f>
        <v>0</v>
      </c>
      <c r="AA721" s="754">
        <f t="shared" si="1544"/>
        <v>0</v>
      </c>
      <c r="AB721" s="754">
        <f t="shared" si="1544"/>
        <v>0</v>
      </c>
      <c r="AC721" s="754">
        <f t="shared" si="1544"/>
        <v>0</v>
      </c>
      <c r="AD721" s="754">
        <f t="shared" si="1544"/>
        <v>0</v>
      </c>
      <c r="AE721" s="411">
        <f t="shared" ref="AE721" si="1545">AE720</f>
        <v>0</v>
      </c>
      <c r="AF721" s="411">
        <f t="shared" ref="AF721" si="1546">AF720</f>
        <v>0</v>
      </c>
      <c r="AG721" s="411">
        <f t="shared" ref="AG721" si="1547">AG720</f>
        <v>0</v>
      </c>
      <c r="AH721" s="411">
        <f t="shared" ref="AH721" si="1548">AH720</f>
        <v>0</v>
      </c>
      <c r="AI721" s="411">
        <f t="shared" ref="AI721" si="1549">AI720</f>
        <v>0</v>
      </c>
      <c r="AJ721" s="411">
        <f t="shared" ref="AJ721" si="1550">AJ720</f>
        <v>0</v>
      </c>
      <c r="AK721" s="411">
        <f t="shared" ref="AK721" si="1551">AK720</f>
        <v>0</v>
      </c>
      <c r="AL721" s="411">
        <f t="shared" ref="AL721" si="1552">AL720</f>
        <v>0</v>
      </c>
      <c r="AM721" s="306"/>
    </row>
    <row r="722" spans="1:39" ht="15" outlineLevel="1">
      <c r="A722" s="528"/>
      <c r="B722" s="428"/>
      <c r="C722" s="291"/>
      <c r="D722" s="753"/>
      <c r="E722" s="753"/>
      <c r="F722" s="753"/>
      <c r="G722" s="753"/>
      <c r="H722" s="753"/>
      <c r="I722" s="753"/>
      <c r="J722" s="753"/>
      <c r="K722" s="753"/>
      <c r="L722" s="753"/>
      <c r="M722" s="753"/>
      <c r="N722" s="753"/>
      <c r="O722" s="753"/>
      <c r="P722" s="753"/>
      <c r="Q722" s="753"/>
      <c r="R722" s="753"/>
      <c r="S722" s="753"/>
      <c r="T722" s="753"/>
      <c r="U722" s="753"/>
      <c r="V722" s="753"/>
      <c r="W722" s="753"/>
      <c r="X722" s="753"/>
      <c r="Y722" s="759"/>
      <c r="Z722" s="776"/>
      <c r="AA722" s="776"/>
      <c r="AB722" s="776"/>
      <c r="AC722" s="776"/>
      <c r="AD722" s="776"/>
      <c r="AE722" s="425"/>
      <c r="AF722" s="425"/>
      <c r="AG722" s="425"/>
      <c r="AH722" s="425"/>
      <c r="AI722" s="425"/>
      <c r="AJ722" s="425"/>
      <c r="AK722" s="425"/>
      <c r="AL722" s="425"/>
      <c r="AM722" s="306"/>
    </row>
    <row r="723" spans="1:39" ht="15" outlineLevel="1">
      <c r="A723" s="528">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766"/>
      <c r="Z723" s="758"/>
      <c r="AA723" s="758"/>
      <c r="AB723" s="758"/>
      <c r="AC723" s="758"/>
      <c r="AD723" s="758"/>
      <c r="AE723" s="410"/>
      <c r="AF723" s="415"/>
      <c r="AG723" s="415"/>
      <c r="AH723" s="415"/>
      <c r="AI723" s="415"/>
      <c r="AJ723" s="415"/>
      <c r="AK723" s="415"/>
      <c r="AL723" s="415"/>
      <c r="AM723" s="296">
        <f>SUM(Y723:AL723)</f>
        <v>0</v>
      </c>
    </row>
    <row r="724" spans="1:39" ht="15" outlineLevel="1">
      <c r="A724" s="528"/>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754">
        <f>Y723</f>
        <v>0</v>
      </c>
      <c r="Z724" s="754">
        <f t="shared" ref="Z724:AD724" si="1553">Z723</f>
        <v>0</v>
      </c>
      <c r="AA724" s="754">
        <f t="shared" si="1553"/>
        <v>0</v>
      </c>
      <c r="AB724" s="754">
        <f t="shared" si="1553"/>
        <v>0</v>
      </c>
      <c r="AC724" s="754">
        <f t="shared" si="1553"/>
        <v>0</v>
      </c>
      <c r="AD724" s="754">
        <f t="shared" si="1553"/>
        <v>0</v>
      </c>
      <c r="AE724" s="411">
        <f t="shared" ref="AE724" si="1554">AE723</f>
        <v>0</v>
      </c>
      <c r="AF724" s="411">
        <f t="shared" ref="AF724" si="1555">AF723</f>
        <v>0</v>
      </c>
      <c r="AG724" s="411">
        <f t="shared" ref="AG724" si="1556">AG723</f>
        <v>0</v>
      </c>
      <c r="AH724" s="411">
        <f t="shared" ref="AH724" si="1557">AH723</f>
        <v>0</v>
      </c>
      <c r="AI724" s="411">
        <f t="shared" ref="AI724" si="1558">AI723</f>
        <v>0</v>
      </c>
      <c r="AJ724" s="411">
        <f t="shared" ref="AJ724" si="1559">AJ723</f>
        <v>0</v>
      </c>
      <c r="AK724" s="411">
        <f t="shared" ref="AK724" si="1560">AK723</f>
        <v>0</v>
      </c>
      <c r="AL724" s="411">
        <f t="shared" ref="AL724" si="1561">AL723</f>
        <v>0</v>
      </c>
      <c r="AM724" s="306"/>
    </row>
    <row r="725" spans="1:39" ht="15" outlineLevel="1">
      <c r="A725" s="528"/>
      <c r="B725" s="428"/>
      <c r="C725" s="291"/>
      <c r="D725" s="753"/>
      <c r="E725" s="753"/>
      <c r="F725" s="753"/>
      <c r="G725" s="753"/>
      <c r="H725" s="753"/>
      <c r="I725" s="753"/>
      <c r="J725" s="753"/>
      <c r="K725" s="753"/>
      <c r="L725" s="753"/>
      <c r="M725" s="753"/>
      <c r="N725" s="753"/>
      <c r="O725" s="753"/>
      <c r="P725" s="753"/>
      <c r="Q725" s="753"/>
      <c r="R725" s="753"/>
      <c r="S725" s="753"/>
      <c r="T725" s="753"/>
      <c r="U725" s="753"/>
      <c r="V725" s="753"/>
      <c r="W725" s="753"/>
      <c r="X725" s="753"/>
      <c r="Y725" s="759"/>
      <c r="Z725" s="776"/>
      <c r="AA725" s="776"/>
      <c r="AB725" s="776"/>
      <c r="AC725" s="776"/>
      <c r="AD725" s="776"/>
      <c r="AE725" s="425"/>
      <c r="AF725" s="425"/>
      <c r="AG725" s="425"/>
      <c r="AH725" s="425"/>
      <c r="AI725" s="425"/>
      <c r="AJ725" s="425"/>
      <c r="AK725" s="425"/>
      <c r="AL725" s="425"/>
      <c r="AM725" s="306"/>
    </row>
    <row r="726" spans="1:39" ht="45" outlineLevel="1">
      <c r="A726" s="528">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766"/>
      <c r="Z726" s="758"/>
      <c r="AA726" s="758"/>
      <c r="AB726" s="758"/>
      <c r="AC726" s="758"/>
      <c r="AD726" s="758"/>
      <c r="AE726" s="410"/>
      <c r="AF726" s="415"/>
      <c r="AG726" s="415"/>
      <c r="AH726" s="415"/>
      <c r="AI726" s="415"/>
      <c r="AJ726" s="415"/>
      <c r="AK726" s="415"/>
      <c r="AL726" s="415"/>
      <c r="AM726" s="296">
        <f>SUM(Y726:AL726)</f>
        <v>0</v>
      </c>
    </row>
    <row r="727" spans="1:39" ht="15" outlineLevel="1">
      <c r="A727" s="528"/>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754">
        <f>Y726</f>
        <v>0</v>
      </c>
      <c r="Z727" s="754">
        <f t="shared" ref="Z727:AD727" si="1562">Z726</f>
        <v>0</v>
      </c>
      <c r="AA727" s="754">
        <f t="shared" si="1562"/>
        <v>0</v>
      </c>
      <c r="AB727" s="754">
        <f t="shared" si="1562"/>
        <v>0</v>
      </c>
      <c r="AC727" s="754">
        <f t="shared" si="1562"/>
        <v>0</v>
      </c>
      <c r="AD727" s="754">
        <f t="shared" si="1562"/>
        <v>0</v>
      </c>
      <c r="AE727" s="411">
        <f t="shared" ref="AE727" si="1563">AE726</f>
        <v>0</v>
      </c>
      <c r="AF727" s="411">
        <f t="shared" ref="AF727" si="1564">AF726</f>
        <v>0</v>
      </c>
      <c r="AG727" s="411">
        <f t="shared" ref="AG727" si="1565">AG726</f>
        <v>0</v>
      </c>
      <c r="AH727" s="411">
        <f t="shared" ref="AH727" si="1566">AH726</f>
        <v>0</v>
      </c>
      <c r="AI727" s="411">
        <f t="shared" ref="AI727" si="1567">AI726</f>
        <v>0</v>
      </c>
      <c r="AJ727" s="411">
        <f t="shared" ref="AJ727" si="1568">AJ726</f>
        <v>0</v>
      </c>
      <c r="AK727" s="411">
        <f t="shared" ref="AK727" si="1569">AK726</f>
        <v>0</v>
      </c>
      <c r="AL727" s="411">
        <f t="shared" ref="AL727" si="1570">AL726</f>
        <v>0</v>
      </c>
      <c r="AM727" s="306"/>
    </row>
    <row r="728" spans="1:39" ht="15" outlineLevel="1">
      <c r="A728" s="528"/>
      <c r="B728" s="428"/>
      <c r="C728" s="291"/>
      <c r="D728" s="753"/>
      <c r="E728" s="753"/>
      <c r="F728" s="753"/>
      <c r="G728" s="753"/>
      <c r="H728" s="753"/>
      <c r="I728" s="753"/>
      <c r="J728" s="753"/>
      <c r="K728" s="753"/>
      <c r="L728" s="753"/>
      <c r="M728" s="753"/>
      <c r="N728" s="753"/>
      <c r="O728" s="753"/>
      <c r="P728" s="753"/>
      <c r="Q728" s="753"/>
      <c r="R728" s="753"/>
      <c r="S728" s="753"/>
      <c r="T728" s="753"/>
      <c r="U728" s="753"/>
      <c r="V728" s="753"/>
      <c r="W728" s="753"/>
      <c r="X728" s="753"/>
      <c r="Y728" s="759"/>
      <c r="Z728" s="776"/>
      <c r="AA728" s="776"/>
      <c r="AB728" s="776"/>
      <c r="AC728" s="776"/>
      <c r="AD728" s="776"/>
      <c r="AE728" s="425"/>
      <c r="AF728" s="425"/>
      <c r="AG728" s="425"/>
      <c r="AH728" s="425"/>
      <c r="AI728" s="425"/>
      <c r="AJ728" s="425"/>
      <c r="AK728" s="425"/>
      <c r="AL728" s="425"/>
      <c r="AM728" s="306"/>
    </row>
    <row r="729" spans="1:39" ht="30" outlineLevel="1">
      <c r="A729" s="528">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766"/>
      <c r="Z729" s="758"/>
      <c r="AA729" s="758"/>
      <c r="AB729" s="758"/>
      <c r="AC729" s="758"/>
      <c r="AD729" s="758"/>
      <c r="AE729" s="410"/>
      <c r="AF729" s="415"/>
      <c r="AG729" s="415"/>
      <c r="AH729" s="415"/>
      <c r="AI729" s="415"/>
      <c r="AJ729" s="415"/>
      <c r="AK729" s="415"/>
      <c r="AL729" s="415"/>
      <c r="AM729" s="296">
        <f>SUM(Y729:AL729)</f>
        <v>0</v>
      </c>
    </row>
    <row r="730" spans="1:39" ht="15" outlineLevel="1">
      <c r="A730" s="528"/>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754">
        <f>Y729</f>
        <v>0</v>
      </c>
      <c r="Z730" s="754">
        <f t="shared" ref="Z730:AD730" si="1571">Z729</f>
        <v>0</v>
      </c>
      <c r="AA730" s="754">
        <f t="shared" si="1571"/>
        <v>0</v>
      </c>
      <c r="AB730" s="754">
        <f t="shared" si="1571"/>
        <v>0</v>
      </c>
      <c r="AC730" s="754">
        <f t="shared" si="1571"/>
        <v>0</v>
      </c>
      <c r="AD730" s="754">
        <f t="shared" si="1571"/>
        <v>0</v>
      </c>
      <c r="AE730" s="411">
        <f t="shared" ref="AE730" si="1572">AE729</f>
        <v>0</v>
      </c>
      <c r="AF730" s="411">
        <f t="shared" ref="AF730" si="1573">AF729</f>
        <v>0</v>
      </c>
      <c r="AG730" s="411">
        <f t="shared" ref="AG730" si="1574">AG729</f>
        <v>0</v>
      </c>
      <c r="AH730" s="411">
        <f t="shared" ref="AH730" si="1575">AH729</f>
        <v>0</v>
      </c>
      <c r="AI730" s="411">
        <f t="shared" ref="AI730" si="1576">AI729</f>
        <v>0</v>
      </c>
      <c r="AJ730" s="411">
        <f t="shared" ref="AJ730" si="1577">AJ729</f>
        <v>0</v>
      </c>
      <c r="AK730" s="411">
        <f t="shared" ref="AK730" si="1578">AK729</f>
        <v>0</v>
      </c>
      <c r="AL730" s="411">
        <f t="shared" ref="AL730" si="1579">AL729</f>
        <v>0</v>
      </c>
      <c r="AM730" s="306"/>
    </row>
    <row r="731" spans="1:39" ht="15" outlineLevel="1">
      <c r="A731" s="528"/>
      <c r="B731" s="428"/>
      <c r="C731" s="291"/>
      <c r="D731" s="753"/>
      <c r="E731" s="753"/>
      <c r="F731" s="753"/>
      <c r="G731" s="753"/>
      <c r="H731" s="753"/>
      <c r="I731" s="753"/>
      <c r="J731" s="753"/>
      <c r="K731" s="753"/>
      <c r="L731" s="753"/>
      <c r="M731" s="753"/>
      <c r="N731" s="753"/>
      <c r="O731" s="753"/>
      <c r="P731" s="753"/>
      <c r="Q731" s="753"/>
      <c r="R731" s="753"/>
      <c r="S731" s="753"/>
      <c r="T731" s="753"/>
      <c r="U731" s="753"/>
      <c r="V731" s="753"/>
      <c r="W731" s="753"/>
      <c r="X731" s="753"/>
      <c r="Y731" s="759"/>
      <c r="Z731" s="776"/>
      <c r="AA731" s="776"/>
      <c r="AB731" s="776"/>
      <c r="AC731" s="776"/>
      <c r="AD731" s="776"/>
      <c r="AE731" s="425"/>
      <c r="AF731" s="425"/>
      <c r="AG731" s="425"/>
      <c r="AH731" s="425"/>
      <c r="AI731" s="425"/>
      <c r="AJ731" s="425"/>
      <c r="AK731" s="425"/>
      <c r="AL731" s="425"/>
      <c r="AM731" s="306"/>
    </row>
    <row r="732" spans="1:39" ht="30" outlineLevel="1">
      <c r="A732" s="528">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766"/>
      <c r="Z732" s="758"/>
      <c r="AA732" s="758"/>
      <c r="AB732" s="758"/>
      <c r="AC732" s="758"/>
      <c r="AD732" s="758"/>
      <c r="AE732" s="410"/>
      <c r="AF732" s="415"/>
      <c r="AG732" s="415"/>
      <c r="AH732" s="415"/>
      <c r="AI732" s="415"/>
      <c r="AJ732" s="415"/>
      <c r="AK732" s="415"/>
      <c r="AL732" s="415"/>
      <c r="AM732" s="296">
        <f>SUM(Y732:AL732)</f>
        <v>0</v>
      </c>
    </row>
    <row r="733" spans="1:39" ht="15" outlineLevel="1">
      <c r="A733" s="528"/>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754">
        <f>Y732</f>
        <v>0</v>
      </c>
      <c r="Z733" s="754">
        <f t="shared" ref="Z733:AD733" si="1580">Z732</f>
        <v>0</v>
      </c>
      <c r="AA733" s="754">
        <f t="shared" si="1580"/>
        <v>0</v>
      </c>
      <c r="AB733" s="754">
        <f t="shared" si="1580"/>
        <v>0</v>
      </c>
      <c r="AC733" s="754">
        <f t="shared" si="1580"/>
        <v>0</v>
      </c>
      <c r="AD733" s="754">
        <f t="shared" si="1580"/>
        <v>0</v>
      </c>
      <c r="AE733" s="411">
        <f t="shared" ref="AE733" si="1581">AE732</f>
        <v>0</v>
      </c>
      <c r="AF733" s="411">
        <f t="shared" ref="AF733" si="1582">AF732</f>
        <v>0</v>
      </c>
      <c r="AG733" s="411">
        <f t="shared" ref="AG733" si="1583">AG732</f>
        <v>0</v>
      </c>
      <c r="AH733" s="411">
        <f t="shared" ref="AH733" si="1584">AH732</f>
        <v>0</v>
      </c>
      <c r="AI733" s="411">
        <f t="shared" ref="AI733" si="1585">AI732</f>
        <v>0</v>
      </c>
      <c r="AJ733" s="411">
        <f t="shared" ref="AJ733" si="1586">AJ732</f>
        <v>0</v>
      </c>
      <c r="AK733" s="411">
        <f t="shared" ref="AK733" si="1587">AK732</f>
        <v>0</v>
      </c>
      <c r="AL733" s="411">
        <f t="shared" ref="AL733" si="1588">AL732</f>
        <v>0</v>
      </c>
      <c r="AM733" s="306"/>
    </row>
    <row r="734" spans="1:39" ht="15" outlineLevel="1">
      <c r="A734" s="528"/>
      <c r="B734" s="428"/>
      <c r="C734" s="291"/>
      <c r="D734" s="753"/>
      <c r="E734" s="753"/>
      <c r="F734" s="753"/>
      <c r="G734" s="753"/>
      <c r="H734" s="753"/>
      <c r="I734" s="753"/>
      <c r="J734" s="753"/>
      <c r="K734" s="753"/>
      <c r="L734" s="753"/>
      <c r="M734" s="753"/>
      <c r="N734" s="753"/>
      <c r="O734" s="753"/>
      <c r="P734" s="753"/>
      <c r="Q734" s="753"/>
      <c r="R734" s="753"/>
      <c r="S734" s="753"/>
      <c r="T734" s="753"/>
      <c r="U734" s="753"/>
      <c r="V734" s="753"/>
      <c r="W734" s="753"/>
      <c r="X734" s="753"/>
      <c r="Y734" s="759"/>
      <c r="Z734" s="776"/>
      <c r="AA734" s="776"/>
      <c r="AB734" s="776"/>
      <c r="AC734" s="776"/>
      <c r="AD734" s="776"/>
      <c r="AE734" s="425"/>
      <c r="AF734" s="425"/>
      <c r="AG734" s="425"/>
      <c r="AH734" s="425"/>
      <c r="AI734" s="425"/>
      <c r="AJ734" s="425"/>
      <c r="AK734" s="425"/>
      <c r="AL734" s="425"/>
      <c r="AM734" s="306"/>
    </row>
    <row r="735" spans="1:39" ht="30" outlineLevel="1">
      <c r="A735" s="528">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766"/>
      <c r="Z735" s="758"/>
      <c r="AA735" s="758"/>
      <c r="AB735" s="758"/>
      <c r="AC735" s="758"/>
      <c r="AD735" s="758"/>
      <c r="AE735" s="410"/>
      <c r="AF735" s="415"/>
      <c r="AG735" s="415"/>
      <c r="AH735" s="415"/>
      <c r="AI735" s="415"/>
      <c r="AJ735" s="415"/>
      <c r="AK735" s="415"/>
      <c r="AL735" s="415"/>
      <c r="AM735" s="296">
        <f>SUM(Y735:AL735)</f>
        <v>0</v>
      </c>
    </row>
    <row r="736" spans="1:39" ht="15" outlineLevel="1">
      <c r="A736" s="528"/>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754">
        <f>Y735</f>
        <v>0</v>
      </c>
      <c r="Z736" s="754">
        <f t="shared" ref="Z736:AD736" si="1589">Z735</f>
        <v>0</v>
      </c>
      <c r="AA736" s="754">
        <f t="shared" si="1589"/>
        <v>0</v>
      </c>
      <c r="AB736" s="754">
        <f t="shared" si="1589"/>
        <v>0</v>
      </c>
      <c r="AC736" s="754">
        <f t="shared" si="1589"/>
        <v>0</v>
      </c>
      <c r="AD736" s="754">
        <f t="shared" si="1589"/>
        <v>0</v>
      </c>
      <c r="AE736" s="411">
        <f t="shared" ref="AE736" si="1590">AE735</f>
        <v>0</v>
      </c>
      <c r="AF736" s="411">
        <f t="shared" ref="AF736" si="1591">AF735</f>
        <v>0</v>
      </c>
      <c r="AG736" s="411">
        <f t="shared" ref="AG736" si="1592">AG735</f>
        <v>0</v>
      </c>
      <c r="AH736" s="411">
        <f t="shared" ref="AH736" si="1593">AH735</f>
        <v>0</v>
      </c>
      <c r="AI736" s="411">
        <f t="shared" ref="AI736" si="1594">AI735</f>
        <v>0</v>
      </c>
      <c r="AJ736" s="411">
        <f t="shared" ref="AJ736" si="1595">AJ735</f>
        <v>0</v>
      </c>
      <c r="AK736" s="411">
        <f t="shared" ref="AK736" si="1596">AK735</f>
        <v>0</v>
      </c>
      <c r="AL736" s="411">
        <f t="shared" ref="AL736" si="1597">AL735</f>
        <v>0</v>
      </c>
      <c r="AM736" s="306"/>
    </row>
    <row r="737" spans="1:40" ht="15" outlineLevel="1">
      <c r="A737" s="528"/>
      <c r="B737" s="428"/>
      <c r="C737" s="291"/>
      <c r="D737" s="753"/>
      <c r="E737" s="753"/>
      <c r="F737" s="753"/>
      <c r="G737" s="753"/>
      <c r="H737" s="753"/>
      <c r="I737" s="753"/>
      <c r="J737" s="753"/>
      <c r="K737" s="753"/>
      <c r="L737" s="753"/>
      <c r="M737" s="753"/>
      <c r="N737" s="753"/>
      <c r="O737" s="753"/>
      <c r="P737" s="753"/>
      <c r="Q737" s="753"/>
      <c r="R737" s="753"/>
      <c r="S737" s="753"/>
      <c r="T737" s="753"/>
      <c r="U737" s="753"/>
      <c r="V737" s="753"/>
      <c r="W737" s="753"/>
      <c r="X737" s="753"/>
      <c r="Y737" s="759"/>
      <c r="Z737" s="776"/>
      <c r="AA737" s="776"/>
      <c r="AB737" s="776"/>
      <c r="AC737" s="776"/>
      <c r="AD737" s="776"/>
      <c r="AE737" s="425"/>
      <c r="AF737" s="425"/>
      <c r="AG737" s="425"/>
      <c r="AH737" s="425"/>
      <c r="AI737" s="425"/>
      <c r="AJ737" s="425"/>
      <c r="AK737" s="425"/>
      <c r="AL737" s="425"/>
      <c r="AM737" s="306"/>
    </row>
    <row r="738" spans="1:40" ht="30" outlineLevel="1">
      <c r="A738" s="528">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766"/>
      <c r="Z738" s="758"/>
      <c r="AA738" s="758"/>
      <c r="AB738" s="758"/>
      <c r="AC738" s="758"/>
      <c r="AD738" s="758"/>
      <c r="AE738" s="410"/>
      <c r="AF738" s="415"/>
      <c r="AG738" s="415"/>
      <c r="AH738" s="415"/>
      <c r="AI738" s="415"/>
      <c r="AJ738" s="415"/>
      <c r="AK738" s="415"/>
      <c r="AL738" s="415"/>
      <c r="AM738" s="296">
        <f>SUM(Y738:AL738)</f>
        <v>0</v>
      </c>
    </row>
    <row r="739" spans="1:40" ht="15" outlineLevel="1">
      <c r="A739" s="528"/>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754">
        <f>Y738</f>
        <v>0</v>
      </c>
      <c r="Z739" s="754">
        <f t="shared" ref="Z739:AD739" si="1598">Z738</f>
        <v>0</v>
      </c>
      <c r="AA739" s="754">
        <f t="shared" si="1598"/>
        <v>0</v>
      </c>
      <c r="AB739" s="754">
        <f t="shared" si="1598"/>
        <v>0</v>
      </c>
      <c r="AC739" s="754">
        <f t="shared" si="1598"/>
        <v>0</v>
      </c>
      <c r="AD739" s="754">
        <f t="shared" si="1598"/>
        <v>0</v>
      </c>
      <c r="AE739" s="411">
        <f t="shared" ref="AE739" si="1599">AE738</f>
        <v>0</v>
      </c>
      <c r="AF739" s="411">
        <f t="shared" ref="AF739" si="1600">AF738</f>
        <v>0</v>
      </c>
      <c r="AG739" s="411">
        <f t="shared" ref="AG739" si="1601">AG738</f>
        <v>0</v>
      </c>
      <c r="AH739" s="411">
        <f t="shared" ref="AH739" si="1602">AH738</f>
        <v>0</v>
      </c>
      <c r="AI739" s="411">
        <f t="shared" ref="AI739" si="1603">AI738</f>
        <v>0</v>
      </c>
      <c r="AJ739" s="411">
        <f t="shared" ref="AJ739" si="1604">AJ738</f>
        <v>0</v>
      </c>
      <c r="AK739" s="411">
        <f t="shared" ref="AK739" si="1605">AK738</f>
        <v>0</v>
      </c>
      <c r="AL739" s="411">
        <f t="shared" ref="AL739" si="1606">AL738</f>
        <v>0</v>
      </c>
      <c r="AM739" s="306"/>
    </row>
    <row r="740" spans="1:40" ht="15" outlineLevel="1">
      <c r="A740" s="528"/>
      <c r="B740" s="428"/>
      <c r="C740" s="291"/>
      <c r="D740" s="753"/>
      <c r="E740" s="753"/>
      <c r="F740" s="753"/>
      <c r="G740" s="753"/>
      <c r="H740" s="753"/>
      <c r="I740" s="753"/>
      <c r="J740" s="753"/>
      <c r="K740" s="753"/>
      <c r="L740" s="753"/>
      <c r="M740" s="753"/>
      <c r="N740" s="753"/>
      <c r="O740" s="753"/>
      <c r="P740" s="753"/>
      <c r="Q740" s="753"/>
      <c r="R740" s="753"/>
      <c r="S740" s="753"/>
      <c r="T740" s="753"/>
      <c r="U740" s="753"/>
      <c r="V740" s="753"/>
      <c r="W740" s="753"/>
      <c r="X740" s="753"/>
      <c r="Y740" s="759"/>
      <c r="Z740" s="776"/>
      <c r="AA740" s="776"/>
      <c r="AB740" s="776"/>
      <c r="AC740" s="776"/>
      <c r="AD740" s="776"/>
      <c r="AE740" s="425"/>
      <c r="AF740" s="425"/>
      <c r="AG740" s="425"/>
      <c r="AH740" s="425"/>
      <c r="AI740" s="425"/>
      <c r="AJ740" s="425"/>
      <c r="AK740" s="425"/>
      <c r="AL740" s="425"/>
      <c r="AM740" s="306"/>
    </row>
    <row r="741" spans="1:40" ht="30" outlineLevel="1">
      <c r="A741" s="528">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766"/>
      <c r="Z741" s="758"/>
      <c r="AA741" s="758"/>
      <c r="AB741" s="758"/>
      <c r="AC741" s="758"/>
      <c r="AD741" s="758"/>
      <c r="AE741" s="410"/>
      <c r="AF741" s="415"/>
      <c r="AG741" s="415"/>
      <c r="AH741" s="415"/>
      <c r="AI741" s="415"/>
      <c r="AJ741" s="415"/>
      <c r="AK741" s="415"/>
      <c r="AL741" s="415"/>
      <c r="AM741" s="296">
        <f>SUM(Y741:AL741)</f>
        <v>0</v>
      </c>
    </row>
    <row r="742" spans="1:40" ht="15" outlineLevel="1">
      <c r="A742" s="528"/>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754">
        <f>Y741</f>
        <v>0</v>
      </c>
      <c r="Z742" s="754">
        <f t="shared" ref="Z742:AD742" si="1607">Z741</f>
        <v>0</v>
      </c>
      <c r="AA742" s="754">
        <f t="shared" si="1607"/>
        <v>0</v>
      </c>
      <c r="AB742" s="754">
        <f t="shared" si="1607"/>
        <v>0</v>
      </c>
      <c r="AC742" s="754">
        <f t="shared" si="1607"/>
        <v>0</v>
      </c>
      <c r="AD742" s="754">
        <f t="shared" si="1607"/>
        <v>0</v>
      </c>
      <c r="AE742" s="411">
        <f t="shared" ref="AE742" si="1608">AE741</f>
        <v>0</v>
      </c>
      <c r="AF742" s="411">
        <f t="shared" ref="AF742" si="1609">AF741</f>
        <v>0</v>
      </c>
      <c r="AG742" s="411">
        <f t="shared" ref="AG742" si="1610">AG741</f>
        <v>0</v>
      </c>
      <c r="AH742" s="411">
        <f t="shared" ref="AH742" si="1611">AH741</f>
        <v>0</v>
      </c>
      <c r="AI742" s="411">
        <f t="shared" ref="AI742" si="1612">AI741</f>
        <v>0</v>
      </c>
      <c r="AJ742" s="411">
        <f t="shared" ref="AJ742" si="1613">AJ741</f>
        <v>0</v>
      </c>
      <c r="AK742" s="411">
        <f t="shared" ref="AK742" si="1614">AK741</f>
        <v>0</v>
      </c>
      <c r="AL742" s="411">
        <f t="shared" ref="AL742" si="1615">AL741</f>
        <v>0</v>
      </c>
      <c r="AM742" s="306"/>
    </row>
    <row r="743" spans="1:40" ht="15" outlineLevel="1">
      <c r="A743" s="528"/>
      <c r="B743" s="294"/>
      <c r="C743" s="305"/>
      <c r="D743" s="753"/>
      <c r="E743" s="753"/>
      <c r="F743" s="753"/>
      <c r="G743" s="753"/>
      <c r="H743" s="753"/>
      <c r="I743" s="753"/>
      <c r="J743" s="753"/>
      <c r="K743" s="753"/>
      <c r="L743" s="753"/>
      <c r="M743" s="753"/>
      <c r="N743" s="753"/>
      <c r="O743" s="753"/>
      <c r="P743" s="753"/>
      <c r="Q743" s="753"/>
      <c r="R743" s="753"/>
      <c r="S743" s="753"/>
      <c r="T743" s="753"/>
      <c r="U743" s="753"/>
      <c r="V743" s="753"/>
      <c r="W743" s="753"/>
      <c r="X743" s="753"/>
      <c r="Y743" s="759"/>
      <c r="Z743" s="759"/>
      <c r="AA743" s="759"/>
      <c r="AB743" s="759"/>
      <c r="AC743" s="759"/>
      <c r="AD743" s="759"/>
      <c r="AE743" s="412"/>
      <c r="AF743" s="412"/>
      <c r="AG743" s="412"/>
      <c r="AH743" s="412"/>
      <c r="AI743" s="412"/>
      <c r="AJ743" s="412"/>
      <c r="AK743" s="412"/>
      <c r="AL743" s="412"/>
      <c r="AM743" s="306"/>
    </row>
    <row r="744" spans="1:40" ht="15.45">
      <c r="B744" s="327" t="s">
        <v>311</v>
      </c>
      <c r="C744" s="329"/>
      <c r="D744" s="329">
        <f>SUM(D587:D742)</f>
        <v>905932.41473945603</v>
      </c>
      <c r="E744" s="329"/>
      <c r="F744" s="329"/>
      <c r="G744" s="329"/>
      <c r="H744" s="329"/>
      <c r="I744" s="329"/>
      <c r="J744" s="329"/>
      <c r="K744" s="329"/>
      <c r="L744" s="329"/>
      <c r="M744" s="329"/>
      <c r="N744" s="329"/>
      <c r="O744" s="329">
        <f>SUM(O587:O742)</f>
        <v>126.722476822327</v>
      </c>
      <c r="P744" s="329"/>
      <c r="Q744" s="329"/>
      <c r="R744" s="329"/>
      <c r="S744" s="329"/>
      <c r="T744" s="329"/>
      <c r="U744" s="329"/>
      <c r="V744" s="329"/>
      <c r="W744" s="329"/>
      <c r="X744" s="329"/>
      <c r="Y744" s="329">
        <f>IF(Y585="kWh",SUMPRODUCT(D587:D742,Y587:Y742))</f>
        <v>490871.516343</v>
      </c>
      <c r="Z744" s="329">
        <f>IF(Z585="kWh",SUMPRODUCT(D587:D742,Z587:Z742))</f>
        <v>152543.09939135998</v>
      </c>
      <c r="AA744" s="329">
        <f>IF(AA585="kw",SUMPRODUCT(N587:N742,O587:O742,AA587:AA742),SUMPRODUCT(D587:D742,AA587:AA742))</f>
        <v>588.22441602421657</v>
      </c>
      <c r="AB744" s="329">
        <f>IF(AB585="kw",SUMPRODUCT(N587:N742,O587:O742,AB587:AB742),SUMPRODUCT(D587:D742,AB587:AB742))</f>
        <v>0</v>
      </c>
      <c r="AC744" s="329">
        <f>IF(AC585="kw",SUMPRODUCT(N587:N742,O587:O742,AC587:AC742),SUMPRODUCT(D587:D742,AC587:AC742))</f>
        <v>26.126267251802368</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45">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0</v>
      </c>
      <c r="Z745" s="392">
        <f>HLOOKUP(Z401,'2. LRAMVA Threshold'!$B$42:$Q$53,10,FALSE)</f>
        <v>0</v>
      </c>
      <c r="AA745" s="392">
        <f>HLOOKUP(AA401,'2. LRAMVA Threshold'!$B$42:$Q$53,10,FALSE)</f>
        <v>0</v>
      </c>
      <c r="AB745" s="392">
        <f>HLOOKUP(AB401,'2. LRAMVA Threshold'!$B$42:$Q$53,10,FALSE)</f>
        <v>0</v>
      </c>
      <c r="AC745" s="392">
        <f>HLOOKUP(AC401,'2. LRAMVA Threshold'!$B$42:$Q$53,10,FALSE)</f>
        <v>0</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ht="15">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ht="15">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0</v>
      </c>
      <c r="Z747" s="341">
        <f>HLOOKUP(Z$35,'3.  Distribution Rates'!$C$122:$P$133,10,FALSE)</f>
        <v>0</v>
      </c>
      <c r="AA747" s="341">
        <f>HLOOKUP(AA$35,'3.  Distribution Rates'!$C$122:$P$133,10,FALSE)</f>
        <v>0</v>
      </c>
      <c r="AB747" s="341">
        <f>HLOOKUP(AB$35,'3.  Distribution Rates'!$C$122:$P$133,10,FALSE)</f>
        <v>0</v>
      </c>
      <c r="AC747" s="341">
        <f>HLOOKUP(AC$35,'3.  Distribution Rates'!$C$122:$P$133,10,FALSE)</f>
        <v>0</v>
      </c>
      <c r="AD747" s="341">
        <f>HLOOKUP(AD$35,'3.  Distribution Rates'!$C$122:$P$133,10,FALSE)</f>
        <v>0</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ht="15">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0</v>
      </c>
      <c r="Z748" s="378">
        <f>'4.  2011-2014 LRAM'!Z141*Z747</f>
        <v>0</v>
      </c>
      <c r="AA748" s="378">
        <f>'4.  2011-2014 LRAM'!AA141*AA747</f>
        <v>0</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5">
        <f t="shared" ref="AM748:AM755" si="1616">SUM(Y748:AL748)</f>
        <v>0</v>
      </c>
      <c r="AN748" s="443"/>
    </row>
    <row r="749" spans="1:40" ht="15">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0</v>
      </c>
      <c r="Z749" s="378">
        <f>'4.  2011-2014 LRAM'!Z270*Z747</f>
        <v>0</v>
      </c>
      <c r="AA749" s="378">
        <f>'4.  2011-2014 LRAM'!AA270*AA747</f>
        <v>0</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5">
        <f t="shared" si="1616"/>
        <v>0</v>
      </c>
      <c r="AN749" s="443"/>
    </row>
    <row r="750" spans="1:40" ht="15">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0</v>
      </c>
      <c r="Z750" s="378">
        <f>'4.  2011-2014 LRAM'!Z399*Z747</f>
        <v>0</v>
      </c>
      <c r="AA750" s="378">
        <f>'4.  2011-2014 LRAM'!AA399*AA747</f>
        <v>0</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5">
        <f t="shared" si="1616"/>
        <v>0</v>
      </c>
      <c r="AN750" s="443"/>
    </row>
    <row r="751" spans="1:40" ht="15">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0</v>
      </c>
      <c r="Z751" s="378">
        <f>'4.  2011-2014 LRAM'!Z529*Z747</f>
        <v>0</v>
      </c>
      <c r="AA751" s="378">
        <f>'4.  2011-2014 LRAM'!AA529*AA747</f>
        <v>0</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5">
        <f t="shared" si="1616"/>
        <v>0</v>
      </c>
      <c r="AN751" s="443"/>
    </row>
    <row r="752" spans="1:40" ht="15">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1617">Y210*Y747</f>
        <v>0</v>
      </c>
      <c r="Z752" s="378">
        <f t="shared" si="1617"/>
        <v>0</v>
      </c>
      <c r="AA752" s="378">
        <f t="shared" si="1617"/>
        <v>0</v>
      </c>
      <c r="AB752" s="378">
        <f t="shared" si="1617"/>
        <v>0</v>
      </c>
      <c r="AC752" s="378">
        <f t="shared" si="1617"/>
        <v>0</v>
      </c>
      <c r="AD752" s="378">
        <f t="shared" si="1617"/>
        <v>0</v>
      </c>
      <c r="AE752" s="378">
        <f t="shared" si="1617"/>
        <v>0</v>
      </c>
      <c r="AF752" s="378">
        <f t="shared" si="1617"/>
        <v>0</v>
      </c>
      <c r="AG752" s="378">
        <f t="shared" si="1617"/>
        <v>0</v>
      </c>
      <c r="AH752" s="378">
        <f t="shared" si="1617"/>
        <v>0</v>
      </c>
      <c r="AI752" s="378">
        <f t="shared" si="1617"/>
        <v>0</v>
      </c>
      <c r="AJ752" s="378">
        <f t="shared" si="1617"/>
        <v>0</v>
      </c>
      <c r="AK752" s="378">
        <f t="shared" si="1617"/>
        <v>0</v>
      </c>
      <c r="AL752" s="378">
        <f t="shared" si="1617"/>
        <v>0</v>
      </c>
      <c r="AM752" s="625">
        <f t="shared" si="1616"/>
        <v>0</v>
      </c>
      <c r="AN752" s="443"/>
    </row>
    <row r="753" spans="1:40" ht="15">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1618">Y393*Y747</f>
        <v>0</v>
      </c>
      <c r="Z753" s="378">
        <f t="shared" si="1618"/>
        <v>0</v>
      </c>
      <c r="AA753" s="378">
        <f t="shared" si="1618"/>
        <v>0</v>
      </c>
      <c r="AB753" s="378">
        <f t="shared" si="1618"/>
        <v>0</v>
      </c>
      <c r="AC753" s="378">
        <f t="shared" si="1618"/>
        <v>0</v>
      </c>
      <c r="AD753" s="378">
        <f t="shared" si="1618"/>
        <v>0</v>
      </c>
      <c r="AE753" s="378">
        <f t="shared" si="1618"/>
        <v>0</v>
      </c>
      <c r="AF753" s="378">
        <f t="shared" si="1618"/>
        <v>0</v>
      </c>
      <c r="AG753" s="378">
        <f t="shared" si="1618"/>
        <v>0</v>
      </c>
      <c r="AH753" s="378">
        <f t="shared" si="1618"/>
        <v>0</v>
      </c>
      <c r="AI753" s="378">
        <f t="shared" si="1618"/>
        <v>0</v>
      </c>
      <c r="AJ753" s="378">
        <f t="shared" si="1618"/>
        <v>0</v>
      </c>
      <c r="AK753" s="378">
        <f t="shared" si="1618"/>
        <v>0</v>
      </c>
      <c r="AL753" s="378">
        <f t="shared" si="1618"/>
        <v>0</v>
      </c>
      <c r="AM753" s="625">
        <f t="shared" si="1616"/>
        <v>0</v>
      </c>
      <c r="AN753" s="443"/>
    </row>
    <row r="754" spans="1:40" ht="15">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1619">Y576*Y747</f>
        <v>0</v>
      </c>
      <c r="Z754" s="378">
        <f t="shared" si="1619"/>
        <v>0</v>
      </c>
      <c r="AA754" s="378">
        <f t="shared" si="1619"/>
        <v>0</v>
      </c>
      <c r="AB754" s="378">
        <f t="shared" si="1619"/>
        <v>0</v>
      </c>
      <c r="AC754" s="378">
        <f t="shared" si="1619"/>
        <v>0</v>
      </c>
      <c r="AD754" s="378">
        <f t="shared" si="1619"/>
        <v>0</v>
      </c>
      <c r="AE754" s="378">
        <f t="shared" si="1619"/>
        <v>0</v>
      </c>
      <c r="AF754" s="378">
        <f t="shared" si="1619"/>
        <v>0</v>
      </c>
      <c r="AG754" s="378">
        <f t="shared" si="1619"/>
        <v>0</v>
      </c>
      <c r="AH754" s="378">
        <f t="shared" si="1619"/>
        <v>0</v>
      </c>
      <c r="AI754" s="378">
        <f t="shared" si="1619"/>
        <v>0</v>
      </c>
      <c r="AJ754" s="378">
        <f t="shared" si="1619"/>
        <v>0</v>
      </c>
      <c r="AK754" s="378">
        <f t="shared" si="1619"/>
        <v>0</v>
      </c>
      <c r="AL754" s="378">
        <f t="shared" si="1619"/>
        <v>0</v>
      </c>
      <c r="AM754" s="625">
        <f t="shared" si="1616"/>
        <v>0</v>
      </c>
      <c r="AN754" s="443"/>
    </row>
    <row r="755" spans="1:40" ht="15">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0</v>
      </c>
      <c r="Z755" s="378">
        <f t="shared" ref="Z755:AL755" si="1620">Z744*Z747</f>
        <v>0</v>
      </c>
      <c r="AA755" s="378">
        <f t="shared" si="1620"/>
        <v>0</v>
      </c>
      <c r="AB755" s="378">
        <f t="shared" si="1620"/>
        <v>0</v>
      </c>
      <c r="AC755" s="378">
        <f t="shared" si="1620"/>
        <v>0</v>
      </c>
      <c r="AD755" s="378">
        <f t="shared" si="1620"/>
        <v>0</v>
      </c>
      <c r="AE755" s="378">
        <f t="shared" si="1620"/>
        <v>0</v>
      </c>
      <c r="AF755" s="378">
        <f t="shared" si="1620"/>
        <v>0</v>
      </c>
      <c r="AG755" s="378">
        <f t="shared" si="1620"/>
        <v>0</v>
      </c>
      <c r="AH755" s="378">
        <f t="shared" si="1620"/>
        <v>0</v>
      </c>
      <c r="AI755" s="378">
        <f t="shared" si="1620"/>
        <v>0</v>
      </c>
      <c r="AJ755" s="378">
        <f t="shared" si="1620"/>
        <v>0</v>
      </c>
      <c r="AK755" s="378">
        <f t="shared" si="1620"/>
        <v>0</v>
      </c>
      <c r="AL755" s="378">
        <f t="shared" si="1620"/>
        <v>0</v>
      </c>
      <c r="AM755" s="625">
        <f t="shared" si="1616"/>
        <v>0</v>
      </c>
      <c r="AN755" s="443"/>
    </row>
    <row r="756" spans="1:40" ht="15.45">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0</v>
      </c>
      <c r="Z756" s="346">
        <f>SUM(Z748:Z755)</f>
        <v>0</v>
      </c>
      <c r="AA756" s="346">
        <f t="shared" ref="AA756:AE756" si="1621">SUM(AA748:AA755)</f>
        <v>0</v>
      </c>
      <c r="AB756" s="346">
        <f t="shared" si="1621"/>
        <v>0</v>
      </c>
      <c r="AC756" s="346">
        <f t="shared" si="1621"/>
        <v>0</v>
      </c>
      <c r="AD756" s="346">
        <f t="shared" si="1621"/>
        <v>0</v>
      </c>
      <c r="AE756" s="346">
        <f t="shared" si="1621"/>
        <v>0</v>
      </c>
      <c r="AF756" s="346">
        <f t="shared" ref="AF756:AL756" si="1622">SUM(AF748:AF755)</f>
        <v>0</v>
      </c>
      <c r="AG756" s="346">
        <f t="shared" si="1622"/>
        <v>0</v>
      </c>
      <c r="AH756" s="346">
        <f t="shared" si="1622"/>
        <v>0</v>
      </c>
      <c r="AI756" s="346">
        <f t="shared" si="1622"/>
        <v>0</v>
      </c>
      <c r="AJ756" s="346">
        <f t="shared" si="1622"/>
        <v>0</v>
      </c>
      <c r="AK756" s="346">
        <f t="shared" si="1622"/>
        <v>0</v>
      </c>
      <c r="AL756" s="346">
        <f t="shared" si="1622"/>
        <v>0</v>
      </c>
      <c r="AM756" s="407">
        <f>SUM(AM748:AM755)</f>
        <v>0</v>
      </c>
      <c r="AN756" s="443"/>
    </row>
    <row r="757" spans="1:40" ht="15.45">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0</v>
      </c>
      <c r="Z757" s="347">
        <f t="shared" ref="Z757:AE757" si="1623">Z745*Z747</f>
        <v>0</v>
      </c>
      <c r="AA757" s="347">
        <f t="shared" si="1623"/>
        <v>0</v>
      </c>
      <c r="AB757" s="347">
        <f t="shared" si="1623"/>
        <v>0</v>
      </c>
      <c r="AC757" s="347">
        <f t="shared" si="1623"/>
        <v>0</v>
      </c>
      <c r="AD757" s="347">
        <f t="shared" si="1623"/>
        <v>0</v>
      </c>
      <c r="AE757" s="347">
        <f t="shared" si="1623"/>
        <v>0</v>
      </c>
      <c r="AF757" s="347">
        <f t="shared" ref="AF757:AL757" si="1624">AF745*AF747</f>
        <v>0</v>
      </c>
      <c r="AG757" s="347">
        <f t="shared" si="1624"/>
        <v>0</v>
      </c>
      <c r="AH757" s="347">
        <f t="shared" si="1624"/>
        <v>0</v>
      </c>
      <c r="AI757" s="347">
        <f t="shared" si="1624"/>
        <v>0</v>
      </c>
      <c r="AJ757" s="347">
        <f t="shared" si="1624"/>
        <v>0</v>
      </c>
      <c r="AK757" s="347">
        <f t="shared" si="1624"/>
        <v>0</v>
      </c>
      <c r="AL757" s="347">
        <f t="shared" si="1624"/>
        <v>0</v>
      </c>
      <c r="AM757" s="407">
        <f>SUM(Y757:AL757)</f>
        <v>0</v>
      </c>
      <c r="AN757" s="443"/>
    </row>
    <row r="758" spans="1:40" ht="15.45">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0</v>
      </c>
      <c r="AN758" s="443"/>
    </row>
    <row r="759" spans="1:40" ht="15">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ht="15">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486944.54421225598</v>
      </c>
      <c r="Z760" s="291">
        <f>SUMPRODUCT(E587:E742,Z587:Z742)</f>
        <v>143179.2984837307</v>
      </c>
      <c r="AA760" s="291">
        <f t="shared" ref="AA760:AL760" si="1625">IF(AA585="kw",SUMPRODUCT($N$587:$N$742,$P$587:$P$742,AA587:AA742),SUMPRODUCT($E$587:$E$742,AA587:AA742))</f>
        <v>588.22441602421657</v>
      </c>
      <c r="AB760" s="291">
        <f t="shared" si="1625"/>
        <v>0</v>
      </c>
      <c r="AC760" s="291">
        <f t="shared" si="1625"/>
        <v>26.126267251802368</v>
      </c>
      <c r="AD760" s="291">
        <f t="shared" si="1625"/>
        <v>0</v>
      </c>
      <c r="AE760" s="291">
        <f t="shared" si="1625"/>
        <v>0</v>
      </c>
      <c r="AF760" s="291">
        <f t="shared" si="1625"/>
        <v>0</v>
      </c>
      <c r="AG760" s="291">
        <f t="shared" si="1625"/>
        <v>0</v>
      </c>
      <c r="AH760" s="291">
        <f t="shared" si="1625"/>
        <v>0</v>
      </c>
      <c r="AI760" s="291">
        <f t="shared" si="1625"/>
        <v>0</v>
      </c>
      <c r="AJ760" s="291">
        <f t="shared" si="1625"/>
        <v>0</v>
      </c>
      <c r="AK760" s="291">
        <f t="shared" si="1625"/>
        <v>0</v>
      </c>
      <c r="AL760" s="291">
        <f t="shared" si="1625"/>
        <v>0</v>
      </c>
      <c r="AM760" s="337"/>
    </row>
    <row r="761" spans="1:40" ht="15">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486944.54421225598</v>
      </c>
      <c r="Z761" s="326">
        <f>SUMPRODUCT(F587:F742,Z587:Z742)</f>
        <v>124220.29093690596</v>
      </c>
      <c r="AA761" s="326">
        <f t="shared" ref="AA761:AL761" si="1626">IF(AA585="kw",SUMPRODUCT($N$587:$N$742,$Q$587:$Q$742,AA587:AA742),SUMPRODUCT($F$587:$F$742,AA587:AA742))</f>
        <v>585.34408571088591</v>
      </c>
      <c r="AB761" s="326">
        <f t="shared" si="1626"/>
        <v>0</v>
      </c>
      <c r="AC761" s="326">
        <f t="shared" si="1626"/>
        <v>25.997070247615476</v>
      </c>
      <c r="AD761" s="326">
        <f t="shared" si="1626"/>
        <v>0</v>
      </c>
      <c r="AE761" s="326">
        <f t="shared" si="1626"/>
        <v>0</v>
      </c>
      <c r="AF761" s="326">
        <f t="shared" si="1626"/>
        <v>0</v>
      </c>
      <c r="AG761" s="326">
        <f t="shared" si="1626"/>
        <v>0</v>
      </c>
      <c r="AH761" s="326">
        <f t="shared" si="1626"/>
        <v>0</v>
      </c>
      <c r="AI761" s="326">
        <f t="shared" si="1626"/>
        <v>0</v>
      </c>
      <c r="AJ761" s="326">
        <f t="shared" si="1626"/>
        <v>0</v>
      </c>
      <c r="AK761" s="326">
        <f t="shared" si="1626"/>
        <v>0</v>
      </c>
      <c r="AL761" s="326">
        <f t="shared" si="1626"/>
        <v>0</v>
      </c>
      <c r="AM761" s="386"/>
    </row>
    <row r="762" spans="1:40" ht="20.25" customHeight="1">
      <c r="B762" s="368" t="s">
        <v>582</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45">
      <c r="B765" s="280" t="s">
        <v>327</v>
      </c>
      <c r="C765" s="281"/>
      <c r="D765" s="586" t="s">
        <v>526</v>
      </c>
      <c r="E765" s="253"/>
      <c r="F765" s="586"/>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33" t="s">
        <v>211</v>
      </c>
      <c r="C766" s="835" t="s">
        <v>33</v>
      </c>
      <c r="D766" s="284" t="s">
        <v>422</v>
      </c>
      <c r="E766" s="837" t="s">
        <v>209</v>
      </c>
      <c r="F766" s="838"/>
      <c r="G766" s="838"/>
      <c r="H766" s="838"/>
      <c r="I766" s="838"/>
      <c r="J766" s="838"/>
      <c r="K766" s="838"/>
      <c r="L766" s="838"/>
      <c r="M766" s="839"/>
      <c r="N766" s="843" t="s">
        <v>213</v>
      </c>
      <c r="O766" s="284" t="s">
        <v>423</v>
      </c>
      <c r="P766" s="837" t="s">
        <v>212</v>
      </c>
      <c r="Q766" s="838"/>
      <c r="R766" s="838"/>
      <c r="S766" s="838"/>
      <c r="T766" s="838"/>
      <c r="U766" s="838"/>
      <c r="V766" s="838"/>
      <c r="W766" s="838"/>
      <c r="X766" s="839"/>
      <c r="Y766" s="840" t="s">
        <v>243</v>
      </c>
      <c r="Z766" s="841"/>
      <c r="AA766" s="841"/>
      <c r="AB766" s="841"/>
      <c r="AC766" s="841"/>
      <c r="AD766" s="841"/>
      <c r="AE766" s="841"/>
      <c r="AF766" s="841"/>
      <c r="AG766" s="841"/>
      <c r="AH766" s="841"/>
      <c r="AI766" s="841"/>
      <c r="AJ766" s="841"/>
      <c r="AK766" s="841"/>
      <c r="AL766" s="841"/>
      <c r="AM766" s="842"/>
    </row>
    <row r="767" spans="1:40" ht="65.25" customHeight="1">
      <c r="B767" s="834"/>
      <c r="C767" s="836"/>
      <c r="D767" s="285">
        <v>2019</v>
      </c>
      <c r="E767" s="285">
        <v>2020</v>
      </c>
      <c r="F767" s="285">
        <v>2021</v>
      </c>
      <c r="G767" s="285">
        <v>2022</v>
      </c>
      <c r="H767" s="285">
        <v>2023</v>
      </c>
      <c r="I767" s="285">
        <v>2024</v>
      </c>
      <c r="J767" s="285">
        <v>2025</v>
      </c>
      <c r="K767" s="285">
        <v>2026</v>
      </c>
      <c r="L767" s="285">
        <v>2027</v>
      </c>
      <c r="M767" s="285">
        <v>2028</v>
      </c>
      <c r="N767" s="844"/>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GS&gt;50 to 4,999 kW</v>
      </c>
      <c r="AB767" s="285" t="str">
        <f>'1.  LRAMVA Summary'!G52</f>
        <v>USL</v>
      </c>
      <c r="AC767" s="285" t="str">
        <f>'1.  LRAMVA Summary'!H52</f>
        <v>Sentinel Lighting</v>
      </c>
      <c r="AD767" s="285" t="str">
        <f>'1.  LRAMVA Summary'!I52</f>
        <v>Street Lighting</v>
      </c>
      <c r="AE767" s="285" t="str">
        <f>'1.  LRAMVA Summary'!J52</f>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28"/>
      <c r="B768" s="514" t="s">
        <v>504</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kWh</v>
      </c>
      <c r="AC768" s="291" t="str">
        <f>'1.  LRAMVA Summary'!H53</f>
        <v>kW</v>
      </c>
      <c r="AD768" s="291" t="str">
        <f>'1.  LRAMVA Summary'!I53</f>
        <v>kW</v>
      </c>
      <c r="AE768" s="291">
        <f>'1.  LRAMVA Summary'!J53</f>
        <v>0</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45" outlineLevel="1">
      <c r="A769" s="528"/>
      <c r="B769" s="500" t="s">
        <v>497</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ht="15" outlineLevel="1">
      <c r="A770" s="528">
        <v>1</v>
      </c>
      <c r="B770" s="428" t="s">
        <v>95</v>
      </c>
      <c r="C770" s="291" t="s">
        <v>25</v>
      </c>
      <c r="D770" s="295"/>
      <c r="E770" s="295"/>
      <c r="F770" s="295"/>
      <c r="G770" s="295"/>
      <c r="H770" s="295"/>
      <c r="I770" s="295"/>
      <c r="J770" s="295"/>
      <c r="K770" s="295"/>
      <c r="L770" s="295"/>
      <c r="M770" s="295"/>
      <c r="N770" s="753"/>
      <c r="O770" s="295"/>
      <c r="P770" s="295"/>
      <c r="Q770" s="295"/>
      <c r="R770" s="295"/>
      <c r="S770" s="295"/>
      <c r="T770" s="295"/>
      <c r="U770" s="295"/>
      <c r="V770" s="295"/>
      <c r="W770" s="295"/>
      <c r="X770" s="295"/>
      <c r="Y770" s="758"/>
      <c r="Z770" s="758"/>
      <c r="AA770" s="758"/>
      <c r="AB770" s="758"/>
      <c r="AC770" s="758"/>
      <c r="AD770" s="758"/>
      <c r="AE770" s="410"/>
      <c r="AF770" s="410"/>
      <c r="AG770" s="410"/>
      <c r="AH770" s="410"/>
      <c r="AI770" s="410"/>
      <c r="AJ770" s="410"/>
      <c r="AK770" s="410"/>
      <c r="AL770" s="410"/>
      <c r="AM770" s="296">
        <f>SUM(Y770:AL770)</f>
        <v>0</v>
      </c>
    </row>
    <row r="771" spans="1:39" ht="15" outlineLevel="1">
      <c r="A771" s="528"/>
      <c r="B771" s="294" t="s">
        <v>342</v>
      </c>
      <c r="C771" s="291" t="s">
        <v>163</v>
      </c>
      <c r="D771" s="295"/>
      <c r="E771" s="295"/>
      <c r="F771" s="295"/>
      <c r="G771" s="295"/>
      <c r="H771" s="295"/>
      <c r="I771" s="295"/>
      <c r="J771" s="295"/>
      <c r="K771" s="295"/>
      <c r="L771" s="295"/>
      <c r="M771" s="295"/>
      <c r="N771" s="773"/>
      <c r="O771" s="295"/>
      <c r="P771" s="295"/>
      <c r="Q771" s="295"/>
      <c r="R771" s="295"/>
      <c r="S771" s="295"/>
      <c r="T771" s="295"/>
      <c r="U771" s="295"/>
      <c r="V771" s="295"/>
      <c r="W771" s="295"/>
      <c r="X771" s="295"/>
      <c r="Y771" s="754">
        <f>Y770</f>
        <v>0</v>
      </c>
      <c r="Z771" s="754">
        <f t="shared" ref="Z771:AD771" si="1627">Z770</f>
        <v>0</v>
      </c>
      <c r="AA771" s="754">
        <f t="shared" si="1627"/>
        <v>0</v>
      </c>
      <c r="AB771" s="754">
        <f t="shared" si="1627"/>
        <v>0</v>
      </c>
      <c r="AC771" s="754">
        <f t="shared" si="1627"/>
        <v>0</v>
      </c>
      <c r="AD771" s="754">
        <f t="shared" si="1627"/>
        <v>0</v>
      </c>
      <c r="AE771" s="411">
        <f t="shared" ref="AE771" si="1628">AE770</f>
        <v>0</v>
      </c>
      <c r="AF771" s="411">
        <f t="shared" ref="AF771" si="1629">AF770</f>
        <v>0</v>
      </c>
      <c r="AG771" s="411">
        <f t="shared" ref="AG771" si="1630">AG770</f>
        <v>0</v>
      </c>
      <c r="AH771" s="411">
        <f t="shared" ref="AH771" si="1631">AH770</f>
        <v>0</v>
      </c>
      <c r="AI771" s="411">
        <f t="shared" ref="AI771" si="1632">AI770</f>
        <v>0</v>
      </c>
      <c r="AJ771" s="411">
        <f t="shared" ref="AJ771" si="1633">AJ770</f>
        <v>0</v>
      </c>
      <c r="AK771" s="411">
        <f t="shared" ref="AK771" si="1634">AK770</f>
        <v>0</v>
      </c>
      <c r="AL771" s="411">
        <f t="shared" ref="AL771" si="1635">AL770</f>
        <v>0</v>
      </c>
      <c r="AM771" s="297"/>
    </row>
    <row r="772" spans="1:39" ht="15.45" outlineLevel="1">
      <c r="A772" s="528"/>
      <c r="B772" s="298"/>
      <c r="C772" s="299"/>
      <c r="D772" s="751"/>
      <c r="E772" s="751"/>
      <c r="F772" s="751"/>
      <c r="G772" s="751"/>
      <c r="H772" s="751"/>
      <c r="I772" s="751"/>
      <c r="J772" s="751"/>
      <c r="K772" s="751"/>
      <c r="L772" s="751"/>
      <c r="M772" s="751"/>
      <c r="N772" s="775"/>
      <c r="O772" s="751"/>
      <c r="P772" s="751"/>
      <c r="Q772" s="751"/>
      <c r="R772" s="751"/>
      <c r="S772" s="751"/>
      <c r="T772" s="751"/>
      <c r="U772" s="751"/>
      <c r="V772" s="751"/>
      <c r="W772" s="751"/>
      <c r="X772" s="751"/>
      <c r="Y772" s="759"/>
      <c r="Z772" s="760"/>
      <c r="AA772" s="760"/>
      <c r="AB772" s="760"/>
      <c r="AC772" s="760"/>
      <c r="AD772" s="760"/>
      <c r="AE772" s="413"/>
      <c r="AF772" s="413"/>
      <c r="AG772" s="413"/>
      <c r="AH772" s="413"/>
      <c r="AI772" s="413"/>
      <c r="AJ772" s="413"/>
      <c r="AK772" s="413"/>
      <c r="AL772" s="413"/>
      <c r="AM772" s="302"/>
    </row>
    <row r="773" spans="1:39" ht="15" outlineLevel="1">
      <c r="A773" s="528">
        <v>2</v>
      </c>
      <c r="B773" s="428" t="s">
        <v>96</v>
      </c>
      <c r="C773" s="291" t="s">
        <v>25</v>
      </c>
      <c r="D773" s="295"/>
      <c r="E773" s="295"/>
      <c r="F773" s="295"/>
      <c r="G773" s="295"/>
      <c r="H773" s="295"/>
      <c r="I773" s="295"/>
      <c r="J773" s="295"/>
      <c r="K773" s="295"/>
      <c r="L773" s="295"/>
      <c r="M773" s="295"/>
      <c r="N773" s="753"/>
      <c r="O773" s="295"/>
      <c r="P773" s="295"/>
      <c r="Q773" s="295"/>
      <c r="R773" s="295"/>
      <c r="S773" s="295"/>
      <c r="T773" s="295"/>
      <c r="U773" s="295"/>
      <c r="V773" s="295"/>
      <c r="W773" s="295"/>
      <c r="X773" s="295"/>
      <c r="Y773" s="758"/>
      <c r="Z773" s="758"/>
      <c r="AA773" s="758"/>
      <c r="AB773" s="758"/>
      <c r="AC773" s="758"/>
      <c r="AD773" s="758"/>
      <c r="AE773" s="410"/>
      <c r="AF773" s="410"/>
      <c r="AG773" s="410"/>
      <c r="AH773" s="410"/>
      <c r="AI773" s="410"/>
      <c r="AJ773" s="410"/>
      <c r="AK773" s="410"/>
      <c r="AL773" s="410"/>
      <c r="AM773" s="296">
        <f>SUM(Y773:AL773)</f>
        <v>0</v>
      </c>
    </row>
    <row r="774" spans="1:39" ht="15" outlineLevel="1">
      <c r="A774" s="528"/>
      <c r="B774" s="294" t="s">
        <v>342</v>
      </c>
      <c r="C774" s="291" t="s">
        <v>163</v>
      </c>
      <c r="D774" s="295"/>
      <c r="E774" s="295"/>
      <c r="F774" s="295"/>
      <c r="G774" s="295"/>
      <c r="H774" s="295"/>
      <c r="I774" s="295"/>
      <c r="J774" s="295"/>
      <c r="K774" s="295"/>
      <c r="L774" s="295"/>
      <c r="M774" s="295"/>
      <c r="N774" s="773"/>
      <c r="O774" s="295"/>
      <c r="P774" s="295"/>
      <c r="Q774" s="295"/>
      <c r="R774" s="295"/>
      <c r="S774" s="295"/>
      <c r="T774" s="295"/>
      <c r="U774" s="295"/>
      <c r="V774" s="295"/>
      <c r="W774" s="295"/>
      <c r="X774" s="295"/>
      <c r="Y774" s="754">
        <f>Y773</f>
        <v>0</v>
      </c>
      <c r="Z774" s="754">
        <f t="shared" ref="Z774:AD774" si="1636">Z773</f>
        <v>0</v>
      </c>
      <c r="AA774" s="754">
        <f t="shared" si="1636"/>
        <v>0</v>
      </c>
      <c r="AB774" s="754">
        <f t="shared" si="1636"/>
        <v>0</v>
      </c>
      <c r="AC774" s="754">
        <f t="shared" si="1636"/>
        <v>0</v>
      </c>
      <c r="AD774" s="754">
        <f t="shared" si="1636"/>
        <v>0</v>
      </c>
      <c r="AE774" s="411">
        <f t="shared" ref="AE774" si="1637">AE773</f>
        <v>0</v>
      </c>
      <c r="AF774" s="411">
        <f t="shared" ref="AF774" si="1638">AF773</f>
        <v>0</v>
      </c>
      <c r="AG774" s="411">
        <f t="shared" ref="AG774" si="1639">AG773</f>
        <v>0</v>
      </c>
      <c r="AH774" s="411">
        <f t="shared" ref="AH774" si="1640">AH773</f>
        <v>0</v>
      </c>
      <c r="AI774" s="411">
        <f t="shared" ref="AI774" si="1641">AI773</f>
        <v>0</v>
      </c>
      <c r="AJ774" s="411">
        <f t="shared" ref="AJ774" si="1642">AJ773</f>
        <v>0</v>
      </c>
      <c r="AK774" s="411">
        <f t="shared" ref="AK774" si="1643">AK773</f>
        <v>0</v>
      </c>
      <c r="AL774" s="411">
        <f t="shared" ref="AL774" si="1644">AL773</f>
        <v>0</v>
      </c>
      <c r="AM774" s="297"/>
    </row>
    <row r="775" spans="1:39" ht="15.45" outlineLevel="1">
      <c r="A775" s="528"/>
      <c r="B775" s="298"/>
      <c r="C775" s="299"/>
      <c r="D775" s="752"/>
      <c r="E775" s="752"/>
      <c r="F775" s="752"/>
      <c r="G775" s="752"/>
      <c r="H775" s="752"/>
      <c r="I775" s="752"/>
      <c r="J775" s="752"/>
      <c r="K775" s="752"/>
      <c r="L775" s="752"/>
      <c r="M775" s="752"/>
      <c r="N775" s="775"/>
      <c r="O775" s="752"/>
      <c r="P775" s="752"/>
      <c r="Q775" s="752"/>
      <c r="R775" s="752"/>
      <c r="S775" s="752"/>
      <c r="T775" s="752"/>
      <c r="U775" s="752"/>
      <c r="V775" s="752"/>
      <c r="W775" s="752"/>
      <c r="X775" s="752"/>
      <c r="Y775" s="759"/>
      <c r="Z775" s="760"/>
      <c r="AA775" s="760"/>
      <c r="AB775" s="760"/>
      <c r="AC775" s="760"/>
      <c r="AD775" s="760"/>
      <c r="AE775" s="413"/>
      <c r="AF775" s="413"/>
      <c r="AG775" s="413"/>
      <c r="AH775" s="413"/>
      <c r="AI775" s="413"/>
      <c r="AJ775" s="413"/>
      <c r="AK775" s="413"/>
      <c r="AL775" s="413"/>
      <c r="AM775" s="302"/>
    </row>
    <row r="776" spans="1:39" ht="15" outlineLevel="1">
      <c r="A776" s="528">
        <v>3</v>
      </c>
      <c r="B776" s="428" t="s">
        <v>97</v>
      </c>
      <c r="C776" s="291" t="s">
        <v>25</v>
      </c>
      <c r="D776" s="295"/>
      <c r="E776" s="295"/>
      <c r="F776" s="295"/>
      <c r="G776" s="295"/>
      <c r="H776" s="295"/>
      <c r="I776" s="295"/>
      <c r="J776" s="295"/>
      <c r="K776" s="295"/>
      <c r="L776" s="295"/>
      <c r="M776" s="295"/>
      <c r="N776" s="753"/>
      <c r="O776" s="295"/>
      <c r="P776" s="295"/>
      <c r="Q776" s="295"/>
      <c r="R776" s="295"/>
      <c r="S776" s="295"/>
      <c r="T776" s="295"/>
      <c r="U776" s="295"/>
      <c r="V776" s="295"/>
      <c r="W776" s="295"/>
      <c r="X776" s="295"/>
      <c r="Y776" s="758"/>
      <c r="Z776" s="758"/>
      <c r="AA776" s="758"/>
      <c r="AB776" s="758"/>
      <c r="AC776" s="758"/>
      <c r="AD776" s="758"/>
      <c r="AE776" s="410"/>
      <c r="AF776" s="410"/>
      <c r="AG776" s="410"/>
      <c r="AH776" s="410"/>
      <c r="AI776" s="410"/>
      <c r="AJ776" s="410"/>
      <c r="AK776" s="410"/>
      <c r="AL776" s="410"/>
      <c r="AM776" s="296">
        <f>SUM(Y776:AL776)</f>
        <v>0</v>
      </c>
    </row>
    <row r="777" spans="1:39" ht="15" outlineLevel="1">
      <c r="A777" s="528"/>
      <c r="B777" s="294" t="s">
        <v>342</v>
      </c>
      <c r="C777" s="291" t="s">
        <v>163</v>
      </c>
      <c r="D777" s="295"/>
      <c r="E777" s="295"/>
      <c r="F777" s="295"/>
      <c r="G777" s="295"/>
      <c r="H777" s="295"/>
      <c r="I777" s="295"/>
      <c r="J777" s="295"/>
      <c r="K777" s="295"/>
      <c r="L777" s="295"/>
      <c r="M777" s="295"/>
      <c r="N777" s="773"/>
      <c r="O777" s="295"/>
      <c r="P777" s="295"/>
      <c r="Q777" s="295"/>
      <c r="R777" s="295"/>
      <c r="S777" s="295"/>
      <c r="T777" s="295"/>
      <c r="U777" s="295"/>
      <c r="V777" s="295"/>
      <c r="W777" s="295"/>
      <c r="X777" s="295"/>
      <c r="Y777" s="754">
        <f>Y776</f>
        <v>0</v>
      </c>
      <c r="Z777" s="754">
        <f t="shared" ref="Z777:AD777" si="1645">Z776</f>
        <v>0</v>
      </c>
      <c r="AA777" s="754">
        <f t="shared" si="1645"/>
        <v>0</v>
      </c>
      <c r="AB777" s="754">
        <f t="shared" si="1645"/>
        <v>0</v>
      </c>
      <c r="AC777" s="754">
        <f t="shared" si="1645"/>
        <v>0</v>
      </c>
      <c r="AD777" s="754">
        <f t="shared" si="1645"/>
        <v>0</v>
      </c>
      <c r="AE777" s="411">
        <f t="shared" ref="AE777" si="1646">AE776</f>
        <v>0</v>
      </c>
      <c r="AF777" s="411">
        <f t="shared" ref="AF777" si="1647">AF776</f>
        <v>0</v>
      </c>
      <c r="AG777" s="411">
        <f t="shared" ref="AG777" si="1648">AG776</f>
        <v>0</v>
      </c>
      <c r="AH777" s="411">
        <f t="shared" ref="AH777" si="1649">AH776</f>
        <v>0</v>
      </c>
      <c r="AI777" s="411">
        <f t="shared" ref="AI777" si="1650">AI776</f>
        <v>0</v>
      </c>
      <c r="AJ777" s="411">
        <f t="shared" ref="AJ777" si="1651">AJ776</f>
        <v>0</v>
      </c>
      <c r="AK777" s="411">
        <f t="shared" ref="AK777" si="1652">AK776</f>
        <v>0</v>
      </c>
      <c r="AL777" s="411">
        <f t="shared" ref="AL777" si="1653">AL776</f>
        <v>0</v>
      </c>
      <c r="AM777" s="297"/>
    </row>
    <row r="778" spans="1:39" ht="15" outlineLevel="1">
      <c r="A778" s="528"/>
      <c r="B778" s="294"/>
      <c r="C778" s="305"/>
      <c r="D778" s="753"/>
      <c r="E778" s="753"/>
      <c r="F778" s="753"/>
      <c r="G778" s="753"/>
      <c r="H778" s="753"/>
      <c r="I778" s="753"/>
      <c r="J778" s="753"/>
      <c r="K778" s="753"/>
      <c r="L778" s="753"/>
      <c r="M778" s="753"/>
      <c r="N778" s="753"/>
      <c r="O778" s="753"/>
      <c r="P778" s="753"/>
      <c r="Q778" s="753"/>
      <c r="R778" s="753"/>
      <c r="S778" s="753"/>
      <c r="T778" s="753"/>
      <c r="U778" s="753"/>
      <c r="V778" s="753"/>
      <c r="W778" s="753"/>
      <c r="X778" s="753"/>
      <c r="Y778" s="759"/>
      <c r="Z778" s="759"/>
      <c r="AA778" s="759"/>
      <c r="AB778" s="759"/>
      <c r="AC778" s="759"/>
      <c r="AD778" s="759"/>
      <c r="AE778" s="412"/>
      <c r="AF778" s="412"/>
      <c r="AG778" s="412"/>
      <c r="AH778" s="412"/>
      <c r="AI778" s="412"/>
      <c r="AJ778" s="412"/>
      <c r="AK778" s="412"/>
      <c r="AL778" s="412"/>
      <c r="AM778" s="306"/>
    </row>
    <row r="779" spans="1:39" ht="15" outlineLevel="1">
      <c r="A779" s="528">
        <v>4</v>
      </c>
      <c r="B779" s="516" t="s">
        <v>666</v>
      </c>
      <c r="C779" s="291" t="s">
        <v>25</v>
      </c>
      <c r="D779" s="295"/>
      <c r="E779" s="295"/>
      <c r="F779" s="295"/>
      <c r="G779" s="295"/>
      <c r="H779" s="295"/>
      <c r="I779" s="295"/>
      <c r="J779" s="295"/>
      <c r="K779" s="295"/>
      <c r="L779" s="295"/>
      <c r="M779" s="295"/>
      <c r="N779" s="753"/>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ht="15" outlineLevel="1">
      <c r="A780" s="528"/>
      <c r="B780" s="294" t="s">
        <v>342</v>
      </c>
      <c r="C780" s="291" t="s">
        <v>163</v>
      </c>
      <c r="D780" s="295"/>
      <c r="E780" s="295"/>
      <c r="F780" s="295"/>
      <c r="G780" s="295"/>
      <c r="H780" s="295"/>
      <c r="I780" s="295"/>
      <c r="J780" s="295"/>
      <c r="K780" s="295"/>
      <c r="L780" s="295"/>
      <c r="M780" s="295"/>
      <c r="N780" s="773"/>
      <c r="O780" s="295"/>
      <c r="P780" s="295"/>
      <c r="Q780" s="295"/>
      <c r="R780" s="295"/>
      <c r="S780" s="295"/>
      <c r="T780" s="295"/>
      <c r="U780" s="295"/>
      <c r="V780" s="295"/>
      <c r="W780" s="295"/>
      <c r="X780" s="295"/>
      <c r="Y780" s="754">
        <f>Y779</f>
        <v>0</v>
      </c>
      <c r="Z780" s="754">
        <f t="shared" ref="Z780:AD780" si="1654">Z779</f>
        <v>0</v>
      </c>
      <c r="AA780" s="754">
        <f t="shared" si="1654"/>
        <v>0</v>
      </c>
      <c r="AB780" s="754">
        <f t="shared" si="1654"/>
        <v>0</v>
      </c>
      <c r="AC780" s="754">
        <f t="shared" si="1654"/>
        <v>0</v>
      </c>
      <c r="AD780" s="754">
        <f t="shared" si="1654"/>
        <v>0</v>
      </c>
      <c r="AE780" s="411">
        <f t="shared" ref="AE780" si="1655">AE779</f>
        <v>0</v>
      </c>
      <c r="AF780" s="411">
        <f t="shared" ref="AF780" si="1656">AF779</f>
        <v>0</v>
      </c>
      <c r="AG780" s="411">
        <f t="shared" ref="AG780" si="1657">AG779</f>
        <v>0</v>
      </c>
      <c r="AH780" s="411">
        <f t="shared" ref="AH780" si="1658">AH779</f>
        <v>0</v>
      </c>
      <c r="AI780" s="411">
        <f t="shared" ref="AI780" si="1659">AI779</f>
        <v>0</v>
      </c>
      <c r="AJ780" s="411">
        <f t="shared" ref="AJ780" si="1660">AJ779</f>
        <v>0</v>
      </c>
      <c r="AK780" s="411">
        <f t="shared" ref="AK780" si="1661">AK779</f>
        <v>0</v>
      </c>
      <c r="AL780" s="411">
        <f t="shared" ref="AL780" si="1662">AL779</f>
        <v>0</v>
      </c>
      <c r="AM780" s="297"/>
    </row>
    <row r="781" spans="1:39" ht="15" outlineLevel="1">
      <c r="A781" s="528"/>
      <c r="B781" s="294"/>
      <c r="C781" s="305"/>
      <c r="D781" s="752"/>
      <c r="E781" s="752"/>
      <c r="F781" s="752"/>
      <c r="G781" s="752"/>
      <c r="H781" s="752"/>
      <c r="I781" s="752"/>
      <c r="J781" s="752"/>
      <c r="K781" s="752"/>
      <c r="L781" s="752"/>
      <c r="M781" s="752"/>
      <c r="N781" s="753"/>
      <c r="O781" s="752"/>
      <c r="P781" s="752"/>
      <c r="Q781" s="752"/>
      <c r="R781" s="752"/>
      <c r="S781" s="752"/>
      <c r="T781" s="752"/>
      <c r="U781" s="752"/>
      <c r="V781" s="752"/>
      <c r="W781" s="752"/>
      <c r="X781" s="752"/>
      <c r="Y781" s="759"/>
      <c r="Z781" s="759"/>
      <c r="AA781" s="759"/>
      <c r="AB781" s="759"/>
      <c r="AC781" s="759"/>
      <c r="AD781" s="759"/>
      <c r="AE781" s="412"/>
      <c r="AF781" s="412"/>
      <c r="AG781" s="412"/>
      <c r="AH781" s="412"/>
      <c r="AI781" s="412"/>
      <c r="AJ781" s="412"/>
      <c r="AK781" s="412"/>
      <c r="AL781" s="412"/>
      <c r="AM781" s="306"/>
    </row>
    <row r="782" spans="1:39" ht="15.75" customHeight="1" outlineLevel="1">
      <c r="A782" s="528">
        <v>5</v>
      </c>
      <c r="B782" s="428" t="s">
        <v>98</v>
      </c>
      <c r="C782" s="291" t="s">
        <v>25</v>
      </c>
      <c r="D782" s="295"/>
      <c r="E782" s="295"/>
      <c r="F782" s="295"/>
      <c r="G782" s="295"/>
      <c r="H782" s="295"/>
      <c r="I782" s="295"/>
      <c r="J782" s="295"/>
      <c r="K782" s="295"/>
      <c r="L782" s="295"/>
      <c r="M782" s="295"/>
      <c r="N782" s="753"/>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customHeight="1" outlineLevel="1">
      <c r="A783" s="528"/>
      <c r="B783" s="294" t="s">
        <v>342</v>
      </c>
      <c r="C783" s="291" t="s">
        <v>163</v>
      </c>
      <c r="D783" s="295"/>
      <c r="E783" s="295"/>
      <c r="F783" s="295"/>
      <c r="G783" s="295"/>
      <c r="H783" s="295"/>
      <c r="I783" s="295"/>
      <c r="J783" s="295"/>
      <c r="K783" s="295"/>
      <c r="L783" s="295"/>
      <c r="M783" s="295"/>
      <c r="N783" s="773"/>
      <c r="O783" s="295"/>
      <c r="P783" s="295"/>
      <c r="Q783" s="295"/>
      <c r="R783" s="295"/>
      <c r="S783" s="295"/>
      <c r="T783" s="295"/>
      <c r="U783" s="295"/>
      <c r="V783" s="295"/>
      <c r="W783" s="295"/>
      <c r="X783" s="295"/>
      <c r="Y783" s="754">
        <f>Y782</f>
        <v>0</v>
      </c>
      <c r="Z783" s="754">
        <f t="shared" ref="Z783:AD783" si="1663">Z782</f>
        <v>0</v>
      </c>
      <c r="AA783" s="754">
        <f t="shared" si="1663"/>
        <v>0</v>
      </c>
      <c r="AB783" s="754">
        <f t="shared" si="1663"/>
        <v>0</v>
      </c>
      <c r="AC783" s="754">
        <f t="shared" si="1663"/>
        <v>0</v>
      </c>
      <c r="AD783" s="754">
        <f t="shared" si="1663"/>
        <v>0</v>
      </c>
      <c r="AE783" s="411">
        <f t="shared" ref="AE783" si="1664">AE782</f>
        <v>0</v>
      </c>
      <c r="AF783" s="411">
        <f t="shared" ref="AF783" si="1665">AF782</f>
        <v>0</v>
      </c>
      <c r="AG783" s="411">
        <f t="shared" ref="AG783" si="1666">AG782</f>
        <v>0</v>
      </c>
      <c r="AH783" s="411">
        <f t="shared" ref="AH783" si="1667">AH782</f>
        <v>0</v>
      </c>
      <c r="AI783" s="411">
        <f t="shared" ref="AI783" si="1668">AI782</f>
        <v>0</v>
      </c>
      <c r="AJ783" s="411">
        <f t="shared" ref="AJ783" si="1669">AJ782</f>
        <v>0</v>
      </c>
      <c r="AK783" s="411">
        <f t="shared" ref="AK783" si="1670">AK782</f>
        <v>0</v>
      </c>
      <c r="AL783" s="411">
        <f t="shared" ref="AL783" si="1671">AL782</f>
        <v>0</v>
      </c>
      <c r="AM783" s="297"/>
    </row>
    <row r="784" spans="1:39" ht="15" outlineLevel="1">
      <c r="A784" s="528"/>
      <c r="B784" s="294"/>
      <c r="C784" s="291"/>
      <c r="D784" s="753"/>
      <c r="E784" s="753"/>
      <c r="F784" s="753"/>
      <c r="G784" s="753"/>
      <c r="H784" s="753"/>
      <c r="I784" s="753"/>
      <c r="J784" s="753"/>
      <c r="K784" s="753"/>
      <c r="L784" s="753"/>
      <c r="M784" s="753"/>
      <c r="N784" s="753"/>
      <c r="O784" s="753"/>
      <c r="P784" s="753"/>
      <c r="Q784" s="753"/>
      <c r="R784" s="753"/>
      <c r="S784" s="753"/>
      <c r="T784" s="753"/>
      <c r="U784" s="753"/>
      <c r="V784" s="753"/>
      <c r="W784" s="753"/>
      <c r="X784" s="753"/>
      <c r="Y784" s="768"/>
      <c r="Z784" s="770"/>
      <c r="AA784" s="770"/>
      <c r="AB784" s="770"/>
      <c r="AC784" s="770"/>
      <c r="AD784" s="770"/>
      <c r="AE784" s="423"/>
      <c r="AF784" s="423"/>
      <c r="AG784" s="423"/>
      <c r="AH784" s="423"/>
      <c r="AI784" s="423"/>
      <c r="AJ784" s="423"/>
      <c r="AK784" s="423"/>
      <c r="AL784" s="423"/>
      <c r="AM784" s="297"/>
    </row>
    <row r="785" spans="1:39" ht="15.45" outlineLevel="1">
      <c r="A785" s="528"/>
      <c r="B785" s="319" t="s">
        <v>498</v>
      </c>
      <c r="C785" s="289"/>
      <c r="D785" s="755"/>
      <c r="E785" s="755"/>
      <c r="F785" s="755"/>
      <c r="G785" s="755"/>
      <c r="H785" s="755"/>
      <c r="I785" s="755"/>
      <c r="J785" s="755"/>
      <c r="K785" s="755"/>
      <c r="L785" s="755"/>
      <c r="M785" s="755"/>
      <c r="N785" s="757"/>
      <c r="O785" s="755"/>
      <c r="P785" s="755"/>
      <c r="Q785" s="755"/>
      <c r="R785" s="755"/>
      <c r="S785" s="755"/>
      <c r="T785" s="755"/>
      <c r="U785" s="755"/>
      <c r="V785" s="755"/>
      <c r="W785" s="755"/>
      <c r="X785" s="755"/>
      <c r="Y785" s="761"/>
      <c r="Z785" s="761"/>
      <c r="AA785" s="761"/>
      <c r="AB785" s="761"/>
      <c r="AC785" s="761"/>
      <c r="AD785" s="761"/>
      <c r="AE785" s="414"/>
      <c r="AF785" s="414"/>
      <c r="AG785" s="414"/>
      <c r="AH785" s="414"/>
      <c r="AI785" s="414"/>
      <c r="AJ785" s="414"/>
      <c r="AK785" s="414"/>
      <c r="AL785" s="414"/>
      <c r="AM785" s="292"/>
    </row>
    <row r="786" spans="1:39" ht="15" outlineLevel="1">
      <c r="A786" s="528">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ht="15" outlineLevel="1">
      <c r="A787" s="528"/>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754">
        <f>Y786</f>
        <v>0</v>
      </c>
      <c r="Z787" s="754">
        <f t="shared" ref="Z787:AD787" si="1672">Z786</f>
        <v>0</v>
      </c>
      <c r="AA787" s="754">
        <f t="shared" si="1672"/>
        <v>0</v>
      </c>
      <c r="AB787" s="754">
        <f t="shared" si="1672"/>
        <v>0</v>
      </c>
      <c r="AC787" s="754">
        <f t="shared" si="1672"/>
        <v>0</v>
      </c>
      <c r="AD787" s="754">
        <f t="shared" si="1672"/>
        <v>0</v>
      </c>
      <c r="AE787" s="411">
        <f t="shared" ref="AE787" si="1673">AE786</f>
        <v>0</v>
      </c>
      <c r="AF787" s="411">
        <f t="shared" ref="AF787" si="1674">AF786</f>
        <v>0</v>
      </c>
      <c r="AG787" s="411">
        <f t="shared" ref="AG787" si="1675">AG786</f>
        <v>0</v>
      </c>
      <c r="AH787" s="411">
        <f t="shared" ref="AH787" si="1676">AH786</f>
        <v>0</v>
      </c>
      <c r="AI787" s="411">
        <f t="shared" ref="AI787" si="1677">AI786</f>
        <v>0</v>
      </c>
      <c r="AJ787" s="411">
        <f t="shared" ref="AJ787" si="1678">AJ786</f>
        <v>0</v>
      </c>
      <c r="AK787" s="411">
        <f t="shared" ref="AK787" si="1679">AK786</f>
        <v>0</v>
      </c>
      <c r="AL787" s="411">
        <f t="shared" ref="AL787" si="1680">AL786</f>
        <v>0</v>
      </c>
      <c r="AM787" s="311"/>
    </row>
    <row r="788" spans="1:39" ht="15" outlineLevel="1">
      <c r="A788" s="528"/>
      <c r="B788" s="310"/>
      <c r="C788" s="312"/>
      <c r="D788" s="753"/>
      <c r="E788" s="753"/>
      <c r="F788" s="753"/>
      <c r="G788" s="753"/>
      <c r="H788" s="753"/>
      <c r="I788" s="753"/>
      <c r="J788" s="753"/>
      <c r="K788" s="753"/>
      <c r="L788" s="753"/>
      <c r="M788" s="753"/>
      <c r="N788" s="753"/>
      <c r="O788" s="753"/>
      <c r="P788" s="753"/>
      <c r="Q788" s="753"/>
      <c r="R788" s="753"/>
      <c r="S788" s="753"/>
      <c r="T788" s="753"/>
      <c r="U788" s="753"/>
      <c r="V788" s="753"/>
      <c r="W788" s="753"/>
      <c r="X788" s="753"/>
      <c r="Y788" s="416"/>
      <c r="Z788" s="416"/>
      <c r="AA788" s="416"/>
      <c r="AB788" s="416"/>
      <c r="AC788" s="416"/>
      <c r="AD788" s="416"/>
      <c r="AE788" s="416"/>
      <c r="AF788" s="416"/>
      <c r="AG788" s="416"/>
      <c r="AH788" s="416"/>
      <c r="AI788" s="416"/>
      <c r="AJ788" s="416"/>
      <c r="AK788" s="416"/>
      <c r="AL788" s="416"/>
      <c r="AM788" s="313"/>
    </row>
    <row r="789" spans="1:39" ht="30" outlineLevel="1">
      <c r="A789" s="528">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t="15" outlineLevel="1">
      <c r="A790" s="528"/>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754">
        <f>Y789</f>
        <v>0</v>
      </c>
      <c r="Z790" s="754">
        <f t="shared" ref="Z790:AD790" si="1681">Z789</f>
        <v>0</v>
      </c>
      <c r="AA790" s="754">
        <f t="shared" si="1681"/>
        <v>0</v>
      </c>
      <c r="AB790" s="754">
        <f t="shared" si="1681"/>
        <v>0</v>
      </c>
      <c r="AC790" s="754">
        <f t="shared" si="1681"/>
        <v>0</v>
      </c>
      <c r="AD790" s="754">
        <f t="shared" si="1681"/>
        <v>0</v>
      </c>
      <c r="AE790" s="411">
        <f t="shared" ref="AE790" si="1682">AE789</f>
        <v>0</v>
      </c>
      <c r="AF790" s="411">
        <f t="shared" ref="AF790" si="1683">AF789</f>
        <v>0</v>
      </c>
      <c r="AG790" s="411">
        <f t="shared" ref="AG790" si="1684">AG789</f>
        <v>0</v>
      </c>
      <c r="AH790" s="411">
        <f t="shared" ref="AH790" si="1685">AH789</f>
        <v>0</v>
      </c>
      <c r="AI790" s="411">
        <f t="shared" ref="AI790" si="1686">AI789</f>
        <v>0</v>
      </c>
      <c r="AJ790" s="411">
        <f t="shared" ref="AJ790" si="1687">AJ789</f>
        <v>0</v>
      </c>
      <c r="AK790" s="411">
        <f t="shared" ref="AK790" si="1688">AK789</f>
        <v>0</v>
      </c>
      <c r="AL790" s="411">
        <f t="shared" ref="AL790" si="1689">AL789</f>
        <v>0</v>
      </c>
      <c r="AM790" s="311"/>
    </row>
    <row r="791" spans="1:39" ht="15" outlineLevel="1">
      <c r="A791" s="528"/>
      <c r="B791" s="314"/>
      <c r="C791" s="312"/>
      <c r="D791" s="753"/>
      <c r="E791" s="753"/>
      <c r="F791" s="753"/>
      <c r="G791" s="753"/>
      <c r="H791" s="753"/>
      <c r="I791" s="753"/>
      <c r="J791" s="753"/>
      <c r="K791" s="753"/>
      <c r="L791" s="753"/>
      <c r="M791" s="753"/>
      <c r="N791" s="753"/>
      <c r="O791" s="753"/>
      <c r="P791" s="753"/>
      <c r="Q791" s="753"/>
      <c r="R791" s="753"/>
      <c r="S791" s="753"/>
      <c r="T791" s="753"/>
      <c r="U791" s="753"/>
      <c r="V791" s="753"/>
      <c r="W791" s="753"/>
      <c r="X791" s="753"/>
      <c r="Y791" s="416"/>
      <c r="Z791" s="417"/>
      <c r="AA791" s="416"/>
      <c r="AB791" s="416"/>
      <c r="AC791" s="416"/>
      <c r="AD791" s="416"/>
      <c r="AE791" s="416"/>
      <c r="AF791" s="416"/>
      <c r="AG791" s="416"/>
      <c r="AH791" s="416"/>
      <c r="AI791" s="416"/>
      <c r="AJ791" s="416"/>
      <c r="AK791" s="416"/>
      <c r="AL791" s="416"/>
      <c r="AM791" s="313"/>
    </row>
    <row r="792" spans="1:39" ht="30" outlineLevel="1">
      <c r="A792" s="528">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t="15" outlineLevel="1">
      <c r="A793" s="528"/>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754">
        <f>Y792</f>
        <v>0</v>
      </c>
      <c r="Z793" s="754">
        <f t="shared" ref="Z793:AD793" si="1690">Z792</f>
        <v>0</v>
      </c>
      <c r="AA793" s="754">
        <f t="shared" si="1690"/>
        <v>0</v>
      </c>
      <c r="AB793" s="754">
        <f t="shared" si="1690"/>
        <v>0</v>
      </c>
      <c r="AC793" s="754">
        <f t="shared" si="1690"/>
        <v>0</v>
      </c>
      <c r="AD793" s="754">
        <f t="shared" si="1690"/>
        <v>0</v>
      </c>
      <c r="AE793" s="411">
        <f t="shared" ref="AE793" si="1691">AE792</f>
        <v>0</v>
      </c>
      <c r="AF793" s="411">
        <f t="shared" ref="AF793" si="1692">AF792</f>
        <v>0</v>
      </c>
      <c r="AG793" s="411">
        <f t="shared" ref="AG793" si="1693">AG792</f>
        <v>0</v>
      </c>
      <c r="AH793" s="411">
        <f t="shared" ref="AH793" si="1694">AH792</f>
        <v>0</v>
      </c>
      <c r="AI793" s="411">
        <f t="shared" ref="AI793" si="1695">AI792</f>
        <v>0</v>
      </c>
      <c r="AJ793" s="411">
        <f t="shared" ref="AJ793" si="1696">AJ792</f>
        <v>0</v>
      </c>
      <c r="AK793" s="411">
        <f t="shared" ref="AK793" si="1697">AK792</f>
        <v>0</v>
      </c>
      <c r="AL793" s="411">
        <f t="shared" ref="AL793" si="1698">AL792</f>
        <v>0</v>
      </c>
      <c r="AM793" s="311"/>
    </row>
    <row r="794" spans="1:39" ht="15" outlineLevel="1">
      <c r="A794" s="528"/>
      <c r="B794" s="314"/>
      <c r="C794" s="312"/>
      <c r="D794" s="756"/>
      <c r="E794" s="756"/>
      <c r="F794" s="756"/>
      <c r="G794" s="756"/>
      <c r="H794" s="756"/>
      <c r="I794" s="756"/>
      <c r="J794" s="756"/>
      <c r="K794" s="756"/>
      <c r="L794" s="756"/>
      <c r="M794" s="756"/>
      <c r="N794" s="753"/>
      <c r="O794" s="756"/>
      <c r="P794" s="756"/>
      <c r="Q794" s="756"/>
      <c r="R794" s="756"/>
      <c r="S794" s="756"/>
      <c r="T794" s="756"/>
      <c r="U794" s="756"/>
      <c r="V794" s="756"/>
      <c r="W794" s="756"/>
      <c r="X794" s="756"/>
      <c r="Y794" s="416"/>
      <c r="Z794" s="417"/>
      <c r="AA794" s="416"/>
      <c r="AB794" s="416"/>
      <c r="AC794" s="416"/>
      <c r="AD794" s="416"/>
      <c r="AE794" s="416"/>
      <c r="AF794" s="416"/>
      <c r="AG794" s="416"/>
      <c r="AH794" s="416"/>
      <c r="AI794" s="416"/>
      <c r="AJ794" s="416"/>
      <c r="AK794" s="416"/>
      <c r="AL794" s="416"/>
      <c r="AM794" s="313"/>
    </row>
    <row r="795" spans="1:39" ht="30" outlineLevel="1">
      <c r="A795" s="528">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t="15" outlineLevel="1">
      <c r="A796" s="528"/>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754">
        <f>Y795</f>
        <v>0</v>
      </c>
      <c r="Z796" s="754">
        <f t="shared" ref="Z796:AD796" si="1699">Z795</f>
        <v>0</v>
      </c>
      <c r="AA796" s="754">
        <f t="shared" si="1699"/>
        <v>0</v>
      </c>
      <c r="AB796" s="754">
        <f t="shared" si="1699"/>
        <v>0</v>
      </c>
      <c r="AC796" s="754">
        <f t="shared" si="1699"/>
        <v>0</v>
      </c>
      <c r="AD796" s="754">
        <f t="shared" si="1699"/>
        <v>0</v>
      </c>
      <c r="AE796" s="411">
        <f t="shared" ref="AE796" si="1700">AE795</f>
        <v>0</v>
      </c>
      <c r="AF796" s="411">
        <f t="shared" ref="AF796" si="1701">AF795</f>
        <v>0</v>
      </c>
      <c r="AG796" s="411">
        <f t="shared" ref="AG796" si="1702">AG795</f>
        <v>0</v>
      </c>
      <c r="AH796" s="411">
        <f t="shared" ref="AH796" si="1703">AH795</f>
        <v>0</v>
      </c>
      <c r="AI796" s="411">
        <f t="shared" ref="AI796" si="1704">AI795</f>
        <v>0</v>
      </c>
      <c r="AJ796" s="411">
        <f t="shared" ref="AJ796" si="1705">AJ795</f>
        <v>0</v>
      </c>
      <c r="AK796" s="411">
        <f t="shared" ref="AK796" si="1706">AK795</f>
        <v>0</v>
      </c>
      <c r="AL796" s="411">
        <f t="shared" ref="AL796" si="1707">AL795</f>
        <v>0</v>
      </c>
      <c r="AM796" s="311"/>
    </row>
    <row r="797" spans="1:39" ht="15" outlineLevel="1">
      <c r="A797" s="528"/>
      <c r="B797" s="314"/>
      <c r="C797" s="312"/>
      <c r="D797" s="756"/>
      <c r="E797" s="756"/>
      <c r="F797" s="756"/>
      <c r="G797" s="756"/>
      <c r="H797" s="756"/>
      <c r="I797" s="756"/>
      <c r="J797" s="756"/>
      <c r="K797" s="756"/>
      <c r="L797" s="756"/>
      <c r="M797" s="756"/>
      <c r="N797" s="753"/>
      <c r="O797" s="756"/>
      <c r="P797" s="756"/>
      <c r="Q797" s="756"/>
      <c r="R797" s="756"/>
      <c r="S797" s="756"/>
      <c r="T797" s="756"/>
      <c r="U797" s="756"/>
      <c r="V797" s="756"/>
      <c r="W797" s="756"/>
      <c r="X797" s="756"/>
      <c r="Y797" s="416"/>
      <c r="Z797" s="416"/>
      <c r="AA797" s="416"/>
      <c r="AB797" s="416"/>
      <c r="AC797" s="416"/>
      <c r="AD797" s="416"/>
      <c r="AE797" s="416"/>
      <c r="AF797" s="416"/>
      <c r="AG797" s="416"/>
      <c r="AH797" s="416"/>
      <c r="AI797" s="416"/>
      <c r="AJ797" s="416"/>
      <c r="AK797" s="416"/>
      <c r="AL797" s="416"/>
      <c r="AM797" s="313"/>
    </row>
    <row r="798" spans="1:39" ht="30" outlineLevel="1">
      <c r="A798" s="528">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t="15" outlineLevel="1">
      <c r="A799" s="528"/>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754">
        <f>Y798</f>
        <v>0</v>
      </c>
      <c r="Z799" s="754">
        <f t="shared" ref="Z799:AD799" si="1708">Z798</f>
        <v>0</v>
      </c>
      <c r="AA799" s="754">
        <f t="shared" si="1708"/>
        <v>0</v>
      </c>
      <c r="AB799" s="754">
        <f t="shared" si="1708"/>
        <v>0</v>
      </c>
      <c r="AC799" s="754">
        <f t="shared" si="1708"/>
        <v>0</v>
      </c>
      <c r="AD799" s="754">
        <f t="shared" si="1708"/>
        <v>0</v>
      </c>
      <c r="AE799" s="411">
        <f t="shared" ref="AE799" si="1709">AE798</f>
        <v>0</v>
      </c>
      <c r="AF799" s="411">
        <f t="shared" ref="AF799" si="1710">AF798</f>
        <v>0</v>
      </c>
      <c r="AG799" s="411">
        <f t="shared" ref="AG799" si="1711">AG798</f>
        <v>0</v>
      </c>
      <c r="AH799" s="411">
        <f t="shared" ref="AH799" si="1712">AH798</f>
        <v>0</v>
      </c>
      <c r="AI799" s="411">
        <f t="shared" ref="AI799" si="1713">AI798</f>
        <v>0</v>
      </c>
      <c r="AJ799" s="411">
        <f t="shared" ref="AJ799" si="1714">AJ798</f>
        <v>0</v>
      </c>
      <c r="AK799" s="411">
        <f t="shared" ref="AK799" si="1715">AK798</f>
        <v>0</v>
      </c>
      <c r="AL799" s="411">
        <f t="shared" ref="AL799" si="1716">AL798</f>
        <v>0</v>
      </c>
      <c r="AM799" s="311"/>
    </row>
    <row r="800" spans="1:39" ht="15" outlineLevel="1">
      <c r="A800" s="528"/>
      <c r="B800" s="314"/>
      <c r="C800" s="312"/>
      <c r="D800" s="756"/>
      <c r="E800" s="756"/>
      <c r="F800" s="756"/>
      <c r="G800" s="756"/>
      <c r="H800" s="756"/>
      <c r="I800" s="756"/>
      <c r="J800" s="756"/>
      <c r="K800" s="756"/>
      <c r="L800" s="756"/>
      <c r="M800" s="756"/>
      <c r="N800" s="753"/>
      <c r="O800" s="756"/>
      <c r="P800" s="756"/>
      <c r="Q800" s="756"/>
      <c r="R800" s="756"/>
      <c r="S800" s="756"/>
      <c r="T800" s="756"/>
      <c r="U800" s="756"/>
      <c r="V800" s="756"/>
      <c r="W800" s="756"/>
      <c r="X800" s="756"/>
      <c r="Y800" s="416"/>
      <c r="Z800" s="417"/>
      <c r="AA800" s="416"/>
      <c r="AB800" s="416"/>
      <c r="AC800" s="416"/>
      <c r="AD800" s="416"/>
      <c r="AE800" s="416"/>
      <c r="AF800" s="416"/>
      <c r="AG800" s="416"/>
      <c r="AH800" s="416"/>
      <c r="AI800" s="416"/>
      <c r="AJ800" s="416"/>
      <c r="AK800" s="416"/>
      <c r="AL800" s="416"/>
      <c r="AM800" s="313"/>
    </row>
    <row r="801" spans="1:39" ht="15.45" outlineLevel="1">
      <c r="A801" s="528"/>
      <c r="B801" s="288" t="s">
        <v>10</v>
      </c>
      <c r="C801" s="289"/>
      <c r="D801" s="755"/>
      <c r="E801" s="755"/>
      <c r="F801" s="755"/>
      <c r="G801" s="755"/>
      <c r="H801" s="755"/>
      <c r="I801" s="755"/>
      <c r="J801" s="755"/>
      <c r="K801" s="755"/>
      <c r="L801" s="755"/>
      <c r="M801" s="755"/>
      <c r="N801" s="757"/>
      <c r="O801" s="755"/>
      <c r="P801" s="755"/>
      <c r="Q801" s="755"/>
      <c r="R801" s="755"/>
      <c r="S801" s="755"/>
      <c r="T801" s="755"/>
      <c r="U801" s="755"/>
      <c r="V801" s="755"/>
      <c r="W801" s="755"/>
      <c r="X801" s="755"/>
      <c r="Y801" s="761"/>
      <c r="Z801" s="761"/>
      <c r="AA801" s="761"/>
      <c r="AB801" s="761"/>
      <c r="AC801" s="761"/>
      <c r="AD801" s="761"/>
      <c r="AE801" s="414"/>
      <c r="AF801" s="414"/>
      <c r="AG801" s="414"/>
      <c r="AH801" s="414"/>
      <c r="AI801" s="414"/>
      <c r="AJ801" s="414"/>
      <c r="AK801" s="414"/>
      <c r="AL801" s="414"/>
      <c r="AM801" s="292"/>
    </row>
    <row r="802" spans="1:39" ht="30" outlineLevel="1">
      <c r="A802" s="528">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766"/>
      <c r="Z802" s="415"/>
      <c r="AA802" s="415"/>
      <c r="AB802" s="415"/>
      <c r="AC802" s="415"/>
      <c r="AD802" s="415"/>
      <c r="AE802" s="415"/>
      <c r="AF802" s="415"/>
      <c r="AG802" s="415"/>
      <c r="AH802" s="415"/>
      <c r="AI802" s="415"/>
      <c r="AJ802" s="415"/>
      <c r="AK802" s="415"/>
      <c r="AL802" s="415"/>
      <c r="AM802" s="296">
        <f>SUM(Y802:AL802)</f>
        <v>0</v>
      </c>
    </row>
    <row r="803" spans="1:39" ht="15" outlineLevel="1">
      <c r="A803" s="528"/>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754">
        <f>Y802</f>
        <v>0</v>
      </c>
      <c r="Z803" s="754">
        <f t="shared" ref="Z803:AD803" si="1717">Z802</f>
        <v>0</v>
      </c>
      <c r="AA803" s="754">
        <f t="shared" si="1717"/>
        <v>0</v>
      </c>
      <c r="AB803" s="754">
        <f t="shared" si="1717"/>
        <v>0</v>
      </c>
      <c r="AC803" s="754">
        <f t="shared" si="1717"/>
        <v>0</v>
      </c>
      <c r="AD803" s="754">
        <f t="shared" si="1717"/>
        <v>0</v>
      </c>
      <c r="AE803" s="411">
        <f t="shared" ref="AE803" si="1718">AE802</f>
        <v>0</v>
      </c>
      <c r="AF803" s="411">
        <f t="shared" ref="AF803" si="1719">AF802</f>
        <v>0</v>
      </c>
      <c r="AG803" s="411">
        <f t="shared" ref="AG803" si="1720">AG802</f>
        <v>0</v>
      </c>
      <c r="AH803" s="411">
        <f t="shared" ref="AH803" si="1721">AH802</f>
        <v>0</v>
      </c>
      <c r="AI803" s="411">
        <f t="shared" ref="AI803" si="1722">AI802</f>
        <v>0</v>
      </c>
      <c r="AJ803" s="411">
        <f t="shared" ref="AJ803" si="1723">AJ802</f>
        <v>0</v>
      </c>
      <c r="AK803" s="411">
        <f t="shared" ref="AK803" si="1724">AK802</f>
        <v>0</v>
      </c>
      <c r="AL803" s="411">
        <f t="shared" ref="AL803" si="1725">AL802</f>
        <v>0</v>
      </c>
      <c r="AM803" s="297"/>
    </row>
    <row r="804" spans="1:39" ht="15" outlineLevel="1">
      <c r="A804" s="528"/>
      <c r="B804" s="315"/>
      <c r="C804" s="305"/>
      <c r="D804" s="753"/>
      <c r="E804" s="753"/>
      <c r="F804" s="753"/>
      <c r="G804" s="753"/>
      <c r="H804" s="753"/>
      <c r="I804" s="753"/>
      <c r="J804" s="753"/>
      <c r="K804" s="753"/>
      <c r="L804" s="753"/>
      <c r="M804" s="753"/>
      <c r="N804" s="753"/>
      <c r="O804" s="753"/>
      <c r="P804" s="753"/>
      <c r="Q804" s="753"/>
      <c r="R804" s="753"/>
      <c r="S804" s="753"/>
      <c r="T804" s="753"/>
      <c r="U804" s="753"/>
      <c r="V804" s="753"/>
      <c r="W804" s="753"/>
      <c r="X804" s="753"/>
      <c r="Y804" s="759"/>
      <c r="Z804" s="767"/>
      <c r="AA804" s="767"/>
      <c r="AB804" s="767"/>
      <c r="AC804" s="767"/>
      <c r="AD804" s="767"/>
      <c r="AE804" s="421"/>
      <c r="AF804" s="421"/>
      <c r="AG804" s="421"/>
      <c r="AH804" s="421"/>
      <c r="AI804" s="421"/>
      <c r="AJ804" s="421"/>
      <c r="AK804" s="421"/>
      <c r="AL804" s="421"/>
      <c r="AM804" s="306"/>
    </row>
    <row r="805" spans="1:39" ht="30" outlineLevel="1">
      <c r="A805" s="528">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758"/>
      <c r="Z805" s="415"/>
      <c r="AA805" s="415"/>
      <c r="AB805" s="415"/>
      <c r="AC805" s="415"/>
      <c r="AD805" s="415"/>
      <c r="AE805" s="415"/>
      <c r="AF805" s="415"/>
      <c r="AG805" s="415"/>
      <c r="AH805" s="415"/>
      <c r="AI805" s="415"/>
      <c r="AJ805" s="415"/>
      <c r="AK805" s="415"/>
      <c r="AL805" s="415"/>
      <c r="AM805" s="296">
        <f>SUM(Y805:AL805)</f>
        <v>0</v>
      </c>
    </row>
    <row r="806" spans="1:39" ht="15" outlineLevel="1">
      <c r="A806" s="528"/>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754">
        <f>Y805</f>
        <v>0</v>
      </c>
      <c r="Z806" s="754">
        <f t="shared" ref="Z806:AD806" si="1726">Z805</f>
        <v>0</v>
      </c>
      <c r="AA806" s="754">
        <f t="shared" si="1726"/>
        <v>0</v>
      </c>
      <c r="AB806" s="754">
        <f t="shared" si="1726"/>
        <v>0</v>
      </c>
      <c r="AC806" s="754">
        <f t="shared" si="1726"/>
        <v>0</v>
      </c>
      <c r="AD806" s="754">
        <f t="shared" si="1726"/>
        <v>0</v>
      </c>
      <c r="AE806" s="411">
        <f t="shared" ref="AE806" si="1727">AE805</f>
        <v>0</v>
      </c>
      <c r="AF806" s="411">
        <f t="shared" ref="AF806" si="1728">AF805</f>
        <v>0</v>
      </c>
      <c r="AG806" s="411">
        <f t="shared" ref="AG806" si="1729">AG805</f>
        <v>0</v>
      </c>
      <c r="AH806" s="411">
        <f t="shared" ref="AH806" si="1730">AH805</f>
        <v>0</v>
      </c>
      <c r="AI806" s="411">
        <f t="shared" ref="AI806" si="1731">AI805</f>
        <v>0</v>
      </c>
      <c r="AJ806" s="411">
        <f t="shared" ref="AJ806" si="1732">AJ805</f>
        <v>0</v>
      </c>
      <c r="AK806" s="411">
        <f t="shared" ref="AK806" si="1733">AK805</f>
        <v>0</v>
      </c>
      <c r="AL806" s="411">
        <f t="shared" ref="AL806" si="1734">AL805</f>
        <v>0</v>
      </c>
      <c r="AM806" s="297"/>
    </row>
    <row r="807" spans="1:39" ht="15" outlineLevel="1">
      <c r="A807" s="528"/>
      <c r="B807" s="315"/>
      <c r="C807" s="305"/>
      <c r="D807" s="753"/>
      <c r="E807" s="753"/>
      <c r="F807" s="753"/>
      <c r="G807" s="753"/>
      <c r="H807" s="753"/>
      <c r="I807" s="753"/>
      <c r="J807" s="753"/>
      <c r="K807" s="753"/>
      <c r="L807" s="753"/>
      <c r="M807" s="753"/>
      <c r="N807" s="753"/>
      <c r="O807" s="753"/>
      <c r="P807" s="753"/>
      <c r="Q807" s="753"/>
      <c r="R807" s="753"/>
      <c r="S807" s="753"/>
      <c r="T807" s="753"/>
      <c r="U807" s="753"/>
      <c r="V807" s="753"/>
      <c r="W807" s="753"/>
      <c r="X807" s="753"/>
      <c r="Y807" s="768"/>
      <c r="Z807" s="768"/>
      <c r="AA807" s="759"/>
      <c r="AB807" s="759"/>
      <c r="AC807" s="759"/>
      <c r="AD807" s="759"/>
      <c r="AE807" s="412"/>
      <c r="AF807" s="412"/>
      <c r="AG807" s="412"/>
      <c r="AH807" s="412"/>
      <c r="AI807" s="412"/>
      <c r="AJ807" s="412"/>
      <c r="AK807" s="412"/>
      <c r="AL807" s="412"/>
      <c r="AM807" s="306"/>
    </row>
    <row r="808" spans="1:39" ht="30" outlineLevel="1">
      <c r="A808" s="528">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758"/>
      <c r="Z808" s="415"/>
      <c r="AA808" s="415"/>
      <c r="AB808" s="415"/>
      <c r="AC808" s="415"/>
      <c r="AD808" s="415"/>
      <c r="AE808" s="415"/>
      <c r="AF808" s="415"/>
      <c r="AG808" s="415"/>
      <c r="AH808" s="415"/>
      <c r="AI808" s="415"/>
      <c r="AJ808" s="415"/>
      <c r="AK808" s="415"/>
      <c r="AL808" s="415"/>
      <c r="AM808" s="296">
        <f>SUM(Y808:AL808)</f>
        <v>0</v>
      </c>
    </row>
    <row r="809" spans="1:39" ht="15" outlineLevel="1">
      <c r="A809" s="528"/>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754">
        <f>Y808</f>
        <v>0</v>
      </c>
      <c r="Z809" s="754">
        <f t="shared" ref="Z809:AD809" si="1735">Z808</f>
        <v>0</v>
      </c>
      <c r="AA809" s="754">
        <f t="shared" si="1735"/>
        <v>0</v>
      </c>
      <c r="AB809" s="754">
        <f t="shared" si="1735"/>
        <v>0</v>
      </c>
      <c r="AC809" s="754">
        <f t="shared" si="1735"/>
        <v>0</v>
      </c>
      <c r="AD809" s="754">
        <f t="shared" si="1735"/>
        <v>0</v>
      </c>
      <c r="AE809" s="411">
        <f t="shared" ref="AE809" si="1736">AE808</f>
        <v>0</v>
      </c>
      <c r="AF809" s="411">
        <f t="shared" ref="AF809" si="1737">AF808</f>
        <v>0</v>
      </c>
      <c r="AG809" s="411">
        <f t="shared" ref="AG809" si="1738">AG808</f>
        <v>0</v>
      </c>
      <c r="AH809" s="411">
        <f t="shared" ref="AH809" si="1739">AH808</f>
        <v>0</v>
      </c>
      <c r="AI809" s="411">
        <f t="shared" ref="AI809" si="1740">AI808</f>
        <v>0</v>
      </c>
      <c r="AJ809" s="411">
        <f t="shared" ref="AJ809" si="1741">AJ808</f>
        <v>0</v>
      </c>
      <c r="AK809" s="411">
        <f t="shared" ref="AK809" si="1742">AK808</f>
        <v>0</v>
      </c>
      <c r="AL809" s="411">
        <f t="shared" ref="AL809" si="1743">AL808</f>
        <v>0</v>
      </c>
      <c r="AM809" s="306"/>
    </row>
    <row r="810" spans="1:39" ht="15" outlineLevel="1">
      <c r="A810" s="528"/>
      <c r="B810" s="315"/>
      <c r="C810" s="305"/>
      <c r="D810" s="753"/>
      <c r="E810" s="753"/>
      <c r="F810" s="753"/>
      <c r="G810" s="753"/>
      <c r="H810" s="753"/>
      <c r="I810" s="753"/>
      <c r="J810" s="753"/>
      <c r="K810" s="753"/>
      <c r="L810" s="753"/>
      <c r="M810" s="753"/>
      <c r="N810" s="753"/>
      <c r="O810" s="753"/>
      <c r="P810" s="753"/>
      <c r="Q810" s="753"/>
      <c r="R810" s="753"/>
      <c r="S810" s="753"/>
      <c r="T810" s="753"/>
      <c r="U810" s="753"/>
      <c r="V810" s="753"/>
      <c r="W810" s="753"/>
      <c r="X810" s="753"/>
      <c r="Y810" s="759"/>
      <c r="Z810" s="759"/>
      <c r="AA810" s="759"/>
      <c r="AB810" s="759"/>
      <c r="AC810" s="759"/>
      <c r="AD810" s="759"/>
      <c r="AE810" s="412"/>
      <c r="AF810" s="412"/>
      <c r="AG810" s="412"/>
      <c r="AH810" s="412"/>
      <c r="AI810" s="412"/>
      <c r="AJ810" s="412"/>
      <c r="AK810" s="412"/>
      <c r="AL810" s="412"/>
      <c r="AM810" s="306"/>
    </row>
    <row r="811" spans="1:39" ht="15.45" outlineLevel="1">
      <c r="A811" s="528"/>
      <c r="B811" s="288" t="s">
        <v>107</v>
      </c>
      <c r="C811" s="289"/>
      <c r="D811" s="757"/>
      <c r="E811" s="757"/>
      <c r="F811" s="757"/>
      <c r="G811" s="757"/>
      <c r="H811" s="757"/>
      <c r="I811" s="757"/>
      <c r="J811" s="757"/>
      <c r="K811" s="757"/>
      <c r="L811" s="757"/>
      <c r="M811" s="757"/>
      <c r="N811" s="757"/>
      <c r="O811" s="757"/>
      <c r="P811" s="755"/>
      <c r="Q811" s="755"/>
      <c r="R811" s="755"/>
      <c r="S811" s="755"/>
      <c r="T811" s="755"/>
      <c r="U811" s="755"/>
      <c r="V811" s="755"/>
      <c r="W811" s="755"/>
      <c r="X811" s="755"/>
      <c r="Y811" s="761"/>
      <c r="Z811" s="761"/>
      <c r="AA811" s="761"/>
      <c r="AB811" s="761"/>
      <c r="AC811" s="761"/>
      <c r="AD811" s="761"/>
      <c r="AE811" s="414"/>
      <c r="AF811" s="414"/>
      <c r="AG811" s="414"/>
      <c r="AH811" s="414"/>
      <c r="AI811" s="414"/>
      <c r="AJ811" s="414"/>
      <c r="AK811" s="414"/>
      <c r="AL811" s="414"/>
      <c r="AM811" s="292"/>
    </row>
    <row r="812" spans="1:39" ht="15" outlineLevel="1">
      <c r="A812" s="528">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ht="15" outlineLevel="1">
      <c r="A813" s="528"/>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754">
        <f>Y812</f>
        <v>0</v>
      </c>
      <c r="Z813" s="754">
        <f t="shared" ref="Z813:AD813" si="1744">Z812</f>
        <v>0</v>
      </c>
      <c r="AA813" s="754">
        <f t="shared" si="1744"/>
        <v>0</v>
      </c>
      <c r="AB813" s="754">
        <f t="shared" si="1744"/>
        <v>0</v>
      </c>
      <c r="AC813" s="754">
        <f t="shared" si="1744"/>
        <v>0</v>
      </c>
      <c r="AD813" s="754">
        <f t="shared" si="1744"/>
        <v>0</v>
      </c>
      <c r="AE813" s="411">
        <f t="shared" ref="AE813" si="1745">AE812</f>
        <v>0</v>
      </c>
      <c r="AF813" s="411">
        <f t="shared" ref="AF813" si="1746">AF812</f>
        <v>0</v>
      </c>
      <c r="AG813" s="411">
        <f t="shared" ref="AG813" si="1747">AG812</f>
        <v>0</v>
      </c>
      <c r="AH813" s="411">
        <f t="shared" ref="AH813" si="1748">AH812</f>
        <v>0</v>
      </c>
      <c r="AI813" s="411">
        <f t="shared" ref="AI813" si="1749">AI812</f>
        <v>0</v>
      </c>
      <c r="AJ813" s="411">
        <f t="shared" ref="AJ813" si="1750">AJ812</f>
        <v>0</v>
      </c>
      <c r="AK813" s="411">
        <f t="shared" ref="AK813" si="1751">AK812</f>
        <v>0</v>
      </c>
      <c r="AL813" s="411">
        <f t="shared" ref="AL813" si="1752">AL812</f>
        <v>0</v>
      </c>
      <c r="AM813" s="297"/>
    </row>
    <row r="814" spans="1:39" ht="15" outlineLevel="1">
      <c r="A814" s="528"/>
      <c r="B814" s="315"/>
      <c r="C814" s="305"/>
      <c r="D814" s="753"/>
      <c r="E814" s="753"/>
      <c r="F814" s="753"/>
      <c r="G814" s="753"/>
      <c r="H814" s="753"/>
      <c r="I814" s="753"/>
      <c r="J814" s="753"/>
      <c r="K814" s="753"/>
      <c r="L814" s="753"/>
      <c r="M814" s="753"/>
      <c r="N814" s="773"/>
      <c r="O814" s="753"/>
      <c r="P814" s="753"/>
      <c r="Q814" s="753"/>
      <c r="R814" s="753"/>
      <c r="S814" s="753"/>
      <c r="T814" s="753"/>
      <c r="U814" s="753"/>
      <c r="V814" s="753"/>
      <c r="W814" s="753"/>
      <c r="X814" s="753"/>
      <c r="Y814" s="759"/>
      <c r="Z814" s="759"/>
      <c r="AA814" s="759"/>
      <c r="AB814" s="759"/>
      <c r="AC814" s="759"/>
      <c r="AD814" s="759"/>
      <c r="AE814" s="412"/>
      <c r="AF814" s="412"/>
      <c r="AG814" s="412"/>
      <c r="AH814" s="412"/>
      <c r="AI814" s="412"/>
      <c r="AJ814" s="412"/>
      <c r="AK814" s="412"/>
      <c r="AL814" s="412"/>
      <c r="AM814" s="306"/>
    </row>
    <row r="815" spans="1:39" s="309" customFormat="1" ht="15.45" outlineLevel="1">
      <c r="A815" s="528"/>
      <c r="B815" s="288" t="s">
        <v>490</v>
      </c>
      <c r="C815" s="291"/>
      <c r="D815" s="753"/>
      <c r="E815" s="753"/>
      <c r="F815" s="753"/>
      <c r="G815" s="753"/>
      <c r="H815" s="753"/>
      <c r="I815" s="753"/>
      <c r="J815" s="753"/>
      <c r="K815" s="753"/>
      <c r="L815" s="753"/>
      <c r="M815" s="753"/>
      <c r="N815" s="753"/>
      <c r="O815" s="753"/>
      <c r="P815" s="753"/>
      <c r="Q815" s="753"/>
      <c r="R815" s="753"/>
      <c r="S815" s="753"/>
      <c r="T815" s="753"/>
      <c r="U815" s="753"/>
      <c r="V815" s="753"/>
      <c r="W815" s="753"/>
      <c r="X815" s="753"/>
      <c r="Y815" s="759"/>
      <c r="Z815" s="759"/>
      <c r="AA815" s="759"/>
      <c r="AB815" s="759"/>
      <c r="AC815" s="759"/>
      <c r="AD815" s="759"/>
      <c r="AE815" s="416"/>
      <c r="AF815" s="416"/>
      <c r="AG815" s="416"/>
      <c r="AH815" s="416"/>
      <c r="AI815" s="416"/>
      <c r="AJ815" s="416"/>
      <c r="AK815" s="416"/>
      <c r="AL815" s="416"/>
      <c r="AM815" s="513"/>
    </row>
    <row r="816" spans="1:39" ht="15" outlineLevel="1">
      <c r="A816" s="528">
        <v>15</v>
      </c>
      <c r="B816" s="294" t="s">
        <v>495</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ht="15" outlineLevel="1">
      <c r="A817" s="528"/>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754">
        <f>Y816</f>
        <v>0</v>
      </c>
      <c r="Z817" s="754">
        <f t="shared" ref="Z817:AD817" si="1753">Z816</f>
        <v>0</v>
      </c>
      <c r="AA817" s="754">
        <f t="shared" si="1753"/>
        <v>0</v>
      </c>
      <c r="AB817" s="754">
        <f t="shared" si="1753"/>
        <v>0</v>
      </c>
      <c r="AC817" s="754">
        <f t="shared" si="1753"/>
        <v>0</v>
      </c>
      <c r="AD817" s="754">
        <f t="shared" si="1753"/>
        <v>0</v>
      </c>
      <c r="AE817" s="411">
        <f t="shared" ref="AE817:AL817" si="1754">AE816</f>
        <v>0</v>
      </c>
      <c r="AF817" s="411">
        <f t="shared" si="1754"/>
        <v>0</v>
      </c>
      <c r="AG817" s="411">
        <f t="shared" si="1754"/>
        <v>0</v>
      </c>
      <c r="AH817" s="411">
        <f t="shared" si="1754"/>
        <v>0</v>
      </c>
      <c r="AI817" s="411">
        <f t="shared" si="1754"/>
        <v>0</v>
      </c>
      <c r="AJ817" s="411">
        <f t="shared" si="1754"/>
        <v>0</v>
      </c>
      <c r="AK817" s="411">
        <f t="shared" si="1754"/>
        <v>0</v>
      </c>
      <c r="AL817" s="411">
        <f t="shared" si="1754"/>
        <v>0</v>
      </c>
      <c r="AM817" s="297"/>
    </row>
    <row r="818" spans="1:39" ht="15" outlineLevel="1">
      <c r="A818" s="528"/>
      <c r="B818" s="315"/>
      <c r="C818" s="305"/>
      <c r="D818" s="753"/>
      <c r="E818" s="753"/>
      <c r="F818" s="753"/>
      <c r="G818" s="753"/>
      <c r="H818" s="753"/>
      <c r="I818" s="753"/>
      <c r="J818" s="753"/>
      <c r="K818" s="753"/>
      <c r="L818" s="753"/>
      <c r="M818" s="753"/>
      <c r="N818" s="753"/>
      <c r="O818" s="753"/>
      <c r="P818" s="753"/>
      <c r="Q818" s="753"/>
      <c r="R818" s="753"/>
      <c r="S818" s="753"/>
      <c r="T818" s="753"/>
      <c r="U818" s="753"/>
      <c r="V818" s="753"/>
      <c r="W818" s="753"/>
      <c r="X818" s="753"/>
      <c r="Y818" s="759"/>
      <c r="Z818" s="759"/>
      <c r="AA818" s="759"/>
      <c r="AB818" s="759"/>
      <c r="AC818" s="759"/>
      <c r="AD818" s="759"/>
      <c r="AE818" s="412"/>
      <c r="AF818" s="412"/>
      <c r="AG818" s="412"/>
      <c r="AH818" s="412"/>
      <c r="AI818" s="412"/>
      <c r="AJ818" s="412"/>
      <c r="AK818" s="412"/>
      <c r="AL818" s="412"/>
      <c r="AM818" s="306"/>
    </row>
    <row r="819" spans="1:39" s="283" customFormat="1" ht="15" outlineLevel="1">
      <c r="A819" s="528">
        <v>16</v>
      </c>
      <c r="B819" s="324" t="s">
        <v>491</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ht="15" outlineLevel="1">
      <c r="A820" s="528"/>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754">
        <f>Y819</f>
        <v>0</v>
      </c>
      <c r="Z820" s="754">
        <f t="shared" ref="Z820:AD820" si="1755">Z819</f>
        <v>0</v>
      </c>
      <c r="AA820" s="754">
        <f t="shared" si="1755"/>
        <v>0</v>
      </c>
      <c r="AB820" s="754">
        <f t="shared" si="1755"/>
        <v>0</v>
      </c>
      <c r="AC820" s="754">
        <f t="shared" si="1755"/>
        <v>0</v>
      </c>
      <c r="AD820" s="754">
        <f t="shared" si="1755"/>
        <v>0</v>
      </c>
      <c r="AE820" s="411">
        <f t="shared" ref="AE820:AL820" si="1756">AE819</f>
        <v>0</v>
      </c>
      <c r="AF820" s="411">
        <f t="shared" si="1756"/>
        <v>0</v>
      </c>
      <c r="AG820" s="411">
        <f t="shared" si="1756"/>
        <v>0</v>
      </c>
      <c r="AH820" s="411">
        <f t="shared" si="1756"/>
        <v>0</v>
      </c>
      <c r="AI820" s="411">
        <f t="shared" si="1756"/>
        <v>0</v>
      </c>
      <c r="AJ820" s="411">
        <f t="shared" si="1756"/>
        <v>0</v>
      </c>
      <c r="AK820" s="411">
        <f t="shared" si="1756"/>
        <v>0</v>
      </c>
      <c r="AL820" s="411">
        <f t="shared" si="1756"/>
        <v>0</v>
      </c>
      <c r="AM820" s="297"/>
    </row>
    <row r="821" spans="1:39" s="283" customFormat="1" ht="15" outlineLevel="1">
      <c r="A821" s="528"/>
      <c r="B821" s="324"/>
      <c r="C821" s="291"/>
      <c r="D821" s="753"/>
      <c r="E821" s="753"/>
      <c r="F821" s="753"/>
      <c r="G821" s="753"/>
      <c r="H821" s="753"/>
      <c r="I821" s="753"/>
      <c r="J821" s="753"/>
      <c r="K821" s="753"/>
      <c r="L821" s="753"/>
      <c r="M821" s="753"/>
      <c r="N821" s="753"/>
      <c r="O821" s="753"/>
      <c r="P821" s="753"/>
      <c r="Q821" s="753"/>
      <c r="R821" s="753"/>
      <c r="S821" s="753"/>
      <c r="T821" s="753"/>
      <c r="U821" s="753"/>
      <c r="V821" s="753"/>
      <c r="W821" s="753"/>
      <c r="X821" s="753"/>
      <c r="Y821" s="759"/>
      <c r="Z821" s="759"/>
      <c r="AA821" s="759"/>
      <c r="AB821" s="759"/>
      <c r="AC821" s="759"/>
      <c r="AD821" s="759"/>
      <c r="AE821" s="416"/>
      <c r="AF821" s="416"/>
      <c r="AG821" s="416"/>
      <c r="AH821" s="416"/>
      <c r="AI821" s="416"/>
      <c r="AJ821" s="416"/>
      <c r="AK821" s="416"/>
      <c r="AL821" s="416"/>
      <c r="AM821" s="313"/>
    </row>
    <row r="822" spans="1:39" ht="15.45" outlineLevel="1">
      <c r="A822" s="528"/>
      <c r="B822" s="515" t="s">
        <v>496</v>
      </c>
      <c r="C822" s="320"/>
      <c r="D822" s="757"/>
      <c r="E822" s="755"/>
      <c r="F822" s="755"/>
      <c r="G822" s="755"/>
      <c r="H822" s="755"/>
      <c r="I822" s="755"/>
      <c r="J822" s="755"/>
      <c r="K822" s="755"/>
      <c r="L822" s="755"/>
      <c r="M822" s="755"/>
      <c r="N822" s="757"/>
      <c r="O822" s="755"/>
      <c r="P822" s="755"/>
      <c r="Q822" s="755"/>
      <c r="R822" s="755"/>
      <c r="S822" s="755"/>
      <c r="T822" s="755"/>
      <c r="U822" s="755"/>
      <c r="V822" s="755"/>
      <c r="W822" s="755"/>
      <c r="X822" s="755"/>
      <c r="Y822" s="761"/>
      <c r="Z822" s="761"/>
      <c r="AA822" s="761"/>
      <c r="AB822" s="761"/>
      <c r="AC822" s="761"/>
      <c r="AD822" s="761"/>
      <c r="AE822" s="414"/>
      <c r="AF822" s="414"/>
      <c r="AG822" s="414"/>
      <c r="AH822" s="414"/>
      <c r="AI822" s="414"/>
      <c r="AJ822" s="414"/>
      <c r="AK822" s="414"/>
      <c r="AL822" s="414"/>
      <c r="AM822" s="292"/>
    </row>
    <row r="823" spans="1:39" ht="15" outlineLevel="1">
      <c r="A823" s="528">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766"/>
      <c r="Z823" s="758"/>
      <c r="AA823" s="758"/>
      <c r="AB823" s="758"/>
      <c r="AC823" s="758"/>
      <c r="AD823" s="758"/>
      <c r="AE823" s="410"/>
      <c r="AF823" s="415"/>
      <c r="AG823" s="415"/>
      <c r="AH823" s="415"/>
      <c r="AI823" s="415"/>
      <c r="AJ823" s="415"/>
      <c r="AK823" s="415"/>
      <c r="AL823" s="415"/>
      <c r="AM823" s="296">
        <f>SUM(Y823:AL823)</f>
        <v>0</v>
      </c>
    </row>
    <row r="824" spans="1:39" ht="15" outlineLevel="1">
      <c r="A824" s="528"/>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754">
        <f>Y823</f>
        <v>0</v>
      </c>
      <c r="Z824" s="754">
        <f t="shared" ref="Z824:AD824" si="1757">Z823</f>
        <v>0</v>
      </c>
      <c r="AA824" s="754">
        <f t="shared" si="1757"/>
        <v>0</v>
      </c>
      <c r="AB824" s="754">
        <f t="shared" si="1757"/>
        <v>0</v>
      </c>
      <c r="AC824" s="754">
        <f t="shared" si="1757"/>
        <v>0</v>
      </c>
      <c r="AD824" s="754">
        <f t="shared" si="1757"/>
        <v>0</v>
      </c>
      <c r="AE824" s="411">
        <f t="shared" ref="AE824:AL824" si="1758">AE823</f>
        <v>0</v>
      </c>
      <c r="AF824" s="411">
        <f t="shared" si="1758"/>
        <v>0</v>
      </c>
      <c r="AG824" s="411">
        <f t="shared" si="1758"/>
        <v>0</v>
      </c>
      <c r="AH824" s="411">
        <f t="shared" si="1758"/>
        <v>0</v>
      </c>
      <c r="AI824" s="411">
        <f t="shared" si="1758"/>
        <v>0</v>
      </c>
      <c r="AJ824" s="411">
        <f t="shared" si="1758"/>
        <v>0</v>
      </c>
      <c r="AK824" s="411">
        <f t="shared" si="1758"/>
        <v>0</v>
      </c>
      <c r="AL824" s="411">
        <f t="shared" si="1758"/>
        <v>0</v>
      </c>
      <c r="AM824" s="306"/>
    </row>
    <row r="825" spans="1:39" ht="15" outlineLevel="1">
      <c r="A825" s="528"/>
      <c r="B825" s="294"/>
      <c r="C825" s="291"/>
      <c r="D825" s="753"/>
      <c r="E825" s="753"/>
      <c r="F825" s="753"/>
      <c r="G825" s="753"/>
      <c r="H825" s="753"/>
      <c r="I825" s="753"/>
      <c r="J825" s="753"/>
      <c r="K825" s="753"/>
      <c r="L825" s="753"/>
      <c r="M825" s="753"/>
      <c r="N825" s="753"/>
      <c r="O825" s="753"/>
      <c r="P825" s="753"/>
      <c r="Q825" s="753"/>
      <c r="R825" s="753"/>
      <c r="S825" s="753"/>
      <c r="T825" s="753"/>
      <c r="U825" s="753"/>
      <c r="V825" s="753"/>
      <c r="W825" s="753"/>
      <c r="X825" s="753"/>
      <c r="Y825" s="768"/>
      <c r="Z825" s="776"/>
      <c r="AA825" s="776"/>
      <c r="AB825" s="776"/>
      <c r="AC825" s="776"/>
      <c r="AD825" s="776"/>
      <c r="AE825" s="425"/>
      <c r="AF825" s="425"/>
      <c r="AG825" s="425"/>
      <c r="AH825" s="425"/>
      <c r="AI825" s="425"/>
      <c r="AJ825" s="425"/>
      <c r="AK825" s="425"/>
      <c r="AL825" s="425"/>
      <c r="AM825" s="306"/>
    </row>
    <row r="826" spans="1:39" ht="15" outlineLevel="1">
      <c r="A826" s="528">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766"/>
      <c r="Z826" s="758"/>
      <c r="AA826" s="758"/>
      <c r="AB826" s="758"/>
      <c r="AC826" s="758"/>
      <c r="AD826" s="758"/>
      <c r="AE826" s="410"/>
      <c r="AF826" s="415"/>
      <c r="AG826" s="415"/>
      <c r="AH826" s="415"/>
      <c r="AI826" s="415"/>
      <c r="AJ826" s="415"/>
      <c r="AK826" s="415"/>
      <c r="AL826" s="415"/>
      <c r="AM826" s="296">
        <f>SUM(Y826:AL826)</f>
        <v>0</v>
      </c>
    </row>
    <row r="827" spans="1:39" ht="15" outlineLevel="1">
      <c r="A827" s="528"/>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754">
        <f>Y826</f>
        <v>0</v>
      </c>
      <c r="Z827" s="754">
        <f t="shared" ref="Z827:AD827" si="1759">Z826</f>
        <v>0</v>
      </c>
      <c r="AA827" s="754">
        <f t="shared" si="1759"/>
        <v>0</v>
      </c>
      <c r="AB827" s="754">
        <f t="shared" si="1759"/>
        <v>0</v>
      </c>
      <c r="AC827" s="754">
        <f t="shared" si="1759"/>
        <v>0</v>
      </c>
      <c r="AD827" s="754">
        <f t="shared" si="1759"/>
        <v>0</v>
      </c>
      <c r="AE827" s="411">
        <f t="shared" ref="AE827:AL827" si="1760">AE826</f>
        <v>0</v>
      </c>
      <c r="AF827" s="411">
        <f t="shared" si="1760"/>
        <v>0</v>
      </c>
      <c r="AG827" s="411">
        <f t="shared" si="1760"/>
        <v>0</v>
      </c>
      <c r="AH827" s="411">
        <f t="shared" si="1760"/>
        <v>0</v>
      </c>
      <c r="AI827" s="411">
        <f t="shared" si="1760"/>
        <v>0</v>
      </c>
      <c r="AJ827" s="411">
        <f t="shared" si="1760"/>
        <v>0</v>
      </c>
      <c r="AK827" s="411">
        <f t="shared" si="1760"/>
        <v>0</v>
      </c>
      <c r="AL827" s="411">
        <f t="shared" si="1760"/>
        <v>0</v>
      </c>
      <c r="AM827" s="306"/>
    </row>
    <row r="828" spans="1:39" ht="15" outlineLevel="1">
      <c r="A828" s="528"/>
      <c r="B828" s="322"/>
      <c r="C828" s="291"/>
      <c r="D828" s="753"/>
      <c r="E828" s="753"/>
      <c r="F828" s="753"/>
      <c r="G828" s="753"/>
      <c r="H828" s="753"/>
      <c r="I828" s="753"/>
      <c r="J828" s="753"/>
      <c r="K828" s="753"/>
      <c r="L828" s="753"/>
      <c r="M828" s="753"/>
      <c r="N828" s="753"/>
      <c r="O828" s="753"/>
      <c r="P828" s="753"/>
      <c r="Q828" s="753"/>
      <c r="R828" s="753"/>
      <c r="S828" s="753"/>
      <c r="T828" s="753"/>
      <c r="U828" s="753"/>
      <c r="V828" s="753"/>
      <c r="W828" s="753"/>
      <c r="X828" s="753"/>
      <c r="Y828" s="770"/>
      <c r="Z828" s="771"/>
      <c r="AA828" s="771"/>
      <c r="AB828" s="771"/>
      <c r="AC828" s="771"/>
      <c r="AD828" s="771"/>
      <c r="AE828" s="424"/>
      <c r="AF828" s="424"/>
      <c r="AG828" s="424"/>
      <c r="AH828" s="424"/>
      <c r="AI828" s="424"/>
      <c r="AJ828" s="424"/>
      <c r="AK828" s="424"/>
      <c r="AL828" s="424"/>
      <c r="AM828" s="297"/>
    </row>
    <row r="829" spans="1:39" ht="15" outlineLevel="1">
      <c r="A829" s="528">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766"/>
      <c r="Z829" s="758"/>
      <c r="AA829" s="758"/>
      <c r="AB829" s="758"/>
      <c r="AC829" s="758"/>
      <c r="AD829" s="758"/>
      <c r="AE829" s="410"/>
      <c r="AF829" s="415"/>
      <c r="AG829" s="415"/>
      <c r="AH829" s="415"/>
      <c r="AI829" s="415"/>
      <c r="AJ829" s="415"/>
      <c r="AK829" s="415"/>
      <c r="AL829" s="415"/>
      <c r="AM829" s="296">
        <f>SUM(Y829:AL829)</f>
        <v>0</v>
      </c>
    </row>
    <row r="830" spans="1:39" ht="15" outlineLevel="1">
      <c r="A830" s="528"/>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754">
        <f>Y829</f>
        <v>0</v>
      </c>
      <c r="Z830" s="754">
        <f t="shared" ref="Z830:AD830" si="1761">Z829</f>
        <v>0</v>
      </c>
      <c r="AA830" s="754">
        <f t="shared" si="1761"/>
        <v>0</v>
      </c>
      <c r="AB830" s="754">
        <f t="shared" si="1761"/>
        <v>0</v>
      </c>
      <c r="AC830" s="754">
        <f t="shared" si="1761"/>
        <v>0</v>
      </c>
      <c r="AD830" s="754">
        <f t="shared" si="1761"/>
        <v>0</v>
      </c>
      <c r="AE830" s="411">
        <f t="shared" ref="AE830:AL830" si="1762">AE829</f>
        <v>0</v>
      </c>
      <c r="AF830" s="411">
        <f t="shared" si="1762"/>
        <v>0</v>
      </c>
      <c r="AG830" s="411">
        <f t="shared" si="1762"/>
        <v>0</v>
      </c>
      <c r="AH830" s="411">
        <f t="shared" si="1762"/>
        <v>0</v>
      </c>
      <c r="AI830" s="411">
        <f t="shared" si="1762"/>
        <v>0</v>
      </c>
      <c r="AJ830" s="411">
        <f t="shared" si="1762"/>
        <v>0</v>
      </c>
      <c r="AK830" s="411">
        <f t="shared" si="1762"/>
        <v>0</v>
      </c>
      <c r="AL830" s="411">
        <f t="shared" si="1762"/>
        <v>0</v>
      </c>
      <c r="AM830" s="297"/>
    </row>
    <row r="831" spans="1:39" ht="15" outlineLevel="1">
      <c r="A831" s="528"/>
      <c r="B831" s="322"/>
      <c r="C831" s="291"/>
      <c r="D831" s="753"/>
      <c r="E831" s="753"/>
      <c r="F831" s="753"/>
      <c r="G831" s="753"/>
      <c r="H831" s="753"/>
      <c r="I831" s="753"/>
      <c r="J831" s="753"/>
      <c r="K831" s="753"/>
      <c r="L831" s="753"/>
      <c r="M831" s="753"/>
      <c r="N831" s="753"/>
      <c r="O831" s="753"/>
      <c r="P831" s="753"/>
      <c r="Q831" s="753"/>
      <c r="R831" s="753"/>
      <c r="S831" s="753"/>
      <c r="T831" s="753"/>
      <c r="U831" s="753"/>
      <c r="V831" s="753"/>
      <c r="W831" s="753"/>
      <c r="X831" s="753"/>
      <c r="Y831" s="759"/>
      <c r="Z831" s="759"/>
      <c r="AA831" s="759"/>
      <c r="AB831" s="759"/>
      <c r="AC831" s="759"/>
      <c r="AD831" s="759"/>
      <c r="AE831" s="412"/>
      <c r="AF831" s="412"/>
      <c r="AG831" s="412"/>
      <c r="AH831" s="412"/>
      <c r="AI831" s="412"/>
      <c r="AJ831" s="412"/>
      <c r="AK831" s="412"/>
      <c r="AL831" s="412"/>
      <c r="AM831" s="306"/>
    </row>
    <row r="832" spans="1:39" ht="15" outlineLevel="1">
      <c r="A832" s="528">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766"/>
      <c r="Z832" s="758"/>
      <c r="AA832" s="758"/>
      <c r="AB832" s="758"/>
      <c r="AC832" s="758"/>
      <c r="AD832" s="758"/>
      <c r="AE832" s="410"/>
      <c r="AF832" s="415"/>
      <c r="AG832" s="415"/>
      <c r="AH832" s="415"/>
      <c r="AI832" s="415"/>
      <c r="AJ832" s="415"/>
      <c r="AK832" s="415"/>
      <c r="AL832" s="415"/>
      <c r="AM832" s="296">
        <f>SUM(Y832:AL832)</f>
        <v>0</v>
      </c>
    </row>
    <row r="833" spans="1:39" ht="15" outlineLevel="1">
      <c r="A833" s="528"/>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754">
        <f>Y832</f>
        <v>0</v>
      </c>
      <c r="Z833" s="754">
        <f t="shared" ref="Z833:AD833" si="1763">Z832</f>
        <v>0</v>
      </c>
      <c r="AA833" s="754">
        <f t="shared" si="1763"/>
        <v>0</v>
      </c>
      <c r="AB833" s="754">
        <f t="shared" si="1763"/>
        <v>0</v>
      </c>
      <c r="AC833" s="754">
        <f t="shared" si="1763"/>
        <v>0</v>
      </c>
      <c r="AD833" s="754">
        <f t="shared" si="1763"/>
        <v>0</v>
      </c>
      <c r="AE833" s="411">
        <f t="shared" ref="AE833:AL833" si="1764">AE832</f>
        <v>0</v>
      </c>
      <c r="AF833" s="411">
        <f t="shared" si="1764"/>
        <v>0</v>
      </c>
      <c r="AG833" s="411">
        <f t="shared" si="1764"/>
        <v>0</v>
      </c>
      <c r="AH833" s="411">
        <f t="shared" si="1764"/>
        <v>0</v>
      </c>
      <c r="AI833" s="411">
        <f t="shared" si="1764"/>
        <v>0</v>
      </c>
      <c r="AJ833" s="411">
        <f t="shared" si="1764"/>
        <v>0</v>
      </c>
      <c r="AK833" s="411">
        <f t="shared" si="1764"/>
        <v>0</v>
      </c>
      <c r="AL833" s="411">
        <f t="shared" si="1764"/>
        <v>0</v>
      </c>
      <c r="AM833" s="306"/>
    </row>
    <row r="834" spans="1:39" ht="15.45" outlineLevel="1">
      <c r="A834" s="528"/>
      <c r="B834" s="323"/>
      <c r="C834" s="300"/>
      <c r="D834" s="753"/>
      <c r="E834" s="753"/>
      <c r="F834" s="753"/>
      <c r="G834" s="753"/>
      <c r="H834" s="753"/>
      <c r="I834" s="753"/>
      <c r="J834" s="753"/>
      <c r="K834" s="753"/>
      <c r="L834" s="753"/>
      <c r="M834" s="753"/>
      <c r="N834" s="775"/>
      <c r="O834" s="753"/>
      <c r="P834" s="753"/>
      <c r="Q834" s="753"/>
      <c r="R834" s="753"/>
      <c r="S834" s="753"/>
      <c r="T834" s="753"/>
      <c r="U834" s="753"/>
      <c r="V834" s="753"/>
      <c r="W834" s="753"/>
      <c r="X834" s="753"/>
      <c r="Y834" s="759"/>
      <c r="Z834" s="759"/>
      <c r="AA834" s="759"/>
      <c r="AB834" s="759"/>
      <c r="AC834" s="759"/>
      <c r="AD834" s="759"/>
      <c r="AE834" s="412"/>
      <c r="AF834" s="412"/>
      <c r="AG834" s="412"/>
      <c r="AH834" s="412"/>
      <c r="AI834" s="412"/>
      <c r="AJ834" s="412"/>
      <c r="AK834" s="412"/>
      <c r="AL834" s="412"/>
      <c r="AM834" s="306"/>
    </row>
    <row r="835" spans="1:39" ht="15.45" outlineLevel="1">
      <c r="A835" s="528"/>
      <c r="B835" s="514" t="s">
        <v>503</v>
      </c>
      <c r="C835" s="291"/>
      <c r="D835" s="753"/>
      <c r="E835" s="753"/>
      <c r="F835" s="753"/>
      <c r="G835" s="753"/>
      <c r="H835" s="753"/>
      <c r="I835" s="753"/>
      <c r="J835" s="753"/>
      <c r="K835" s="753"/>
      <c r="L835" s="753"/>
      <c r="M835" s="753"/>
      <c r="N835" s="753"/>
      <c r="O835" s="753"/>
      <c r="P835" s="753"/>
      <c r="Q835" s="753"/>
      <c r="R835" s="753"/>
      <c r="S835" s="753"/>
      <c r="T835" s="753"/>
      <c r="U835" s="753"/>
      <c r="V835" s="753"/>
      <c r="W835" s="753"/>
      <c r="X835" s="753"/>
      <c r="Y835" s="768"/>
      <c r="Z835" s="776"/>
      <c r="AA835" s="776"/>
      <c r="AB835" s="776"/>
      <c r="AC835" s="776"/>
      <c r="AD835" s="776"/>
      <c r="AE835" s="425"/>
      <c r="AF835" s="425"/>
      <c r="AG835" s="425"/>
      <c r="AH835" s="425"/>
      <c r="AI835" s="425"/>
      <c r="AJ835" s="425"/>
      <c r="AK835" s="425"/>
      <c r="AL835" s="425"/>
      <c r="AM835" s="306"/>
    </row>
    <row r="836" spans="1:39" ht="15.45" outlineLevel="1">
      <c r="A836" s="528"/>
      <c r="B836" s="500" t="s">
        <v>499</v>
      </c>
      <c r="C836" s="291"/>
      <c r="D836" s="753"/>
      <c r="E836" s="753"/>
      <c r="F836" s="753"/>
      <c r="G836" s="753"/>
      <c r="H836" s="753"/>
      <c r="I836" s="753"/>
      <c r="J836" s="753"/>
      <c r="K836" s="753"/>
      <c r="L836" s="753"/>
      <c r="M836" s="753"/>
      <c r="N836" s="753"/>
      <c r="O836" s="753"/>
      <c r="P836" s="753"/>
      <c r="Q836" s="753"/>
      <c r="R836" s="753"/>
      <c r="S836" s="753"/>
      <c r="T836" s="753"/>
      <c r="U836" s="753"/>
      <c r="V836" s="753"/>
      <c r="W836" s="753"/>
      <c r="X836" s="753"/>
      <c r="Y836" s="768"/>
      <c r="Z836" s="776"/>
      <c r="AA836" s="776"/>
      <c r="AB836" s="776"/>
      <c r="AC836" s="776"/>
      <c r="AD836" s="776"/>
      <c r="AE836" s="425"/>
      <c r="AF836" s="425"/>
      <c r="AG836" s="425"/>
      <c r="AH836" s="425"/>
      <c r="AI836" s="425"/>
      <c r="AJ836" s="425"/>
      <c r="AK836" s="425"/>
      <c r="AL836" s="425"/>
      <c r="AM836" s="306"/>
    </row>
    <row r="837" spans="1:39" ht="15" outlineLevel="1">
      <c r="A837" s="528">
        <v>21</v>
      </c>
      <c r="B837" s="428" t="s">
        <v>113</v>
      </c>
      <c r="C837" s="291" t="s">
        <v>25</v>
      </c>
      <c r="D837" s="295"/>
      <c r="E837" s="295"/>
      <c r="F837" s="295"/>
      <c r="G837" s="295"/>
      <c r="H837" s="295"/>
      <c r="I837" s="295"/>
      <c r="J837" s="295"/>
      <c r="K837" s="295"/>
      <c r="L837" s="295"/>
      <c r="M837" s="295"/>
      <c r="N837" s="753"/>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ht="15" outlineLevel="1">
      <c r="A838" s="528"/>
      <c r="B838" s="294" t="s">
        <v>342</v>
      </c>
      <c r="C838" s="291" t="s">
        <v>163</v>
      </c>
      <c r="D838" s="295"/>
      <c r="E838" s="295"/>
      <c r="F838" s="295"/>
      <c r="G838" s="295"/>
      <c r="H838" s="295"/>
      <c r="I838" s="295"/>
      <c r="J838" s="295"/>
      <c r="K838" s="295"/>
      <c r="L838" s="295"/>
      <c r="M838" s="295"/>
      <c r="N838" s="753"/>
      <c r="O838" s="295"/>
      <c r="P838" s="295"/>
      <c r="Q838" s="295"/>
      <c r="R838" s="295"/>
      <c r="S838" s="295"/>
      <c r="T838" s="295"/>
      <c r="U838" s="295"/>
      <c r="V838" s="295"/>
      <c r="W838" s="295"/>
      <c r="X838" s="295"/>
      <c r="Y838" s="754">
        <f>Y837</f>
        <v>0</v>
      </c>
      <c r="Z838" s="754">
        <f t="shared" ref="Z838:AD838" si="1765">Z837</f>
        <v>0</v>
      </c>
      <c r="AA838" s="754">
        <f t="shared" si="1765"/>
        <v>0</v>
      </c>
      <c r="AB838" s="754">
        <f t="shared" si="1765"/>
        <v>0</v>
      </c>
      <c r="AC838" s="754">
        <f t="shared" si="1765"/>
        <v>0</v>
      </c>
      <c r="AD838" s="754">
        <f t="shared" si="1765"/>
        <v>0</v>
      </c>
      <c r="AE838" s="411">
        <f t="shared" ref="AE838" si="1766">AE837</f>
        <v>0</v>
      </c>
      <c r="AF838" s="411">
        <f t="shared" ref="AF838" si="1767">AF837</f>
        <v>0</v>
      </c>
      <c r="AG838" s="411">
        <f t="shared" ref="AG838" si="1768">AG837</f>
        <v>0</v>
      </c>
      <c r="AH838" s="411">
        <f t="shared" ref="AH838" si="1769">AH837</f>
        <v>0</v>
      </c>
      <c r="AI838" s="411">
        <f t="shared" ref="AI838" si="1770">AI837</f>
        <v>0</v>
      </c>
      <c r="AJ838" s="411">
        <f t="shared" ref="AJ838" si="1771">AJ837</f>
        <v>0</v>
      </c>
      <c r="AK838" s="411">
        <f t="shared" ref="AK838" si="1772">AK837</f>
        <v>0</v>
      </c>
      <c r="AL838" s="411">
        <f t="shared" ref="AL838" si="1773">AL837</f>
        <v>0</v>
      </c>
      <c r="AM838" s="306"/>
    </row>
    <row r="839" spans="1:39" ht="15" outlineLevel="1">
      <c r="A839" s="528"/>
      <c r="B839" s="294"/>
      <c r="C839" s="291"/>
      <c r="D839" s="753"/>
      <c r="E839" s="753"/>
      <c r="F839" s="753"/>
      <c r="G839" s="753"/>
      <c r="H839" s="753"/>
      <c r="I839" s="753"/>
      <c r="J839" s="753"/>
      <c r="K839" s="753"/>
      <c r="L839" s="753"/>
      <c r="M839" s="753"/>
      <c r="N839" s="753"/>
      <c r="O839" s="753"/>
      <c r="P839" s="753"/>
      <c r="Q839" s="753"/>
      <c r="R839" s="753"/>
      <c r="S839" s="753"/>
      <c r="T839" s="753"/>
      <c r="U839" s="753"/>
      <c r="V839" s="753"/>
      <c r="W839" s="753"/>
      <c r="X839" s="753"/>
      <c r="Y839" s="768"/>
      <c r="Z839" s="776"/>
      <c r="AA839" s="776"/>
      <c r="AB839" s="776"/>
      <c r="AC839" s="776"/>
      <c r="AD839" s="776"/>
      <c r="AE839" s="425"/>
      <c r="AF839" s="425"/>
      <c r="AG839" s="425"/>
      <c r="AH839" s="425"/>
      <c r="AI839" s="425"/>
      <c r="AJ839" s="425"/>
      <c r="AK839" s="425"/>
      <c r="AL839" s="425"/>
      <c r="AM839" s="306"/>
    </row>
    <row r="840" spans="1:39" ht="30" outlineLevel="1">
      <c r="A840" s="528">
        <v>22</v>
      </c>
      <c r="B840" s="428" t="s">
        <v>114</v>
      </c>
      <c r="C840" s="291" t="s">
        <v>25</v>
      </c>
      <c r="D840" s="295"/>
      <c r="E840" s="295"/>
      <c r="F840" s="295"/>
      <c r="G840" s="295"/>
      <c r="H840" s="295"/>
      <c r="I840" s="295"/>
      <c r="J840" s="295"/>
      <c r="K840" s="295"/>
      <c r="L840" s="295"/>
      <c r="M840" s="295"/>
      <c r="N840" s="753"/>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ht="15" outlineLevel="1">
      <c r="A841" s="528"/>
      <c r="B841" s="294" t="s">
        <v>342</v>
      </c>
      <c r="C841" s="291" t="s">
        <v>163</v>
      </c>
      <c r="D841" s="295"/>
      <c r="E841" s="295"/>
      <c r="F841" s="295"/>
      <c r="G841" s="295"/>
      <c r="H841" s="295"/>
      <c r="I841" s="295"/>
      <c r="J841" s="295"/>
      <c r="K841" s="295"/>
      <c r="L841" s="295"/>
      <c r="M841" s="295"/>
      <c r="N841" s="753"/>
      <c r="O841" s="295"/>
      <c r="P841" s="295"/>
      <c r="Q841" s="295"/>
      <c r="R841" s="295"/>
      <c r="S841" s="295"/>
      <c r="T841" s="295"/>
      <c r="U841" s="295"/>
      <c r="V841" s="295"/>
      <c r="W841" s="295"/>
      <c r="X841" s="295"/>
      <c r="Y841" s="754">
        <f>Y840</f>
        <v>0</v>
      </c>
      <c r="Z841" s="754">
        <f t="shared" ref="Z841:AD841" si="1774">Z840</f>
        <v>0</v>
      </c>
      <c r="AA841" s="754">
        <f t="shared" si="1774"/>
        <v>0</v>
      </c>
      <c r="AB841" s="754">
        <f t="shared" si="1774"/>
        <v>0</v>
      </c>
      <c r="AC841" s="754">
        <f t="shared" si="1774"/>
        <v>0</v>
      </c>
      <c r="AD841" s="754">
        <f t="shared" si="1774"/>
        <v>0</v>
      </c>
      <c r="AE841" s="411">
        <f t="shared" ref="AE841" si="1775">AE840</f>
        <v>0</v>
      </c>
      <c r="AF841" s="411">
        <f t="shared" ref="AF841" si="1776">AF840</f>
        <v>0</v>
      </c>
      <c r="AG841" s="411">
        <f t="shared" ref="AG841" si="1777">AG840</f>
        <v>0</v>
      </c>
      <c r="AH841" s="411">
        <f t="shared" ref="AH841" si="1778">AH840</f>
        <v>0</v>
      </c>
      <c r="AI841" s="411">
        <f t="shared" ref="AI841" si="1779">AI840</f>
        <v>0</v>
      </c>
      <c r="AJ841" s="411">
        <f t="shared" ref="AJ841" si="1780">AJ840</f>
        <v>0</v>
      </c>
      <c r="AK841" s="411">
        <f t="shared" ref="AK841" si="1781">AK840</f>
        <v>0</v>
      </c>
      <c r="AL841" s="411">
        <f t="shared" ref="AL841" si="1782">AL840</f>
        <v>0</v>
      </c>
      <c r="AM841" s="306"/>
    </row>
    <row r="842" spans="1:39" ht="15" outlineLevel="1">
      <c r="A842" s="528"/>
      <c r="B842" s="294"/>
      <c r="C842" s="291"/>
      <c r="D842" s="753"/>
      <c r="E842" s="753"/>
      <c r="F842" s="753"/>
      <c r="G842" s="753"/>
      <c r="H842" s="753"/>
      <c r="I842" s="753"/>
      <c r="J842" s="753"/>
      <c r="K842" s="753"/>
      <c r="L842" s="753"/>
      <c r="M842" s="753"/>
      <c r="N842" s="753"/>
      <c r="O842" s="753"/>
      <c r="P842" s="753"/>
      <c r="Q842" s="753"/>
      <c r="R842" s="753"/>
      <c r="S842" s="753"/>
      <c r="T842" s="753"/>
      <c r="U842" s="753"/>
      <c r="V842" s="753"/>
      <c r="W842" s="753"/>
      <c r="X842" s="753"/>
      <c r="Y842" s="768"/>
      <c r="Z842" s="776"/>
      <c r="AA842" s="776"/>
      <c r="AB842" s="776"/>
      <c r="AC842" s="776"/>
      <c r="AD842" s="776"/>
      <c r="AE842" s="425"/>
      <c r="AF842" s="425"/>
      <c r="AG842" s="425"/>
      <c r="AH842" s="425"/>
      <c r="AI842" s="425"/>
      <c r="AJ842" s="425"/>
      <c r="AK842" s="425"/>
      <c r="AL842" s="425"/>
      <c r="AM842" s="306"/>
    </row>
    <row r="843" spans="1:39" ht="15" outlineLevel="1">
      <c r="A843" s="528">
        <v>23</v>
      </c>
      <c r="B843" s="428" t="s">
        <v>115</v>
      </c>
      <c r="C843" s="291" t="s">
        <v>25</v>
      </c>
      <c r="D843" s="295"/>
      <c r="E843" s="295"/>
      <c r="F843" s="295"/>
      <c r="G843" s="295"/>
      <c r="H843" s="295"/>
      <c r="I843" s="295"/>
      <c r="J843" s="295"/>
      <c r="K843" s="295"/>
      <c r="L843" s="295"/>
      <c r="M843" s="295"/>
      <c r="N843" s="753"/>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t="15" outlineLevel="1">
      <c r="A844" s="528"/>
      <c r="B844" s="294" t="s">
        <v>342</v>
      </c>
      <c r="C844" s="291" t="s">
        <v>163</v>
      </c>
      <c r="D844" s="295"/>
      <c r="E844" s="295"/>
      <c r="F844" s="295"/>
      <c r="G844" s="295"/>
      <c r="H844" s="295"/>
      <c r="I844" s="295"/>
      <c r="J844" s="295"/>
      <c r="K844" s="295"/>
      <c r="L844" s="295"/>
      <c r="M844" s="295"/>
      <c r="N844" s="753"/>
      <c r="O844" s="295"/>
      <c r="P844" s="295"/>
      <c r="Q844" s="295"/>
      <c r="R844" s="295"/>
      <c r="S844" s="295"/>
      <c r="T844" s="295"/>
      <c r="U844" s="295"/>
      <c r="V844" s="295"/>
      <c r="W844" s="295"/>
      <c r="X844" s="295"/>
      <c r="Y844" s="754">
        <f>Y843</f>
        <v>0</v>
      </c>
      <c r="Z844" s="754">
        <f t="shared" ref="Z844:AD844" si="1783">Z843</f>
        <v>0</v>
      </c>
      <c r="AA844" s="754">
        <f t="shared" si="1783"/>
        <v>0</v>
      </c>
      <c r="AB844" s="754">
        <f t="shared" si="1783"/>
        <v>0</v>
      </c>
      <c r="AC844" s="754">
        <f t="shared" si="1783"/>
        <v>0</v>
      </c>
      <c r="AD844" s="754">
        <f t="shared" si="1783"/>
        <v>0</v>
      </c>
      <c r="AE844" s="411">
        <f t="shared" ref="AE844" si="1784">AE843</f>
        <v>0</v>
      </c>
      <c r="AF844" s="411">
        <f t="shared" ref="AF844" si="1785">AF843</f>
        <v>0</v>
      </c>
      <c r="AG844" s="411">
        <f t="shared" ref="AG844" si="1786">AG843</f>
        <v>0</v>
      </c>
      <c r="AH844" s="411">
        <f t="shared" ref="AH844" si="1787">AH843</f>
        <v>0</v>
      </c>
      <c r="AI844" s="411">
        <f t="shared" ref="AI844" si="1788">AI843</f>
        <v>0</v>
      </c>
      <c r="AJ844" s="411">
        <f t="shared" ref="AJ844" si="1789">AJ843</f>
        <v>0</v>
      </c>
      <c r="AK844" s="411">
        <f t="shared" ref="AK844" si="1790">AK843</f>
        <v>0</v>
      </c>
      <c r="AL844" s="411">
        <f t="shared" ref="AL844" si="1791">AL843</f>
        <v>0</v>
      </c>
      <c r="AM844" s="306"/>
    </row>
    <row r="845" spans="1:39" ht="15" outlineLevel="1">
      <c r="A845" s="528"/>
      <c r="B845" s="430"/>
      <c r="C845" s="291"/>
      <c r="D845" s="753"/>
      <c r="E845" s="753"/>
      <c r="F845" s="753"/>
      <c r="G845" s="753"/>
      <c r="H845" s="753"/>
      <c r="I845" s="753"/>
      <c r="J845" s="753"/>
      <c r="K845" s="753"/>
      <c r="L845" s="753"/>
      <c r="M845" s="753"/>
      <c r="N845" s="753"/>
      <c r="O845" s="753"/>
      <c r="P845" s="753"/>
      <c r="Q845" s="753"/>
      <c r="R845" s="753"/>
      <c r="S845" s="753"/>
      <c r="T845" s="753"/>
      <c r="U845" s="753"/>
      <c r="V845" s="753"/>
      <c r="W845" s="753"/>
      <c r="X845" s="753"/>
      <c r="Y845" s="768"/>
      <c r="Z845" s="776"/>
      <c r="AA845" s="776"/>
      <c r="AB845" s="776"/>
      <c r="AC845" s="776"/>
      <c r="AD845" s="776"/>
      <c r="AE845" s="425"/>
      <c r="AF845" s="425"/>
      <c r="AG845" s="425"/>
      <c r="AH845" s="425"/>
      <c r="AI845" s="425"/>
      <c r="AJ845" s="425"/>
      <c r="AK845" s="425"/>
      <c r="AL845" s="425"/>
      <c r="AM845" s="306"/>
    </row>
    <row r="846" spans="1:39" ht="15" outlineLevel="1">
      <c r="A846" s="528">
        <v>24</v>
      </c>
      <c r="B846" s="428" t="s">
        <v>116</v>
      </c>
      <c r="C846" s="291" t="s">
        <v>25</v>
      </c>
      <c r="D846" s="295"/>
      <c r="E846" s="295"/>
      <c r="F846" s="295"/>
      <c r="G846" s="295"/>
      <c r="H846" s="295"/>
      <c r="I846" s="295"/>
      <c r="J846" s="295"/>
      <c r="K846" s="295"/>
      <c r="L846" s="295"/>
      <c r="M846" s="295"/>
      <c r="N846" s="753"/>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t="15" outlineLevel="1">
      <c r="A847" s="528"/>
      <c r="B847" s="294" t="s">
        <v>342</v>
      </c>
      <c r="C847" s="291" t="s">
        <v>163</v>
      </c>
      <c r="D847" s="295"/>
      <c r="E847" s="295"/>
      <c r="F847" s="295"/>
      <c r="G847" s="295"/>
      <c r="H847" s="295"/>
      <c r="I847" s="295"/>
      <c r="J847" s="295"/>
      <c r="K847" s="295"/>
      <c r="L847" s="295"/>
      <c r="M847" s="295"/>
      <c r="N847" s="753"/>
      <c r="O847" s="295"/>
      <c r="P847" s="295"/>
      <c r="Q847" s="295"/>
      <c r="R847" s="295"/>
      <c r="S847" s="295"/>
      <c r="T847" s="295"/>
      <c r="U847" s="295"/>
      <c r="V847" s="295"/>
      <c r="W847" s="295"/>
      <c r="X847" s="295"/>
      <c r="Y847" s="754">
        <f>Y846</f>
        <v>0</v>
      </c>
      <c r="Z847" s="754">
        <f t="shared" ref="Z847:AD847" si="1792">Z846</f>
        <v>0</v>
      </c>
      <c r="AA847" s="754">
        <f t="shared" si="1792"/>
        <v>0</v>
      </c>
      <c r="AB847" s="754">
        <f t="shared" si="1792"/>
        <v>0</v>
      </c>
      <c r="AC847" s="754">
        <f t="shared" si="1792"/>
        <v>0</v>
      </c>
      <c r="AD847" s="754">
        <f t="shared" si="1792"/>
        <v>0</v>
      </c>
      <c r="AE847" s="411">
        <f t="shared" ref="AE847" si="1793">AE846</f>
        <v>0</v>
      </c>
      <c r="AF847" s="411">
        <f t="shared" ref="AF847" si="1794">AF846</f>
        <v>0</v>
      </c>
      <c r="AG847" s="411">
        <f t="shared" ref="AG847" si="1795">AG846</f>
        <v>0</v>
      </c>
      <c r="AH847" s="411">
        <f t="shared" ref="AH847" si="1796">AH846</f>
        <v>0</v>
      </c>
      <c r="AI847" s="411">
        <f t="shared" ref="AI847" si="1797">AI846</f>
        <v>0</v>
      </c>
      <c r="AJ847" s="411">
        <f t="shared" ref="AJ847" si="1798">AJ846</f>
        <v>0</v>
      </c>
      <c r="AK847" s="411">
        <f t="shared" ref="AK847" si="1799">AK846</f>
        <v>0</v>
      </c>
      <c r="AL847" s="411">
        <f t="shared" ref="AL847" si="1800">AL846</f>
        <v>0</v>
      </c>
      <c r="AM847" s="306"/>
    </row>
    <row r="848" spans="1:39" ht="15" outlineLevel="1">
      <c r="A848" s="528"/>
      <c r="B848" s="294"/>
      <c r="C848" s="291"/>
      <c r="D848" s="753"/>
      <c r="E848" s="753"/>
      <c r="F848" s="753"/>
      <c r="G848" s="753"/>
      <c r="H848" s="753"/>
      <c r="I848" s="753"/>
      <c r="J848" s="753"/>
      <c r="K848" s="753"/>
      <c r="L848" s="753"/>
      <c r="M848" s="753"/>
      <c r="N848" s="753"/>
      <c r="O848" s="753"/>
      <c r="P848" s="753"/>
      <c r="Q848" s="753"/>
      <c r="R848" s="753"/>
      <c r="S848" s="753"/>
      <c r="T848" s="753"/>
      <c r="U848" s="753"/>
      <c r="V848" s="753"/>
      <c r="W848" s="753"/>
      <c r="X848" s="753"/>
      <c r="Y848" s="759"/>
      <c r="Z848" s="776"/>
      <c r="AA848" s="776"/>
      <c r="AB848" s="776"/>
      <c r="AC848" s="776"/>
      <c r="AD848" s="776"/>
      <c r="AE848" s="425"/>
      <c r="AF848" s="425"/>
      <c r="AG848" s="425"/>
      <c r="AH848" s="425"/>
      <c r="AI848" s="425"/>
      <c r="AJ848" s="425"/>
      <c r="AK848" s="425"/>
      <c r="AL848" s="425"/>
      <c r="AM848" s="306"/>
    </row>
    <row r="849" spans="1:39" ht="15.45" outlineLevel="1">
      <c r="A849" s="528"/>
      <c r="B849" s="288" t="s">
        <v>500</v>
      </c>
      <c r="C849" s="291"/>
      <c r="D849" s="753"/>
      <c r="E849" s="753"/>
      <c r="F849" s="753"/>
      <c r="G849" s="753"/>
      <c r="H849" s="753"/>
      <c r="I849" s="753"/>
      <c r="J849" s="753"/>
      <c r="K849" s="753"/>
      <c r="L849" s="753"/>
      <c r="M849" s="753"/>
      <c r="N849" s="753"/>
      <c r="O849" s="753"/>
      <c r="P849" s="753"/>
      <c r="Q849" s="753"/>
      <c r="R849" s="753"/>
      <c r="S849" s="753"/>
      <c r="T849" s="753"/>
      <c r="U849" s="753"/>
      <c r="V849" s="753"/>
      <c r="W849" s="753"/>
      <c r="X849" s="753"/>
      <c r="Y849" s="759"/>
      <c r="Z849" s="776"/>
      <c r="AA849" s="776"/>
      <c r="AB849" s="776"/>
      <c r="AC849" s="776"/>
      <c r="AD849" s="776"/>
      <c r="AE849" s="425"/>
      <c r="AF849" s="425"/>
      <c r="AG849" s="425"/>
      <c r="AH849" s="425"/>
      <c r="AI849" s="425"/>
      <c r="AJ849" s="425"/>
      <c r="AK849" s="425"/>
      <c r="AL849" s="425"/>
      <c r="AM849" s="306"/>
    </row>
    <row r="850" spans="1:39" ht="15" outlineLevel="1">
      <c r="A850" s="528">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766"/>
      <c r="Z850" s="415"/>
      <c r="AA850" s="415"/>
      <c r="AB850" s="415"/>
      <c r="AC850" s="415"/>
      <c r="AD850" s="415"/>
      <c r="AE850" s="415"/>
      <c r="AF850" s="415"/>
      <c r="AG850" s="415"/>
      <c r="AH850" s="415"/>
      <c r="AI850" s="415"/>
      <c r="AJ850" s="415"/>
      <c r="AK850" s="415"/>
      <c r="AL850" s="415"/>
      <c r="AM850" s="296">
        <f>SUM(Y850:AL850)</f>
        <v>0</v>
      </c>
    </row>
    <row r="851" spans="1:39" ht="15" outlineLevel="1">
      <c r="A851" s="528"/>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754">
        <f>Y850</f>
        <v>0</v>
      </c>
      <c r="Z851" s="754">
        <f t="shared" ref="Z851:AD851" si="1801">Z850</f>
        <v>0</v>
      </c>
      <c r="AA851" s="754">
        <f t="shared" si="1801"/>
        <v>0</v>
      </c>
      <c r="AB851" s="754">
        <f t="shared" si="1801"/>
        <v>0</v>
      </c>
      <c r="AC851" s="754">
        <f t="shared" si="1801"/>
        <v>0</v>
      </c>
      <c r="AD851" s="754">
        <f t="shared" si="1801"/>
        <v>0</v>
      </c>
      <c r="AE851" s="411">
        <f t="shared" ref="AE851" si="1802">AE850</f>
        <v>0</v>
      </c>
      <c r="AF851" s="411">
        <f t="shared" ref="AF851" si="1803">AF850</f>
        <v>0</v>
      </c>
      <c r="AG851" s="411">
        <f t="shared" ref="AG851" si="1804">AG850</f>
        <v>0</v>
      </c>
      <c r="AH851" s="411">
        <f t="shared" ref="AH851" si="1805">AH850</f>
        <v>0</v>
      </c>
      <c r="AI851" s="411">
        <f t="shared" ref="AI851" si="1806">AI850</f>
        <v>0</v>
      </c>
      <c r="AJ851" s="411">
        <f t="shared" ref="AJ851" si="1807">AJ850</f>
        <v>0</v>
      </c>
      <c r="AK851" s="411">
        <f t="shared" ref="AK851" si="1808">AK850</f>
        <v>0</v>
      </c>
      <c r="AL851" s="411">
        <f t="shared" ref="AL851" si="1809">AL850</f>
        <v>0</v>
      </c>
      <c r="AM851" s="306"/>
    </row>
    <row r="852" spans="1:39" ht="15" outlineLevel="1">
      <c r="A852" s="528"/>
      <c r="B852" s="294"/>
      <c r="C852" s="291"/>
      <c r="D852" s="753"/>
      <c r="E852" s="753"/>
      <c r="F852" s="753"/>
      <c r="G852" s="753"/>
      <c r="H852" s="753"/>
      <c r="I852" s="753"/>
      <c r="J852" s="753"/>
      <c r="K852" s="753"/>
      <c r="L852" s="753"/>
      <c r="M852" s="753"/>
      <c r="N852" s="753"/>
      <c r="O852" s="753"/>
      <c r="P852" s="753"/>
      <c r="Q852" s="753"/>
      <c r="R852" s="753"/>
      <c r="S852" s="753"/>
      <c r="T852" s="753"/>
      <c r="U852" s="753"/>
      <c r="V852" s="753"/>
      <c r="W852" s="753"/>
      <c r="X852" s="753"/>
      <c r="Y852" s="759"/>
      <c r="Z852" s="776"/>
      <c r="AA852" s="776"/>
      <c r="AB852" s="776"/>
      <c r="AC852" s="776"/>
      <c r="AD852" s="776"/>
      <c r="AE852" s="425"/>
      <c r="AF852" s="425"/>
      <c r="AG852" s="425"/>
      <c r="AH852" s="425"/>
      <c r="AI852" s="425"/>
      <c r="AJ852" s="425"/>
      <c r="AK852" s="425"/>
      <c r="AL852" s="425"/>
      <c r="AM852" s="306"/>
    </row>
    <row r="853" spans="1:39" ht="15" outlineLevel="1">
      <c r="A853" s="528">
        <v>26</v>
      </c>
      <c r="B853" s="428" t="s">
        <v>118</v>
      </c>
      <c r="C853" s="291" t="s">
        <v>25</v>
      </c>
      <c r="D853" s="295">
        <v>1912907.4082058105</v>
      </c>
      <c r="E853" s="295">
        <f t="shared" ref="E853:M853" si="1810">+D853*E670/D670</f>
        <v>1912907.4082058105</v>
      </c>
      <c r="F853" s="295">
        <f t="shared" si="1810"/>
        <v>1903447.8897814918</v>
      </c>
      <c r="G853" s="295">
        <f t="shared" si="1810"/>
        <v>1903447.8897814918</v>
      </c>
      <c r="H853" s="295">
        <f t="shared" si="1810"/>
        <v>1903447.8897814918</v>
      </c>
      <c r="I853" s="295">
        <f t="shared" si="1810"/>
        <v>1903397.0064444335</v>
      </c>
      <c r="J853" s="295">
        <f t="shared" si="1810"/>
        <v>1903397.0064444337</v>
      </c>
      <c r="K853" s="295">
        <f t="shared" si="1810"/>
        <v>1903397.0064444337</v>
      </c>
      <c r="L853" s="295">
        <f t="shared" si="1810"/>
        <v>1901626.9279322689</v>
      </c>
      <c r="M853" s="295">
        <f t="shared" si="1810"/>
        <v>1901626.9279322689</v>
      </c>
      <c r="N853" s="295">
        <v>12</v>
      </c>
      <c r="O853" s="295">
        <v>404.83348017621142</v>
      </c>
      <c r="P853" s="295">
        <f t="shared" ref="P853:X853" si="1811">+O853*P670/O670</f>
        <v>404.83348017621142</v>
      </c>
      <c r="Q853" s="295">
        <f t="shared" si="1811"/>
        <v>402.83153813339203</v>
      </c>
      <c r="R853" s="295">
        <f t="shared" si="1811"/>
        <v>402.83153813339203</v>
      </c>
      <c r="S853" s="295">
        <f t="shared" si="1811"/>
        <v>402.83153813339203</v>
      </c>
      <c r="T853" s="295">
        <f t="shared" si="1811"/>
        <v>402.82076956281935</v>
      </c>
      <c r="U853" s="295">
        <f t="shared" si="1811"/>
        <v>402.82076956281935</v>
      </c>
      <c r="V853" s="295">
        <f t="shared" si="1811"/>
        <v>402.82076956281935</v>
      </c>
      <c r="W853" s="295">
        <f t="shared" si="1811"/>
        <v>402.82076956281935</v>
      </c>
      <c r="X853" s="295">
        <f t="shared" si="1811"/>
        <v>402.82076956281935</v>
      </c>
      <c r="Y853" s="766"/>
      <c r="Z853" s="415">
        <v>6.3822686485974972E-2</v>
      </c>
      <c r="AA853" s="415">
        <v>0.93617731351402511</v>
      </c>
      <c r="AB853" s="415"/>
      <c r="AC853" s="415"/>
      <c r="AD853" s="415"/>
      <c r="AE853" s="415"/>
      <c r="AF853" s="415"/>
      <c r="AG853" s="415"/>
      <c r="AH853" s="415"/>
      <c r="AI853" s="415"/>
      <c r="AJ853" s="415"/>
      <c r="AK853" s="415"/>
      <c r="AL853" s="415"/>
      <c r="AM853" s="296">
        <f>SUM(Y853:AL853)</f>
        <v>1</v>
      </c>
    </row>
    <row r="854" spans="1:39" ht="15" outlineLevel="1">
      <c r="A854" s="528"/>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754">
        <f>Y853</f>
        <v>0</v>
      </c>
      <c r="Z854" s="754">
        <f t="shared" ref="Z854:AD854" si="1812">Z853</f>
        <v>6.3822686485974972E-2</v>
      </c>
      <c r="AA854" s="754">
        <f t="shared" si="1812"/>
        <v>0.93617731351402511</v>
      </c>
      <c r="AB854" s="754">
        <f t="shared" si="1812"/>
        <v>0</v>
      </c>
      <c r="AC854" s="754">
        <f t="shared" si="1812"/>
        <v>0</v>
      </c>
      <c r="AD854" s="754">
        <f t="shared" si="1812"/>
        <v>0</v>
      </c>
      <c r="AE854" s="411">
        <f t="shared" ref="AE854" si="1813">AE853</f>
        <v>0</v>
      </c>
      <c r="AF854" s="411">
        <f t="shared" ref="AF854" si="1814">AF853</f>
        <v>0</v>
      </c>
      <c r="AG854" s="411">
        <f t="shared" ref="AG854" si="1815">AG853</f>
        <v>0</v>
      </c>
      <c r="AH854" s="411">
        <f t="shared" ref="AH854" si="1816">AH853</f>
        <v>0</v>
      </c>
      <c r="AI854" s="411">
        <f t="shared" ref="AI854" si="1817">AI853</f>
        <v>0</v>
      </c>
      <c r="AJ854" s="411">
        <f t="shared" ref="AJ854" si="1818">AJ853</f>
        <v>0</v>
      </c>
      <c r="AK854" s="411">
        <f t="shared" ref="AK854" si="1819">AK853</f>
        <v>0</v>
      </c>
      <c r="AL854" s="411">
        <f t="shared" ref="AL854" si="1820">AL853</f>
        <v>0</v>
      </c>
      <c r="AM854" s="306"/>
    </row>
    <row r="855" spans="1:39" ht="15" outlineLevel="1">
      <c r="A855" s="528"/>
      <c r="B855" s="294"/>
      <c r="C855" s="291"/>
      <c r="D855" s="753"/>
      <c r="E855" s="753"/>
      <c r="F855" s="753"/>
      <c r="G855" s="753"/>
      <c r="H855" s="753"/>
      <c r="I855" s="753"/>
      <c r="J855" s="753"/>
      <c r="K855" s="753"/>
      <c r="L855" s="753"/>
      <c r="M855" s="753"/>
      <c r="N855" s="753"/>
      <c r="O855" s="753"/>
      <c r="P855" s="753"/>
      <c r="Q855" s="753"/>
      <c r="R855" s="753"/>
      <c r="S855" s="753"/>
      <c r="T855" s="753"/>
      <c r="U855" s="753"/>
      <c r="V855" s="753"/>
      <c r="W855" s="753"/>
      <c r="X855" s="753"/>
      <c r="Y855" s="759"/>
      <c r="Z855" s="776"/>
      <c r="AA855" s="776"/>
      <c r="AB855" s="776"/>
      <c r="AC855" s="776"/>
      <c r="AD855" s="776"/>
      <c r="AE855" s="425"/>
      <c r="AF855" s="425"/>
      <c r="AG855" s="425"/>
      <c r="AH855" s="425"/>
      <c r="AI855" s="425"/>
      <c r="AJ855" s="425"/>
      <c r="AK855" s="425"/>
      <c r="AL855" s="425"/>
      <c r="AM855" s="306"/>
    </row>
    <row r="856" spans="1:39" ht="30" outlineLevel="1">
      <c r="A856" s="528">
        <v>27</v>
      </c>
      <c r="B856" s="428" t="s">
        <v>119</v>
      </c>
      <c r="C856" s="291" t="s">
        <v>25</v>
      </c>
      <c r="D856" s="295">
        <v>179152.58343891561</v>
      </c>
      <c r="E856" s="295">
        <f>+D856*0.881</f>
        <v>157833.42600968466</v>
      </c>
      <c r="F856" s="295">
        <f>+D856*0.643</f>
        <v>115195.11115122274</v>
      </c>
      <c r="G856" s="295">
        <f>+D856*0.641</f>
        <v>114836.8059843449</v>
      </c>
      <c r="H856" s="295">
        <f>+D856*0.641</f>
        <v>114836.8059843449</v>
      </c>
      <c r="I856" s="295">
        <f>+D856*0.641</f>
        <v>114836.8059843449</v>
      </c>
      <c r="J856" s="295">
        <f>+I856*J673/I673</f>
        <v>94014.710422150267</v>
      </c>
      <c r="K856" s="295">
        <f t="shared" ref="K856:M856" si="1821">+J856*K673/J673</f>
        <v>87312.284151902</v>
      </c>
      <c r="L856" s="295">
        <f t="shared" si="1821"/>
        <v>69637.556643619566</v>
      </c>
      <c r="M856" s="295">
        <f t="shared" si="1821"/>
        <v>36628.243159367688</v>
      </c>
      <c r="N856" s="295">
        <v>12</v>
      </c>
      <c r="O856" s="295">
        <v>54.506666666666668</v>
      </c>
      <c r="P856" s="295">
        <f t="shared" ref="P856:X856" si="1822">+O856*P673/O673</f>
        <v>48.020373333333332</v>
      </c>
      <c r="Q856" s="295">
        <f t="shared" si="1822"/>
        <v>35.047786666666674</v>
      </c>
      <c r="R856" s="295">
        <f t="shared" si="1822"/>
        <v>34.938773333333337</v>
      </c>
      <c r="S856" s="295">
        <f t="shared" si="1822"/>
        <v>34.938773333333337</v>
      </c>
      <c r="T856" s="295">
        <f t="shared" si="1822"/>
        <v>34.938773333333337</v>
      </c>
      <c r="U856" s="295">
        <f t="shared" si="1822"/>
        <v>31.444896000000004</v>
      </c>
      <c r="V856" s="295">
        <f t="shared" si="1822"/>
        <v>29.697957333333338</v>
      </c>
      <c r="W856" s="295">
        <f t="shared" si="1822"/>
        <v>24.45714133333334</v>
      </c>
      <c r="X856" s="295">
        <f t="shared" si="1822"/>
        <v>24.45714133333334</v>
      </c>
      <c r="Y856" s="766"/>
      <c r="Z856" s="415">
        <v>1</v>
      </c>
      <c r="AA856" s="415"/>
      <c r="AB856" s="415"/>
      <c r="AC856" s="415"/>
      <c r="AD856" s="415"/>
      <c r="AE856" s="415"/>
      <c r="AF856" s="415"/>
      <c r="AG856" s="415"/>
      <c r="AH856" s="415"/>
      <c r="AI856" s="415"/>
      <c r="AJ856" s="415"/>
      <c r="AK856" s="415"/>
      <c r="AL856" s="415"/>
      <c r="AM856" s="296">
        <f>SUM(Y856:AL856)</f>
        <v>1</v>
      </c>
    </row>
    <row r="857" spans="1:39" ht="15" outlineLevel="1">
      <c r="A857" s="528"/>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754">
        <f>Y856</f>
        <v>0</v>
      </c>
      <c r="Z857" s="754">
        <f t="shared" ref="Z857:AD857" si="1823">Z856</f>
        <v>1</v>
      </c>
      <c r="AA857" s="754">
        <f t="shared" si="1823"/>
        <v>0</v>
      </c>
      <c r="AB857" s="754">
        <f t="shared" si="1823"/>
        <v>0</v>
      </c>
      <c r="AC857" s="754">
        <f t="shared" si="1823"/>
        <v>0</v>
      </c>
      <c r="AD857" s="754">
        <f t="shared" si="1823"/>
        <v>0</v>
      </c>
      <c r="AE857" s="411">
        <f t="shared" ref="AE857" si="1824">AE856</f>
        <v>0</v>
      </c>
      <c r="AF857" s="411">
        <f t="shared" ref="AF857" si="1825">AF856</f>
        <v>0</v>
      </c>
      <c r="AG857" s="411">
        <f t="shared" ref="AG857" si="1826">AG856</f>
        <v>0</v>
      </c>
      <c r="AH857" s="411">
        <f t="shared" ref="AH857" si="1827">AH856</f>
        <v>0</v>
      </c>
      <c r="AI857" s="411">
        <f t="shared" ref="AI857" si="1828">AI856</f>
        <v>0</v>
      </c>
      <c r="AJ857" s="411">
        <f t="shared" ref="AJ857" si="1829">AJ856</f>
        <v>0</v>
      </c>
      <c r="AK857" s="411">
        <f t="shared" ref="AK857" si="1830">AK856</f>
        <v>0</v>
      </c>
      <c r="AL857" s="411">
        <f t="shared" ref="AL857" si="1831">AL856</f>
        <v>0</v>
      </c>
      <c r="AM857" s="306"/>
    </row>
    <row r="858" spans="1:39" ht="15" outlineLevel="1">
      <c r="A858" s="528"/>
      <c r="B858" s="294"/>
      <c r="C858" s="291"/>
      <c r="D858" s="753"/>
      <c r="E858" s="753"/>
      <c r="F858" s="753"/>
      <c r="G858" s="753"/>
      <c r="H858" s="753"/>
      <c r="I858" s="753"/>
      <c r="J858" s="753"/>
      <c r="K858" s="753"/>
      <c r="L858" s="753"/>
      <c r="M858" s="753"/>
      <c r="N858" s="753"/>
      <c r="O858" s="753"/>
      <c r="P858" s="753"/>
      <c r="Q858" s="753"/>
      <c r="R858" s="753"/>
      <c r="S858" s="753"/>
      <c r="T858" s="753"/>
      <c r="U858" s="753"/>
      <c r="V858" s="753"/>
      <c r="W858" s="753"/>
      <c r="X858" s="753"/>
      <c r="Y858" s="759"/>
      <c r="Z858" s="776"/>
      <c r="AA858" s="776"/>
      <c r="AB858" s="776"/>
      <c r="AC858" s="776"/>
      <c r="AD858" s="776"/>
      <c r="AE858" s="425"/>
      <c r="AF858" s="425"/>
      <c r="AG858" s="425"/>
      <c r="AH858" s="425"/>
      <c r="AI858" s="425"/>
      <c r="AJ858" s="425"/>
      <c r="AK858" s="425"/>
      <c r="AL858" s="425"/>
      <c r="AM858" s="306"/>
    </row>
    <row r="859" spans="1:39" ht="30" outlineLevel="1">
      <c r="A859" s="528">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766"/>
      <c r="Z859" s="415"/>
      <c r="AA859" s="415"/>
      <c r="AB859" s="415"/>
      <c r="AC859" s="415"/>
      <c r="AD859" s="415"/>
      <c r="AE859" s="415"/>
      <c r="AF859" s="415"/>
      <c r="AG859" s="415"/>
      <c r="AH859" s="415"/>
      <c r="AI859" s="415"/>
      <c r="AJ859" s="415"/>
      <c r="AK859" s="415"/>
      <c r="AL859" s="415"/>
      <c r="AM859" s="296">
        <f>SUM(Y859:AL859)</f>
        <v>0</v>
      </c>
    </row>
    <row r="860" spans="1:39" ht="15" outlineLevel="1">
      <c r="A860" s="528"/>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754">
        <f>Y859</f>
        <v>0</v>
      </c>
      <c r="Z860" s="754">
        <f t="shared" ref="Z860:AD860" si="1832">Z859</f>
        <v>0</v>
      </c>
      <c r="AA860" s="754">
        <f t="shared" si="1832"/>
        <v>0</v>
      </c>
      <c r="AB860" s="754">
        <f t="shared" si="1832"/>
        <v>0</v>
      </c>
      <c r="AC860" s="754">
        <f t="shared" si="1832"/>
        <v>0</v>
      </c>
      <c r="AD860" s="754">
        <f t="shared" si="1832"/>
        <v>0</v>
      </c>
      <c r="AE860" s="411">
        <f t="shared" ref="AE860" si="1833">AE859</f>
        <v>0</v>
      </c>
      <c r="AF860" s="411">
        <f t="shared" ref="AF860" si="1834">AF859</f>
        <v>0</v>
      </c>
      <c r="AG860" s="411">
        <f t="shared" ref="AG860" si="1835">AG859</f>
        <v>0</v>
      </c>
      <c r="AH860" s="411">
        <f t="shared" ref="AH860" si="1836">AH859</f>
        <v>0</v>
      </c>
      <c r="AI860" s="411">
        <f t="shared" ref="AI860" si="1837">AI859</f>
        <v>0</v>
      </c>
      <c r="AJ860" s="411">
        <f t="shared" ref="AJ860" si="1838">AJ859</f>
        <v>0</v>
      </c>
      <c r="AK860" s="411">
        <f t="shared" ref="AK860" si="1839">AK859</f>
        <v>0</v>
      </c>
      <c r="AL860" s="411">
        <f t="shared" ref="AL860" si="1840">AL859</f>
        <v>0</v>
      </c>
      <c r="AM860" s="306"/>
    </row>
    <row r="861" spans="1:39" ht="15" outlineLevel="1">
      <c r="A861" s="528"/>
      <c r="B861" s="294"/>
      <c r="C861" s="291"/>
      <c r="D861" s="753"/>
      <c r="E861" s="753"/>
      <c r="F861" s="753"/>
      <c r="G861" s="753"/>
      <c r="H861" s="753"/>
      <c r="I861" s="753"/>
      <c r="J861" s="753"/>
      <c r="K861" s="753"/>
      <c r="L861" s="753"/>
      <c r="M861" s="753"/>
      <c r="N861" s="753"/>
      <c r="O861" s="753"/>
      <c r="P861" s="753"/>
      <c r="Q861" s="753"/>
      <c r="R861" s="753"/>
      <c r="S861" s="753"/>
      <c r="T861" s="753"/>
      <c r="U861" s="753"/>
      <c r="V861" s="753"/>
      <c r="W861" s="753"/>
      <c r="X861" s="753"/>
      <c r="Y861" s="759"/>
      <c r="Z861" s="776"/>
      <c r="AA861" s="776"/>
      <c r="AB861" s="776"/>
      <c r="AC861" s="776"/>
      <c r="AD861" s="776"/>
      <c r="AE861" s="425"/>
      <c r="AF861" s="425"/>
      <c r="AG861" s="425"/>
      <c r="AH861" s="425"/>
      <c r="AI861" s="425"/>
      <c r="AJ861" s="425"/>
      <c r="AK861" s="425"/>
      <c r="AL861" s="425"/>
      <c r="AM861" s="306"/>
    </row>
    <row r="862" spans="1:39" ht="30" outlineLevel="1">
      <c r="A862" s="528">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766"/>
      <c r="Z862" s="415"/>
      <c r="AA862" s="415"/>
      <c r="AB862" s="415"/>
      <c r="AC862" s="415"/>
      <c r="AD862" s="415"/>
      <c r="AE862" s="415"/>
      <c r="AF862" s="415"/>
      <c r="AG862" s="415"/>
      <c r="AH862" s="415"/>
      <c r="AI862" s="415"/>
      <c r="AJ862" s="415"/>
      <c r="AK862" s="415"/>
      <c r="AL862" s="415"/>
      <c r="AM862" s="296">
        <f>SUM(Y862:AL862)</f>
        <v>0</v>
      </c>
    </row>
    <row r="863" spans="1:39" ht="15" outlineLevel="1">
      <c r="A863" s="528"/>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754">
        <f>Y862</f>
        <v>0</v>
      </c>
      <c r="Z863" s="754">
        <f t="shared" ref="Z863:AD863" si="1841">Z862</f>
        <v>0</v>
      </c>
      <c r="AA863" s="754">
        <f t="shared" si="1841"/>
        <v>0</v>
      </c>
      <c r="AB863" s="754">
        <f t="shared" si="1841"/>
        <v>0</v>
      </c>
      <c r="AC863" s="754">
        <f t="shared" si="1841"/>
        <v>0</v>
      </c>
      <c r="AD863" s="754">
        <f t="shared" si="1841"/>
        <v>0</v>
      </c>
      <c r="AE863" s="411">
        <f t="shared" ref="AE863" si="1842">AE862</f>
        <v>0</v>
      </c>
      <c r="AF863" s="411">
        <f t="shared" ref="AF863" si="1843">AF862</f>
        <v>0</v>
      </c>
      <c r="AG863" s="411">
        <f t="shared" ref="AG863" si="1844">AG862</f>
        <v>0</v>
      </c>
      <c r="AH863" s="411">
        <f t="shared" ref="AH863" si="1845">AH862</f>
        <v>0</v>
      </c>
      <c r="AI863" s="411">
        <f t="shared" ref="AI863" si="1846">AI862</f>
        <v>0</v>
      </c>
      <c r="AJ863" s="411">
        <f t="shared" ref="AJ863" si="1847">AJ862</f>
        <v>0</v>
      </c>
      <c r="AK863" s="411">
        <f t="shared" ref="AK863" si="1848">AK862</f>
        <v>0</v>
      </c>
      <c r="AL863" s="411">
        <f t="shared" ref="AL863" si="1849">AL862</f>
        <v>0</v>
      </c>
      <c r="AM863" s="306"/>
    </row>
    <row r="864" spans="1:39" ht="15" outlineLevel="1">
      <c r="A864" s="528"/>
      <c r="B864" s="294"/>
      <c r="C864" s="291"/>
      <c r="D864" s="753"/>
      <c r="E864" s="753"/>
      <c r="F864" s="753"/>
      <c r="G864" s="753"/>
      <c r="H864" s="753"/>
      <c r="I864" s="753"/>
      <c r="J864" s="753"/>
      <c r="K864" s="753"/>
      <c r="L864" s="753"/>
      <c r="M864" s="753"/>
      <c r="N864" s="753"/>
      <c r="O864" s="753"/>
      <c r="P864" s="753"/>
      <c r="Q864" s="753"/>
      <c r="R864" s="753"/>
      <c r="S864" s="753"/>
      <c r="T864" s="753"/>
      <c r="U864" s="753"/>
      <c r="V864" s="753"/>
      <c r="W864" s="753"/>
      <c r="X864" s="753"/>
      <c r="Y864" s="759"/>
      <c r="Z864" s="776"/>
      <c r="AA864" s="776"/>
      <c r="AB864" s="776"/>
      <c r="AC864" s="776"/>
      <c r="AD864" s="776"/>
      <c r="AE864" s="425"/>
      <c r="AF864" s="425"/>
      <c r="AG864" s="425"/>
      <c r="AH864" s="425"/>
      <c r="AI864" s="425"/>
      <c r="AJ864" s="425"/>
      <c r="AK864" s="425"/>
      <c r="AL864" s="425"/>
      <c r="AM864" s="306"/>
    </row>
    <row r="865" spans="1:39" ht="30" outlineLevel="1">
      <c r="A865" s="528">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766"/>
      <c r="Z865" s="415"/>
      <c r="AA865" s="415"/>
      <c r="AB865" s="415"/>
      <c r="AC865" s="415"/>
      <c r="AD865" s="415"/>
      <c r="AE865" s="415"/>
      <c r="AF865" s="415"/>
      <c r="AG865" s="415"/>
      <c r="AH865" s="415"/>
      <c r="AI865" s="415"/>
      <c r="AJ865" s="415"/>
      <c r="AK865" s="415"/>
      <c r="AL865" s="415"/>
      <c r="AM865" s="296">
        <f>SUM(Y865:AL865)</f>
        <v>0</v>
      </c>
    </row>
    <row r="866" spans="1:39" ht="15" outlineLevel="1">
      <c r="A866" s="528"/>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754">
        <f>Y865</f>
        <v>0</v>
      </c>
      <c r="Z866" s="754">
        <f t="shared" ref="Z866:AD866" si="1850">Z865</f>
        <v>0</v>
      </c>
      <c r="AA866" s="754">
        <f t="shared" si="1850"/>
        <v>0</v>
      </c>
      <c r="AB866" s="754">
        <f t="shared" si="1850"/>
        <v>0</v>
      </c>
      <c r="AC866" s="754">
        <f t="shared" si="1850"/>
        <v>0</v>
      </c>
      <c r="AD866" s="754">
        <f t="shared" si="1850"/>
        <v>0</v>
      </c>
      <c r="AE866" s="411">
        <f t="shared" ref="AE866" si="1851">AE865</f>
        <v>0</v>
      </c>
      <c r="AF866" s="411">
        <f t="shared" ref="AF866" si="1852">AF865</f>
        <v>0</v>
      </c>
      <c r="AG866" s="411">
        <f t="shared" ref="AG866" si="1853">AG865</f>
        <v>0</v>
      </c>
      <c r="AH866" s="411">
        <f t="shared" ref="AH866" si="1854">AH865</f>
        <v>0</v>
      </c>
      <c r="AI866" s="411">
        <f t="shared" ref="AI866" si="1855">AI865</f>
        <v>0</v>
      </c>
      <c r="AJ866" s="411">
        <f t="shared" ref="AJ866" si="1856">AJ865</f>
        <v>0</v>
      </c>
      <c r="AK866" s="411">
        <f t="shared" ref="AK866" si="1857">AK865</f>
        <v>0</v>
      </c>
      <c r="AL866" s="411">
        <f t="shared" ref="AL866" si="1858">AL865</f>
        <v>0</v>
      </c>
      <c r="AM866" s="306"/>
    </row>
    <row r="867" spans="1:39" ht="15" outlineLevel="1">
      <c r="A867" s="528"/>
      <c r="B867" s="294"/>
      <c r="C867" s="291"/>
      <c r="D867" s="753"/>
      <c r="E867" s="753"/>
      <c r="F867" s="753"/>
      <c r="G867" s="753"/>
      <c r="H867" s="753"/>
      <c r="I867" s="753"/>
      <c r="J867" s="753"/>
      <c r="K867" s="753"/>
      <c r="L867" s="753"/>
      <c r="M867" s="753"/>
      <c r="N867" s="753"/>
      <c r="O867" s="753"/>
      <c r="P867" s="753"/>
      <c r="Q867" s="753"/>
      <c r="R867" s="753"/>
      <c r="S867" s="753"/>
      <c r="T867" s="753"/>
      <c r="U867" s="753"/>
      <c r="V867" s="753"/>
      <c r="W867" s="753"/>
      <c r="X867" s="753"/>
      <c r="Y867" s="759"/>
      <c r="Z867" s="776"/>
      <c r="AA867" s="776"/>
      <c r="AB867" s="776"/>
      <c r="AC867" s="776"/>
      <c r="AD867" s="776"/>
      <c r="AE867" s="425"/>
      <c r="AF867" s="425"/>
      <c r="AG867" s="425"/>
      <c r="AH867" s="425"/>
      <c r="AI867" s="425"/>
      <c r="AJ867" s="425"/>
      <c r="AK867" s="425"/>
      <c r="AL867" s="425"/>
      <c r="AM867" s="306"/>
    </row>
    <row r="868" spans="1:39" ht="30" outlineLevel="1">
      <c r="A868" s="528">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766"/>
      <c r="Z868" s="415"/>
      <c r="AA868" s="415"/>
      <c r="AB868" s="415"/>
      <c r="AC868" s="415"/>
      <c r="AD868" s="415"/>
      <c r="AE868" s="415"/>
      <c r="AF868" s="415"/>
      <c r="AG868" s="415"/>
      <c r="AH868" s="415"/>
      <c r="AI868" s="415"/>
      <c r="AJ868" s="415"/>
      <c r="AK868" s="415"/>
      <c r="AL868" s="415"/>
      <c r="AM868" s="296">
        <f>SUM(Y868:AL868)</f>
        <v>0</v>
      </c>
    </row>
    <row r="869" spans="1:39" ht="15" outlineLevel="1">
      <c r="A869" s="528"/>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754">
        <f>Y868</f>
        <v>0</v>
      </c>
      <c r="Z869" s="754">
        <f t="shared" ref="Z869:AD869" si="1859">Z868</f>
        <v>0</v>
      </c>
      <c r="AA869" s="754">
        <f t="shared" si="1859"/>
        <v>0</v>
      </c>
      <c r="AB869" s="754">
        <f t="shared" si="1859"/>
        <v>0</v>
      </c>
      <c r="AC869" s="754">
        <f t="shared" si="1859"/>
        <v>0</v>
      </c>
      <c r="AD869" s="754">
        <f t="shared" si="1859"/>
        <v>0</v>
      </c>
      <c r="AE869" s="411">
        <f t="shared" ref="AE869" si="1860">AE868</f>
        <v>0</v>
      </c>
      <c r="AF869" s="411">
        <f t="shared" ref="AF869" si="1861">AF868</f>
        <v>0</v>
      </c>
      <c r="AG869" s="411">
        <f t="shared" ref="AG869" si="1862">AG868</f>
        <v>0</v>
      </c>
      <c r="AH869" s="411">
        <f t="shared" ref="AH869" si="1863">AH868</f>
        <v>0</v>
      </c>
      <c r="AI869" s="411">
        <f t="shared" ref="AI869" si="1864">AI868</f>
        <v>0</v>
      </c>
      <c r="AJ869" s="411">
        <f t="shared" ref="AJ869" si="1865">AJ868</f>
        <v>0</v>
      </c>
      <c r="AK869" s="411">
        <f t="shared" ref="AK869" si="1866">AK868</f>
        <v>0</v>
      </c>
      <c r="AL869" s="411">
        <f t="shared" ref="AL869" si="1867">AL868</f>
        <v>0</v>
      </c>
      <c r="AM869" s="306"/>
    </row>
    <row r="870" spans="1:39" ht="15" outlineLevel="1">
      <c r="A870" s="528"/>
      <c r="B870" s="428"/>
      <c r="C870" s="291"/>
      <c r="D870" s="753"/>
      <c r="E870" s="753"/>
      <c r="F870" s="753"/>
      <c r="G870" s="753"/>
      <c r="H870" s="753"/>
      <c r="I870" s="753"/>
      <c r="J870" s="753"/>
      <c r="K870" s="753"/>
      <c r="L870" s="753"/>
      <c r="M870" s="753"/>
      <c r="N870" s="753"/>
      <c r="O870" s="753"/>
      <c r="P870" s="753"/>
      <c r="Q870" s="753"/>
      <c r="R870" s="753"/>
      <c r="S870" s="753"/>
      <c r="T870" s="753"/>
      <c r="U870" s="753"/>
      <c r="V870" s="753"/>
      <c r="W870" s="753"/>
      <c r="X870" s="753"/>
      <c r="Y870" s="759"/>
      <c r="Z870" s="776"/>
      <c r="AA870" s="776"/>
      <c r="AB870" s="776"/>
      <c r="AC870" s="776"/>
      <c r="AD870" s="776"/>
      <c r="AE870" s="425"/>
      <c r="AF870" s="425"/>
      <c r="AG870" s="425"/>
      <c r="AH870" s="425"/>
      <c r="AI870" s="425"/>
      <c r="AJ870" s="425"/>
      <c r="AK870" s="425"/>
      <c r="AL870" s="425"/>
      <c r="AM870" s="306"/>
    </row>
    <row r="871" spans="1:39" ht="15" outlineLevel="1">
      <c r="A871" s="528">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766"/>
      <c r="Z871" s="415"/>
      <c r="AA871" s="415"/>
      <c r="AB871" s="415"/>
      <c r="AC871" s="415"/>
      <c r="AD871" s="415"/>
      <c r="AE871" s="415"/>
      <c r="AF871" s="415"/>
      <c r="AG871" s="415"/>
      <c r="AH871" s="415"/>
      <c r="AI871" s="415"/>
      <c r="AJ871" s="415"/>
      <c r="AK871" s="415"/>
      <c r="AL871" s="415"/>
      <c r="AM871" s="296">
        <f>SUM(Y871:AL871)</f>
        <v>0</v>
      </c>
    </row>
    <row r="872" spans="1:39" ht="15" outlineLevel="1">
      <c r="A872" s="528"/>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754">
        <f>Y871</f>
        <v>0</v>
      </c>
      <c r="Z872" s="754">
        <f t="shared" ref="Z872:AD872" si="1868">Z871</f>
        <v>0</v>
      </c>
      <c r="AA872" s="754">
        <f t="shared" si="1868"/>
        <v>0</v>
      </c>
      <c r="AB872" s="754">
        <f t="shared" si="1868"/>
        <v>0</v>
      </c>
      <c r="AC872" s="754">
        <f t="shared" si="1868"/>
        <v>0</v>
      </c>
      <c r="AD872" s="754">
        <f t="shared" si="1868"/>
        <v>0</v>
      </c>
      <c r="AE872" s="411">
        <f t="shared" ref="AE872" si="1869">AE871</f>
        <v>0</v>
      </c>
      <c r="AF872" s="411">
        <f t="shared" ref="AF872" si="1870">AF871</f>
        <v>0</v>
      </c>
      <c r="AG872" s="411">
        <f t="shared" ref="AG872" si="1871">AG871</f>
        <v>0</v>
      </c>
      <c r="AH872" s="411">
        <f t="shared" ref="AH872" si="1872">AH871</f>
        <v>0</v>
      </c>
      <c r="AI872" s="411">
        <f t="shared" ref="AI872" si="1873">AI871</f>
        <v>0</v>
      </c>
      <c r="AJ872" s="411">
        <f t="shared" ref="AJ872" si="1874">AJ871</f>
        <v>0</v>
      </c>
      <c r="AK872" s="411">
        <f t="shared" ref="AK872" si="1875">AK871</f>
        <v>0</v>
      </c>
      <c r="AL872" s="411">
        <f>AL871</f>
        <v>0</v>
      </c>
      <c r="AM872" s="306"/>
    </row>
    <row r="873" spans="1:39" ht="15" outlineLevel="1">
      <c r="A873" s="528"/>
      <c r="B873" s="428"/>
      <c r="C873" s="291"/>
      <c r="D873" s="753"/>
      <c r="E873" s="753"/>
      <c r="F873" s="753"/>
      <c r="G873" s="753"/>
      <c r="H873" s="753"/>
      <c r="I873" s="753"/>
      <c r="J873" s="753"/>
      <c r="K873" s="753"/>
      <c r="L873" s="753"/>
      <c r="M873" s="753"/>
      <c r="N873" s="753"/>
      <c r="O873" s="753"/>
      <c r="P873" s="753"/>
      <c r="Q873" s="753"/>
      <c r="R873" s="753"/>
      <c r="S873" s="753"/>
      <c r="T873" s="753"/>
      <c r="U873" s="753"/>
      <c r="V873" s="753"/>
      <c r="W873" s="753"/>
      <c r="X873" s="753"/>
      <c r="Y873" s="759"/>
      <c r="Z873" s="776"/>
      <c r="AA873" s="776"/>
      <c r="AB873" s="776"/>
      <c r="AC873" s="776"/>
      <c r="AD873" s="776"/>
      <c r="AE873" s="425"/>
      <c r="AF873" s="425"/>
      <c r="AG873" s="425"/>
      <c r="AH873" s="425"/>
      <c r="AI873" s="425"/>
      <c r="AJ873" s="425"/>
      <c r="AK873" s="425"/>
      <c r="AL873" s="425"/>
      <c r="AM873" s="306"/>
    </row>
    <row r="874" spans="1:39" ht="15.45" outlineLevel="1">
      <c r="A874" s="528"/>
      <c r="B874" s="288" t="s">
        <v>501</v>
      </c>
      <c r="C874" s="291"/>
      <c r="D874" s="753"/>
      <c r="E874" s="753"/>
      <c r="F874" s="753"/>
      <c r="G874" s="753"/>
      <c r="H874" s="753"/>
      <c r="I874" s="753"/>
      <c r="J874" s="753"/>
      <c r="K874" s="753"/>
      <c r="L874" s="753"/>
      <c r="M874" s="753"/>
      <c r="N874" s="753"/>
      <c r="O874" s="753"/>
      <c r="P874" s="753"/>
      <c r="Q874" s="753"/>
      <c r="R874" s="753"/>
      <c r="S874" s="753"/>
      <c r="T874" s="753"/>
      <c r="U874" s="753"/>
      <c r="V874" s="753"/>
      <c r="W874" s="753"/>
      <c r="X874" s="753"/>
      <c r="Y874" s="759"/>
      <c r="Z874" s="776"/>
      <c r="AA874" s="776"/>
      <c r="AB874" s="776"/>
      <c r="AC874" s="776"/>
      <c r="AD874" s="776"/>
      <c r="AE874" s="425"/>
      <c r="AF874" s="425"/>
      <c r="AG874" s="425"/>
      <c r="AH874" s="425"/>
      <c r="AI874" s="425"/>
      <c r="AJ874" s="425"/>
      <c r="AK874" s="425"/>
      <c r="AL874" s="425"/>
      <c r="AM874" s="306"/>
    </row>
    <row r="875" spans="1:39" ht="15" outlineLevel="1">
      <c r="A875" s="528">
        <v>33</v>
      </c>
      <c r="B875" s="428" t="s">
        <v>125</v>
      </c>
      <c r="C875" s="291" t="s">
        <v>25</v>
      </c>
      <c r="D875" s="295">
        <v>70309.178422873752</v>
      </c>
      <c r="E875" s="295">
        <v>70309.178422873752</v>
      </c>
      <c r="F875" s="295">
        <v>70309.178422873752</v>
      </c>
      <c r="G875" s="295">
        <v>70309.178422873752</v>
      </c>
      <c r="H875" s="295">
        <v>70309.178422873752</v>
      </c>
      <c r="I875" s="295">
        <v>70309.178422873752</v>
      </c>
      <c r="J875" s="295">
        <v>70309.178422873752</v>
      </c>
      <c r="K875" s="295">
        <v>70309.178422873752</v>
      </c>
      <c r="L875" s="295">
        <v>70309.178422873752</v>
      </c>
      <c r="M875" s="295">
        <v>70309.178422873752</v>
      </c>
      <c r="N875" s="295">
        <v>12</v>
      </c>
      <c r="O875" s="295">
        <v>3.1432911392405067</v>
      </c>
      <c r="P875" s="295">
        <v>3.1432911392405067</v>
      </c>
      <c r="Q875" s="295">
        <v>3.1432911392405067</v>
      </c>
      <c r="R875" s="295">
        <v>3.1432911392405067</v>
      </c>
      <c r="S875" s="295">
        <v>3.1432911392405067</v>
      </c>
      <c r="T875" s="295">
        <v>3.1432911392405067</v>
      </c>
      <c r="U875" s="295">
        <v>3.1432911392405067</v>
      </c>
      <c r="V875" s="295">
        <v>3.1432911392405067</v>
      </c>
      <c r="W875" s="295">
        <v>3.1432911392405067</v>
      </c>
      <c r="X875" s="295">
        <v>3.1432911392405067</v>
      </c>
      <c r="Y875" s="766"/>
      <c r="Z875" s="415">
        <v>0.86622236491049387</v>
      </c>
      <c r="AA875" s="415">
        <v>0.13377763508950613</v>
      </c>
      <c r="AB875" s="415"/>
      <c r="AC875" s="415"/>
      <c r="AD875" s="415"/>
      <c r="AE875" s="415"/>
      <c r="AF875" s="415"/>
      <c r="AG875" s="415"/>
      <c r="AH875" s="415"/>
      <c r="AI875" s="415"/>
      <c r="AJ875" s="415"/>
      <c r="AK875" s="415"/>
      <c r="AL875" s="415"/>
      <c r="AM875" s="296">
        <f>SUM(Y875:AL875)</f>
        <v>1</v>
      </c>
    </row>
    <row r="876" spans="1:39" ht="15" outlineLevel="1">
      <c r="A876" s="528"/>
      <c r="B876" s="294" t="s">
        <v>342</v>
      </c>
      <c r="C876" s="291" t="s">
        <v>163</v>
      </c>
      <c r="D876" s="295"/>
      <c r="E876" s="295"/>
      <c r="F876" s="295"/>
      <c r="G876" s="295"/>
      <c r="H876" s="295"/>
      <c r="I876" s="295"/>
      <c r="J876" s="295"/>
      <c r="K876" s="295"/>
      <c r="L876" s="295"/>
      <c r="M876" s="295"/>
      <c r="N876" s="295">
        <f>N875</f>
        <v>12</v>
      </c>
      <c r="O876" s="295"/>
      <c r="P876" s="295"/>
      <c r="Q876" s="295"/>
      <c r="R876" s="295"/>
      <c r="S876" s="295"/>
      <c r="T876" s="295"/>
      <c r="U876" s="295"/>
      <c r="V876" s="295"/>
      <c r="W876" s="295"/>
      <c r="X876" s="295"/>
      <c r="Y876" s="754">
        <f>Y875</f>
        <v>0</v>
      </c>
      <c r="Z876" s="754">
        <f>Z875</f>
        <v>0.86622236491049387</v>
      </c>
      <c r="AA876" s="754">
        <f>AA875</f>
        <v>0.13377763508950613</v>
      </c>
      <c r="AB876" s="754">
        <f t="shared" ref="AB876:AD876" si="1876">AB875</f>
        <v>0</v>
      </c>
      <c r="AC876" s="754">
        <f t="shared" si="1876"/>
        <v>0</v>
      </c>
      <c r="AD876" s="754">
        <f t="shared" si="1876"/>
        <v>0</v>
      </c>
      <c r="AE876" s="411">
        <f t="shared" ref="AE876" si="1877">AE875</f>
        <v>0</v>
      </c>
      <c r="AF876" s="411">
        <f t="shared" ref="AF876" si="1878">AF875</f>
        <v>0</v>
      </c>
      <c r="AG876" s="411">
        <f t="shared" ref="AG876" si="1879">AG875</f>
        <v>0</v>
      </c>
      <c r="AH876" s="411">
        <f t="shared" ref="AH876" si="1880">AH875</f>
        <v>0</v>
      </c>
      <c r="AI876" s="411">
        <f t="shared" ref="AI876" si="1881">AI875</f>
        <v>0</v>
      </c>
      <c r="AJ876" s="411">
        <f t="shared" ref="AJ876" si="1882">AJ875</f>
        <v>0</v>
      </c>
      <c r="AK876" s="411">
        <f t="shared" ref="AK876" si="1883">AK875</f>
        <v>0</v>
      </c>
      <c r="AL876" s="411">
        <f t="shared" ref="AL876" si="1884">AL875</f>
        <v>0</v>
      </c>
      <c r="AM876" s="306"/>
    </row>
    <row r="877" spans="1:39" ht="15" outlineLevel="1">
      <c r="A877" s="528"/>
      <c r="B877" s="428"/>
      <c r="C877" s="291"/>
      <c r="D877" s="753"/>
      <c r="E877" s="753"/>
      <c r="F877" s="753"/>
      <c r="G877" s="753"/>
      <c r="H877" s="753"/>
      <c r="I877" s="753"/>
      <c r="J877" s="753"/>
      <c r="K877" s="753"/>
      <c r="L877" s="753"/>
      <c r="M877" s="753"/>
      <c r="N877" s="753"/>
      <c r="O877" s="753"/>
      <c r="P877" s="753"/>
      <c r="Q877" s="753"/>
      <c r="R877" s="753"/>
      <c r="S877" s="753"/>
      <c r="T877" s="753"/>
      <c r="U877" s="753"/>
      <c r="V877" s="753"/>
      <c r="W877" s="753"/>
      <c r="X877" s="753"/>
      <c r="Y877" s="759"/>
      <c r="Z877" s="776"/>
      <c r="AA877" s="776"/>
      <c r="AB877" s="776"/>
      <c r="AC877" s="776"/>
      <c r="AD877" s="776"/>
      <c r="AE877" s="425"/>
      <c r="AF877" s="425"/>
      <c r="AG877" s="425"/>
      <c r="AH877" s="425"/>
      <c r="AI877" s="425"/>
      <c r="AJ877" s="425"/>
      <c r="AK877" s="425"/>
      <c r="AL877" s="425"/>
      <c r="AM877" s="306"/>
    </row>
    <row r="878" spans="1:39" ht="15" outlineLevel="1">
      <c r="A878" s="528">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766"/>
      <c r="Z878" s="415"/>
      <c r="AA878" s="415"/>
      <c r="AB878" s="415"/>
      <c r="AC878" s="415"/>
      <c r="AD878" s="415"/>
      <c r="AE878" s="415"/>
      <c r="AF878" s="415"/>
      <c r="AG878" s="415"/>
      <c r="AH878" s="415"/>
      <c r="AI878" s="415"/>
      <c r="AJ878" s="415"/>
      <c r="AK878" s="415"/>
      <c r="AL878" s="415"/>
      <c r="AM878" s="296">
        <f>SUM(Y878:AL878)</f>
        <v>0</v>
      </c>
    </row>
    <row r="879" spans="1:39" ht="15" outlineLevel="1">
      <c r="A879" s="528"/>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754">
        <f>Y878</f>
        <v>0</v>
      </c>
      <c r="Z879" s="754">
        <f t="shared" ref="Z879:AD879" si="1885">Z878</f>
        <v>0</v>
      </c>
      <c r="AA879" s="754">
        <f t="shared" si="1885"/>
        <v>0</v>
      </c>
      <c r="AB879" s="754">
        <f t="shared" si="1885"/>
        <v>0</v>
      </c>
      <c r="AC879" s="754">
        <f t="shared" si="1885"/>
        <v>0</v>
      </c>
      <c r="AD879" s="754">
        <f t="shared" si="1885"/>
        <v>0</v>
      </c>
      <c r="AE879" s="411">
        <f t="shared" ref="AE879" si="1886">AE878</f>
        <v>0</v>
      </c>
      <c r="AF879" s="411">
        <f t="shared" ref="AF879" si="1887">AF878</f>
        <v>0</v>
      </c>
      <c r="AG879" s="411">
        <f t="shared" ref="AG879" si="1888">AG878</f>
        <v>0</v>
      </c>
      <c r="AH879" s="411">
        <f t="shared" ref="AH879" si="1889">AH878</f>
        <v>0</v>
      </c>
      <c r="AI879" s="411">
        <f t="shared" ref="AI879" si="1890">AI878</f>
        <v>0</v>
      </c>
      <c r="AJ879" s="411">
        <f t="shared" ref="AJ879" si="1891">AJ878</f>
        <v>0</v>
      </c>
      <c r="AK879" s="411">
        <f t="shared" ref="AK879" si="1892">AK878</f>
        <v>0</v>
      </c>
      <c r="AL879" s="411">
        <f t="shared" ref="AL879" si="1893">AL878</f>
        <v>0</v>
      </c>
      <c r="AM879" s="306"/>
    </row>
    <row r="880" spans="1:39" ht="15" outlineLevel="1">
      <c r="A880" s="528"/>
      <c r="B880" s="428"/>
      <c r="C880" s="291"/>
      <c r="D880" s="753"/>
      <c r="E880" s="753"/>
      <c r="F880" s="753"/>
      <c r="G880" s="753"/>
      <c r="H880" s="753"/>
      <c r="I880" s="753"/>
      <c r="J880" s="753"/>
      <c r="K880" s="753"/>
      <c r="L880" s="753"/>
      <c r="M880" s="753"/>
      <c r="N880" s="753"/>
      <c r="O880" s="753"/>
      <c r="P880" s="753"/>
      <c r="Q880" s="753"/>
      <c r="R880" s="753"/>
      <c r="S880" s="753"/>
      <c r="T880" s="753"/>
      <c r="U880" s="753"/>
      <c r="V880" s="753"/>
      <c r="W880" s="753"/>
      <c r="X880" s="753"/>
      <c r="Y880" s="759"/>
      <c r="Z880" s="776"/>
      <c r="AA880" s="776"/>
      <c r="AB880" s="776"/>
      <c r="AC880" s="776"/>
      <c r="AD880" s="776"/>
      <c r="AE880" s="425"/>
      <c r="AF880" s="425"/>
      <c r="AG880" s="425"/>
      <c r="AH880" s="425"/>
      <c r="AI880" s="425"/>
      <c r="AJ880" s="425"/>
      <c r="AK880" s="425"/>
      <c r="AL880" s="425"/>
      <c r="AM880" s="306"/>
    </row>
    <row r="881" spans="1:39" ht="15" outlineLevel="1">
      <c r="A881" s="528">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766"/>
      <c r="Z881" s="415"/>
      <c r="AA881" s="415"/>
      <c r="AB881" s="415"/>
      <c r="AC881" s="415"/>
      <c r="AD881" s="415"/>
      <c r="AE881" s="415"/>
      <c r="AF881" s="415"/>
      <c r="AG881" s="415"/>
      <c r="AH881" s="415"/>
      <c r="AI881" s="415"/>
      <c r="AJ881" s="415"/>
      <c r="AK881" s="415"/>
      <c r="AL881" s="415"/>
      <c r="AM881" s="296">
        <f>SUM(Y881:AL881)</f>
        <v>0</v>
      </c>
    </row>
    <row r="882" spans="1:39" ht="15" outlineLevel="1">
      <c r="A882" s="528"/>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754">
        <f>Y881</f>
        <v>0</v>
      </c>
      <c r="Z882" s="754">
        <f t="shared" ref="Z882:AD882" si="1894">Z881</f>
        <v>0</v>
      </c>
      <c r="AA882" s="754">
        <f t="shared" si="1894"/>
        <v>0</v>
      </c>
      <c r="AB882" s="754">
        <f t="shared" si="1894"/>
        <v>0</v>
      </c>
      <c r="AC882" s="754">
        <f t="shared" si="1894"/>
        <v>0</v>
      </c>
      <c r="AD882" s="754">
        <f t="shared" si="1894"/>
        <v>0</v>
      </c>
      <c r="AE882" s="411">
        <f t="shared" ref="AE882" si="1895">AE881</f>
        <v>0</v>
      </c>
      <c r="AF882" s="411">
        <f t="shared" ref="AF882" si="1896">AF881</f>
        <v>0</v>
      </c>
      <c r="AG882" s="411">
        <f t="shared" ref="AG882" si="1897">AG881</f>
        <v>0</v>
      </c>
      <c r="AH882" s="411">
        <f t="shared" ref="AH882" si="1898">AH881</f>
        <v>0</v>
      </c>
      <c r="AI882" s="411">
        <f t="shared" ref="AI882" si="1899">AI881</f>
        <v>0</v>
      </c>
      <c r="AJ882" s="411">
        <f t="shared" ref="AJ882" si="1900">AJ881</f>
        <v>0</v>
      </c>
      <c r="AK882" s="411">
        <f t="shared" ref="AK882" si="1901">AK881</f>
        <v>0</v>
      </c>
      <c r="AL882" s="411">
        <f t="shared" ref="AL882" si="1902">AL881</f>
        <v>0</v>
      </c>
      <c r="AM882" s="306"/>
    </row>
    <row r="883" spans="1:39" ht="15" outlineLevel="1">
      <c r="A883" s="528"/>
      <c r="B883" s="431"/>
      <c r="C883" s="291"/>
      <c r="D883" s="753"/>
      <c r="E883" s="753"/>
      <c r="F883" s="753"/>
      <c r="G883" s="753"/>
      <c r="H883" s="753"/>
      <c r="I883" s="753"/>
      <c r="J883" s="753"/>
      <c r="K883" s="753"/>
      <c r="L883" s="753"/>
      <c r="M883" s="753"/>
      <c r="N883" s="753"/>
      <c r="O883" s="753"/>
      <c r="P883" s="753"/>
      <c r="Q883" s="753"/>
      <c r="R883" s="753"/>
      <c r="S883" s="753"/>
      <c r="T883" s="753"/>
      <c r="U883" s="753"/>
      <c r="V883" s="753"/>
      <c r="W883" s="753"/>
      <c r="X883" s="753"/>
      <c r="Y883" s="759"/>
      <c r="Z883" s="776"/>
      <c r="AA883" s="776"/>
      <c r="AB883" s="776"/>
      <c r="AC883" s="776"/>
      <c r="AD883" s="776"/>
      <c r="AE883" s="425"/>
      <c r="AF883" s="425"/>
      <c r="AG883" s="425"/>
      <c r="AH883" s="425"/>
      <c r="AI883" s="425"/>
      <c r="AJ883" s="425"/>
      <c r="AK883" s="425"/>
      <c r="AL883" s="425"/>
      <c r="AM883" s="306"/>
    </row>
    <row r="884" spans="1:39" ht="15.45" outlineLevel="1">
      <c r="A884" s="528"/>
      <c r="B884" s="288" t="s">
        <v>502</v>
      </c>
      <c r="C884" s="291"/>
      <c r="D884" s="753"/>
      <c r="E884" s="753"/>
      <c r="F884" s="753"/>
      <c r="G884" s="753"/>
      <c r="H884" s="753"/>
      <c r="I884" s="753"/>
      <c r="J884" s="753"/>
      <c r="K884" s="753"/>
      <c r="L884" s="753"/>
      <c r="M884" s="753"/>
      <c r="N884" s="753"/>
      <c r="O884" s="753"/>
      <c r="P884" s="753"/>
      <c r="Q884" s="753"/>
      <c r="R884" s="753"/>
      <c r="S884" s="753"/>
      <c r="T884" s="753"/>
      <c r="U884" s="753"/>
      <c r="V884" s="753"/>
      <c r="W884" s="753"/>
      <c r="X884" s="753"/>
      <c r="Y884" s="759"/>
      <c r="Z884" s="776"/>
      <c r="AA884" s="776"/>
      <c r="AB884" s="776"/>
      <c r="AC884" s="776"/>
      <c r="AD884" s="776"/>
      <c r="AE884" s="425"/>
      <c r="AF884" s="425"/>
      <c r="AG884" s="425"/>
      <c r="AH884" s="425"/>
      <c r="AI884" s="425"/>
      <c r="AJ884" s="425"/>
      <c r="AK884" s="425"/>
      <c r="AL884" s="425"/>
      <c r="AM884" s="306"/>
    </row>
    <row r="885" spans="1:39" ht="45" outlineLevel="1">
      <c r="A885" s="528">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766"/>
      <c r="Z885" s="415"/>
      <c r="AA885" s="415"/>
      <c r="AB885" s="415"/>
      <c r="AC885" s="415"/>
      <c r="AD885" s="415"/>
      <c r="AE885" s="415"/>
      <c r="AF885" s="415"/>
      <c r="AG885" s="415"/>
      <c r="AH885" s="415"/>
      <c r="AI885" s="415"/>
      <c r="AJ885" s="415"/>
      <c r="AK885" s="415"/>
      <c r="AL885" s="415"/>
      <c r="AM885" s="296">
        <f>SUM(Y885:AL885)</f>
        <v>0</v>
      </c>
    </row>
    <row r="886" spans="1:39" ht="15" outlineLevel="1">
      <c r="A886" s="528"/>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754">
        <f>Y885</f>
        <v>0</v>
      </c>
      <c r="Z886" s="754">
        <f t="shared" ref="Z886:AD886" si="1903">Z885</f>
        <v>0</v>
      </c>
      <c r="AA886" s="754">
        <f t="shared" si="1903"/>
        <v>0</v>
      </c>
      <c r="AB886" s="754">
        <f t="shared" si="1903"/>
        <v>0</v>
      </c>
      <c r="AC886" s="754">
        <f t="shared" si="1903"/>
        <v>0</v>
      </c>
      <c r="AD886" s="754">
        <f t="shared" si="1903"/>
        <v>0</v>
      </c>
      <c r="AE886" s="411">
        <f t="shared" ref="AE886" si="1904">AE885</f>
        <v>0</v>
      </c>
      <c r="AF886" s="411">
        <f t="shared" ref="AF886" si="1905">AF885</f>
        <v>0</v>
      </c>
      <c r="AG886" s="411">
        <f t="shared" ref="AG886" si="1906">AG885</f>
        <v>0</v>
      </c>
      <c r="AH886" s="411">
        <f t="shared" ref="AH886" si="1907">AH885</f>
        <v>0</v>
      </c>
      <c r="AI886" s="411">
        <f t="shared" ref="AI886" si="1908">AI885</f>
        <v>0</v>
      </c>
      <c r="AJ886" s="411">
        <f t="shared" ref="AJ886" si="1909">AJ885</f>
        <v>0</v>
      </c>
      <c r="AK886" s="411">
        <f t="shared" ref="AK886" si="1910">AK885</f>
        <v>0</v>
      </c>
      <c r="AL886" s="411">
        <f t="shared" ref="AL886" si="1911">AL885</f>
        <v>0</v>
      </c>
      <c r="AM886" s="306"/>
    </row>
    <row r="887" spans="1:39" ht="15" outlineLevel="1">
      <c r="A887" s="528"/>
      <c r="B887" s="428"/>
      <c r="C887" s="291"/>
      <c r="D887" s="753"/>
      <c r="E887" s="753"/>
      <c r="F887" s="753"/>
      <c r="G887" s="753"/>
      <c r="H887" s="753"/>
      <c r="I887" s="753"/>
      <c r="J887" s="753"/>
      <c r="K887" s="753"/>
      <c r="L887" s="753"/>
      <c r="M887" s="753"/>
      <c r="N887" s="753"/>
      <c r="O887" s="753"/>
      <c r="P887" s="753"/>
      <c r="Q887" s="753"/>
      <c r="R887" s="753"/>
      <c r="S887" s="753"/>
      <c r="T887" s="753"/>
      <c r="U887" s="753"/>
      <c r="V887" s="753"/>
      <c r="W887" s="753"/>
      <c r="X887" s="753"/>
      <c r="Y887" s="759"/>
      <c r="Z887" s="776"/>
      <c r="AA887" s="776"/>
      <c r="AB887" s="776"/>
      <c r="AC887" s="776"/>
      <c r="AD887" s="776"/>
      <c r="AE887" s="425"/>
      <c r="AF887" s="425"/>
      <c r="AG887" s="425"/>
      <c r="AH887" s="425"/>
      <c r="AI887" s="425"/>
      <c r="AJ887" s="425"/>
      <c r="AK887" s="425"/>
      <c r="AL887" s="425"/>
      <c r="AM887" s="306"/>
    </row>
    <row r="888" spans="1:39" ht="30" outlineLevel="1">
      <c r="A888" s="528">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766"/>
      <c r="Z888" s="415"/>
      <c r="AA888" s="415"/>
      <c r="AB888" s="415"/>
      <c r="AC888" s="415"/>
      <c r="AD888" s="415"/>
      <c r="AE888" s="415"/>
      <c r="AF888" s="415"/>
      <c r="AG888" s="415"/>
      <c r="AH888" s="415"/>
      <c r="AI888" s="415"/>
      <c r="AJ888" s="415"/>
      <c r="AK888" s="415"/>
      <c r="AL888" s="415"/>
      <c r="AM888" s="296">
        <f>SUM(Y888:AL888)</f>
        <v>0</v>
      </c>
    </row>
    <row r="889" spans="1:39" ht="15" outlineLevel="1">
      <c r="A889" s="528"/>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754">
        <f>Y888</f>
        <v>0</v>
      </c>
      <c r="Z889" s="754">
        <f t="shared" ref="Z889:AD889" si="1912">Z888</f>
        <v>0</v>
      </c>
      <c r="AA889" s="754">
        <f t="shared" si="1912"/>
        <v>0</v>
      </c>
      <c r="AB889" s="754">
        <f t="shared" si="1912"/>
        <v>0</v>
      </c>
      <c r="AC889" s="754">
        <f t="shared" si="1912"/>
        <v>0</v>
      </c>
      <c r="AD889" s="754">
        <f t="shared" si="1912"/>
        <v>0</v>
      </c>
      <c r="AE889" s="411">
        <f t="shared" ref="AE889" si="1913">AE888</f>
        <v>0</v>
      </c>
      <c r="AF889" s="411">
        <f t="shared" ref="AF889" si="1914">AF888</f>
        <v>0</v>
      </c>
      <c r="AG889" s="411">
        <f t="shared" ref="AG889" si="1915">AG888</f>
        <v>0</v>
      </c>
      <c r="AH889" s="411">
        <f t="shared" ref="AH889" si="1916">AH888</f>
        <v>0</v>
      </c>
      <c r="AI889" s="411">
        <f t="shared" ref="AI889" si="1917">AI888</f>
        <v>0</v>
      </c>
      <c r="AJ889" s="411">
        <f t="shared" ref="AJ889" si="1918">AJ888</f>
        <v>0</v>
      </c>
      <c r="AK889" s="411">
        <f t="shared" ref="AK889" si="1919">AK888</f>
        <v>0</v>
      </c>
      <c r="AL889" s="411">
        <f t="shared" ref="AL889" si="1920">AL888</f>
        <v>0</v>
      </c>
      <c r="AM889" s="306"/>
    </row>
    <row r="890" spans="1:39" ht="15" outlineLevel="1">
      <c r="A890" s="528"/>
      <c r="B890" s="428"/>
      <c r="C890" s="291"/>
      <c r="D890" s="753"/>
      <c r="E890" s="753"/>
      <c r="F890" s="753"/>
      <c r="G890" s="753"/>
      <c r="H890" s="753"/>
      <c r="I890" s="753"/>
      <c r="J890" s="753"/>
      <c r="K890" s="753"/>
      <c r="L890" s="753"/>
      <c r="M890" s="753"/>
      <c r="N890" s="753"/>
      <c r="O890" s="753"/>
      <c r="P890" s="753"/>
      <c r="Q890" s="753"/>
      <c r="R890" s="753"/>
      <c r="S890" s="753"/>
      <c r="T890" s="753"/>
      <c r="U890" s="753"/>
      <c r="V890" s="753"/>
      <c r="W890" s="753"/>
      <c r="X890" s="753"/>
      <c r="Y890" s="759"/>
      <c r="Z890" s="776"/>
      <c r="AA890" s="776"/>
      <c r="AB890" s="776"/>
      <c r="AC890" s="776"/>
      <c r="AD890" s="776"/>
      <c r="AE890" s="425"/>
      <c r="AF890" s="425"/>
      <c r="AG890" s="425"/>
      <c r="AH890" s="425"/>
      <c r="AI890" s="425"/>
      <c r="AJ890" s="425"/>
      <c r="AK890" s="425"/>
      <c r="AL890" s="425"/>
      <c r="AM890" s="306"/>
    </row>
    <row r="891" spans="1:39" ht="15" outlineLevel="1">
      <c r="A891" s="528">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766"/>
      <c r="Z891" s="415"/>
      <c r="AA891" s="415"/>
      <c r="AB891" s="415"/>
      <c r="AC891" s="415"/>
      <c r="AD891" s="415"/>
      <c r="AE891" s="415"/>
      <c r="AF891" s="415"/>
      <c r="AG891" s="415"/>
      <c r="AH891" s="415"/>
      <c r="AI891" s="415"/>
      <c r="AJ891" s="415"/>
      <c r="AK891" s="415"/>
      <c r="AL891" s="415"/>
      <c r="AM891" s="296">
        <f>SUM(Y891:AL891)</f>
        <v>0</v>
      </c>
    </row>
    <row r="892" spans="1:39" ht="15" outlineLevel="1">
      <c r="A892" s="528"/>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754">
        <f>Y891</f>
        <v>0</v>
      </c>
      <c r="Z892" s="754">
        <f t="shared" ref="Z892:AD892" si="1921">Z891</f>
        <v>0</v>
      </c>
      <c r="AA892" s="754">
        <f t="shared" si="1921"/>
        <v>0</v>
      </c>
      <c r="AB892" s="754">
        <f t="shared" si="1921"/>
        <v>0</v>
      </c>
      <c r="AC892" s="754">
        <f t="shared" si="1921"/>
        <v>0</v>
      </c>
      <c r="AD892" s="754">
        <f t="shared" si="1921"/>
        <v>0</v>
      </c>
      <c r="AE892" s="411">
        <f t="shared" ref="AE892" si="1922">AE891</f>
        <v>0</v>
      </c>
      <c r="AF892" s="411">
        <f t="shared" ref="AF892" si="1923">AF891</f>
        <v>0</v>
      </c>
      <c r="AG892" s="411">
        <f t="shared" ref="AG892" si="1924">AG891</f>
        <v>0</v>
      </c>
      <c r="AH892" s="411">
        <f t="shared" ref="AH892" si="1925">AH891</f>
        <v>0</v>
      </c>
      <c r="AI892" s="411">
        <f t="shared" ref="AI892" si="1926">AI891</f>
        <v>0</v>
      </c>
      <c r="AJ892" s="411">
        <f t="shared" ref="AJ892" si="1927">AJ891</f>
        <v>0</v>
      </c>
      <c r="AK892" s="411">
        <f t="shared" ref="AK892" si="1928">AK891</f>
        <v>0</v>
      </c>
      <c r="AL892" s="411">
        <f t="shared" ref="AL892" si="1929">AL891</f>
        <v>0</v>
      </c>
      <c r="AM892" s="306"/>
    </row>
    <row r="893" spans="1:39" ht="15" outlineLevel="1">
      <c r="A893" s="528"/>
      <c r="B893" s="428"/>
      <c r="C893" s="291"/>
      <c r="D893" s="753"/>
      <c r="E893" s="753"/>
      <c r="F893" s="753"/>
      <c r="G893" s="753"/>
      <c r="H893" s="753"/>
      <c r="I893" s="753"/>
      <c r="J893" s="753"/>
      <c r="K893" s="753"/>
      <c r="L893" s="753"/>
      <c r="M893" s="753"/>
      <c r="N893" s="753"/>
      <c r="O893" s="753"/>
      <c r="P893" s="753"/>
      <c r="Q893" s="753"/>
      <c r="R893" s="753"/>
      <c r="S893" s="753"/>
      <c r="T893" s="753"/>
      <c r="U893" s="753"/>
      <c r="V893" s="753"/>
      <c r="W893" s="753"/>
      <c r="X893" s="753"/>
      <c r="Y893" s="759"/>
      <c r="Z893" s="776"/>
      <c r="AA893" s="776"/>
      <c r="AB893" s="776"/>
      <c r="AC893" s="776"/>
      <c r="AD893" s="776"/>
      <c r="AE893" s="425"/>
      <c r="AF893" s="425"/>
      <c r="AG893" s="425"/>
      <c r="AH893" s="425"/>
      <c r="AI893" s="425"/>
      <c r="AJ893" s="425"/>
      <c r="AK893" s="425"/>
      <c r="AL893" s="425"/>
      <c r="AM893" s="306"/>
    </row>
    <row r="894" spans="1:39" ht="30" outlineLevel="1">
      <c r="A894" s="528">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766"/>
      <c r="Z894" s="415"/>
      <c r="AA894" s="415"/>
      <c r="AB894" s="415"/>
      <c r="AC894" s="415"/>
      <c r="AD894" s="415"/>
      <c r="AE894" s="415"/>
      <c r="AF894" s="415"/>
      <c r="AG894" s="415"/>
      <c r="AH894" s="415"/>
      <c r="AI894" s="415"/>
      <c r="AJ894" s="415"/>
      <c r="AK894" s="415"/>
      <c r="AL894" s="415"/>
      <c r="AM894" s="296">
        <f>SUM(Y894:AL894)</f>
        <v>0</v>
      </c>
    </row>
    <row r="895" spans="1:39" ht="15" outlineLevel="1">
      <c r="A895" s="528"/>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754">
        <f>Y894</f>
        <v>0</v>
      </c>
      <c r="Z895" s="754">
        <f t="shared" ref="Z895:AD895" si="1930">Z894</f>
        <v>0</v>
      </c>
      <c r="AA895" s="754">
        <f t="shared" si="1930"/>
        <v>0</v>
      </c>
      <c r="AB895" s="754">
        <f t="shared" si="1930"/>
        <v>0</v>
      </c>
      <c r="AC895" s="754">
        <f t="shared" si="1930"/>
        <v>0</v>
      </c>
      <c r="AD895" s="754">
        <f t="shared" si="1930"/>
        <v>0</v>
      </c>
      <c r="AE895" s="411">
        <f t="shared" ref="AE895" si="1931">AE894</f>
        <v>0</v>
      </c>
      <c r="AF895" s="411">
        <f t="shared" ref="AF895" si="1932">AF894</f>
        <v>0</v>
      </c>
      <c r="AG895" s="411">
        <f t="shared" ref="AG895" si="1933">AG894</f>
        <v>0</v>
      </c>
      <c r="AH895" s="411">
        <f t="shared" ref="AH895" si="1934">AH894</f>
        <v>0</v>
      </c>
      <c r="AI895" s="411">
        <f t="shared" ref="AI895" si="1935">AI894</f>
        <v>0</v>
      </c>
      <c r="AJ895" s="411">
        <f t="shared" ref="AJ895" si="1936">AJ894</f>
        <v>0</v>
      </c>
      <c r="AK895" s="411">
        <f t="shared" ref="AK895" si="1937">AK894</f>
        <v>0</v>
      </c>
      <c r="AL895" s="411">
        <f t="shared" ref="AL895" si="1938">AL894</f>
        <v>0</v>
      </c>
      <c r="AM895" s="306"/>
    </row>
    <row r="896" spans="1:39" ht="15" outlineLevel="1">
      <c r="A896" s="528"/>
      <c r="B896" s="428"/>
      <c r="C896" s="291"/>
      <c r="D896" s="753"/>
      <c r="E896" s="753"/>
      <c r="F896" s="753"/>
      <c r="G896" s="753"/>
      <c r="H896" s="753"/>
      <c r="I896" s="753"/>
      <c r="J896" s="753"/>
      <c r="K896" s="753"/>
      <c r="L896" s="753"/>
      <c r="M896" s="753"/>
      <c r="N896" s="753"/>
      <c r="O896" s="753"/>
      <c r="P896" s="753"/>
      <c r="Q896" s="753"/>
      <c r="R896" s="753"/>
      <c r="S896" s="753"/>
      <c r="T896" s="753"/>
      <c r="U896" s="753"/>
      <c r="V896" s="753"/>
      <c r="W896" s="753"/>
      <c r="X896" s="753"/>
      <c r="Y896" s="759"/>
      <c r="Z896" s="776"/>
      <c r="AA896" s="776"/>
      <c r="AB896" s="776"/>
      <c r="AC896" s="776"/>
      <c r="AD896" s="776"/>
      <c r="AE896" s="425"/>
      <c r="AF896" s="425"/>
      <c r="AG896" s="425"/>
      <c r="AH896" s="425"/>
      <c r="AI896" s="425"/>
      <c r="AJ896" s="425"/>
      <c r="AK896" s="425"/>
      <c r="AL896" s="425"/>
      <c r="AM896" s="306"/>
    </row>
    <row r="897" spans="1:39" ht="30" outlineLevel="1">
      <c r="A897" s="528">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766"/>
      <c r="Z897" s="415"/>
      <c r="AA897" s="415"/>
      <c r="AB897" s="415"/>
      <c r="AC897" s="415"/>
      <c r="AD897" s="415"/>
      <c r="AE897" s="415"/>
      <c r="AF897" s="415"/>
      <c r="AG897" s="415"/>
      <c r="AH897" s="415"/>
      <c r="AI897" s="415"/>
      <c r="AJ897" s="415"/>
      <c r="AK897" s="415"/>
      <c r="AL897" s="415"/>
      <c r="AM897" s="296">
        <f>SUM(Y897:AL897)</f>
        <v>0</v>
      </c>
    </row>
    <row r="898" spans="1:39" ht="15" outlineLevel="1">
      <c r="A898" s="528"/>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754">
        <f>Y897</f>
        <v>0</v>
      </c>
      <c r="Z898" s="754">
        <f t="shared" ref="Z898:AD898" si="1939">Z897</f>
        <v>0</v>
      </c>
      <c r="AA898" s="754">
        <f t="shared" si="1939"/>
        <v>0</v>
      </c>
      <c r="AB898" s="754">
        <f t="shared" si="1939"/>
        <v>0</v>
      </c>
      <c r="AC898" s="754">
        <f t="shared" si="1939"/>
        <v>0</v>
      </c>
      <c r="AD898" s="754">
        <f t="shared" si="1939"/>
        <v>0</v>
      </c>
      <c r="AE898" s="411">
        <f t="shared" ref="AE898" si="1940">AE897</f>
        <v>0</v>
      </c>
      <c r="AF898" s="411">
        <f t="shared" ref="AF898" si="1941">AF897</f>
        <v>0</v>
      </c>
      <c r="AG898" s="411">
        <f t="shared" ref="AG898" si="1942">AG897</f>
        <v>0</v>
      </c>
      <c r="AH898" s="411">
        <f t="shared" ref="AH898" si="1943">AH897</f>
        <v>0</v>
      </c>
      <c r="AI898" s="411">
        <f t="shared" ref="AI898" si="1944">AI897</f>
        <v>0</v>
      </c>
      <c r="AJ898" s="411">
        <f t="shared" ref="AJ898" si="1945">AJ897</f>
        <v>0</v>
      </c>
      <c r="AK898" s="411">
        <f t="shared" ref="AK898" si="1946">AK897</f>
        <v>0</v>
      </c>
      <c r="AL898" s="411">
        <f t="shared" ref="AL898" si="1947">AL897</f>
        <v>0</v>
      </c>
      <c r="AM898" s="306"/>
    </row>
    <row r="899" spans="1:39" ht="15" outlineLevel="1">
      <c r="A899" s="528"/>
      <c r="B899" s="428"/>
      <c r="C899" s="291"/>
      <c r="D899" s="753"/>
      <c r="E899" s="753"/>
      <c r="F899" s="753"/>
      <c r="G899" s="753"/>
      <c r="H899" s="753"/>
      <c r="I899" s="753"/>
      <c r="J899" s="753"/>
      <c r="K899" s="753"/>
      <c r="L899" s="753"/>
      <c r="M899" s="753"/>
      <c r="N899" s="753"/>
      <c r="O899" s="753"/>
      <c r="P899" s="753"/>
      <c r="Q899" s="753"/>
      <c r="R899" s="753"/>
      <c r="S899" s="753"/>
      <c r="T899" s="753"/>
      <c r="U899" s="753"/>
      <c r="V899" s="753"/>
      <c r="W899" s="753"/>
      <c r="X899" s="753"/>
      <c r="Y899" s="759"/>
      <c r="Z899" s="776"/>
      <c r="AA899" s="776"/>
      <c r="AB899" s="776"/>
      <c r="AC899" s="776"/>
      <c r="AD899" s="776"/>
      <c r="AE899" s="425"/>
      <c r="AF899" s="425"/>
      <c r="AG899" s="425"/>
      <c r="AH899" s="425"/>
      <c r="AI899" s="425"/>
      <c r="AJ899" s="425"/>
      <c r="AK899" s="425"/>
      <c r="AL899" s="425"/>
      <c r="AM899" s="306"/>
    </row>
    <row r="900" spans="1:39" ht="45" outlineLevel="1">
      <c r="A900" s="528">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766"/>
      <c r="Z900" s="415"/>
      <c r="AA900" s="415"/>
      <c r="AB900" s="415"/>
      <c r="AC900" s="415"/>
      <c r="AD900" s="415"/>
      <c r="AE900" s="415"/>
      <c r="AF900" s="415"/>
      <c r="AG900" s="415"/>
      <c r="AH900" s="415"/>
      <c r="AI900" s="415"/>
      <c r="AJ900" s="415"/>
      <c r="AK900" s="415"/>
      <c r="AL900" s="415"/>
      <c r="AM900" s="296">
        <f>SUM(Y900:AL900)</f>
        <v>0</v>
      </c>
    </row>
    <row r="901" spans="1:39" ht="15" outlineLevel="1">
      <c r="A901" s="528"/>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754">
        <f>Y900</f>
        <v>0</v>
      </c>
      <c r="Z901" s="754">
        <f t="shared" ref="Z901:AD901" si="1948">Z900</f>
        <v>0</v>
      </c>
      <c r="AA901" s="754">
        <f t="shared" si="1948"/>
        <v>0</v>
      </c>
      <c r="AB901" s="754">
        <f t="shared" si="1948"/>
        <v>0</v>
      </c>
      <c r="AC901" s="754">
        <f t="shared" si="1948"/>
        <v>0</v>
      </c>
      <c r="AD901" s="754">
        <f t="shared" si="1948"/>
        <v>0</v>
      </c>
      <c r="AE901" s="411">
        <f t="shared" ref="AE901" si="1949">AE900</f>
        <v>0</v>
      </c>
      <c r="AF901" s="411">
        <f t="shared" ref="AF901" si="1950">AF900</f>
        <v>0</v>
      </c>
      <c r="AG901" s="411">
        <f t="shared" ref="AG901" si="1951">AG900</f>
        <v>0</v>
      </c>
      <c r="AH901" s="411">
        <f t="shared" ref="AH901" si="1952">AH900</f>
        <v>0</v>
      </c>
      <c r="AI901" s="411">
        <f t="shared" ref="AI901" si="1953">AI900</f>
        <v>0</v>
      </c>
      <c r="AJ901" s="411">
        <f t="shared" ref="AJ901" si="1954">AJ900</f>
        <v>0</v>
      </c>
      <c r="AK901" s="411">
        <f t="shared" ref="AK901" si="1955">AK900</f>
        <v>0</v>
      </c>
      <c r="AL901" s="411">
        <f t="shared" ref="AL901" si="1956">AL900</f>
        <v>0</v>
      </c>
      <c r="AM901" s="306"/>
    </row>
    <row r="902" spans="1:39" ht="15" outlineLevel="1">
      <c r="A902" s="528"/>
      <c r="B902" s="428"/>
      <c r="C902" s="291"/>
      <c r="D902" s="753"/>
      <c r="E902" s="753"/>
      <c r="F902" s="753"/>
      <c r="G902" s="753"/>
      <c r="H902" s="753"/>
      <c r="I902" s="753"/>
      <c r="J902" s="753"/>
      <c r="K902" s="753"/>
      <c r="L902" s="753"/>
      <c r="M902" s="753"/>
      <c r="N902" s="753"/>
      <c r="O902" s="753"/>
      <c r="P902" s="753"/>
      <c r="Q902" s="753"/>
      <c r="R902" s="753"/>
      <c r="S902" s="753"/>
      <c r="T902" s="753"/>
      <c r="U902" s="753"/>
      <c r="V902" s="753"/>
      <c r="W902" s="753"/>
      <c r="X902" s="753"/>
      <c r="Y902" s="759"/>
      <c r="Z902" s="776"/>
      <c r="AA902" s="776"/>
      <c r="AB902" s="776"/>
      <c r="AC902" s="776"/>
      <c r="AD902" s="776"/>
      <c r="AE902" s="425"/>
      <c r="AF902" s="425"/>
      <c r="AG902" s="425"/>
      <c r="AH902" s="425"/>
      <c r="AI902" s="425"/>
      <c r="AJ902" s="425"/>
      <c r="AK902" s="425"/>
      <c r="AL902" s="425"/>
      <c r="AM902" s="306"/>
    </row>
    <row r="903" spans="1:39" ht="30" outlineLevel="1">
      <c r="A903" s="528">
        <v>42</v>
      </c>
      <c r="B903" s="428" t="s">
        <v>134</v>
      </c>
      <c r="C903" s="291" t="s">
        <v>25</v>
      </c>
      <c r="D903" s="295"/>
      <c r="E903" s="295"/>
      <c r="F903" s="295"/>
      <c r="G903" s="295"/>
      <c r="H903" s="295"/>
      <c r="I903" s="295"/>
      <c r="J903" s="295"/>
      <c r="K903" s="295"/>
      <c r="L903" s="295"/>
      <c r="M903" s="295"/>
      <c r="N903" s="753"/>
      <c r="O903" s="295"/>
      <c r="P903" s="295"/>
      <c r="Q903" s="295"/>
      <c r="R903" s="295"/>
      <c r="S903" s="295"/>
      <c r="T903" s="295"/>
      <c r="U903" s="295"/>
      <c r="V903" s="295"/>
      <c r="W903" s="295"/>
      <c r="X903" s="295"/>
      <c r="Y903" s="766"/>
      <c r="Z903" s="415"/>
      <c r="AA903" s="415"/>
      <c r="AB903" s="415"/>
      <c r="AC903" s="415"/>
      <c r="AD903" s="415"/>
      <c r="AE903" s="415"/>
      <c r="AF903" s="415"/>
      <c r="AG903" s="415"/>
      <c r="AH903" s="415"/>
      <c r="AI903" s="415"/>
      <c r="AJ903" s="415"/>
      <c r="AK903" s="415"/>
      <c r="AL903" s="415"/>
      <c r="AM903" s="296">
        <f>SUM(Y903:AL903)</f>
        <v>0</v>
      </c>
    </row>
    <row r="904" spans="1:39" ht="15" outlineLevel="1">
      <c r="A904" s="528"/>
      <c r="B904" s="294" t="s">
        <v>342</v>
      </c>
      <c r="C904" s="291" t="s">
        <v>163</v>
      </c>
      <c r="D904" s="295"/>
      <c r="E904" s="295"/>
      <c r="F904" s="295"/>
      <c r="G904" s="295"/>
      <c r="H904" s="295"/>
      <c r="I904" s="295"/>
      <c r="J904" s="295"/>
      <c r="K904" s="295"/>
      <c r="L904" s="295"/>
      <c r="M904" s="295"/>
      <c r="N904" s="773"/>
      <c r="O904" s="295"/>
      <c r="P904" s="295"/>
      <c r="Q904" s="295"/>
      <c r="R904" s="295"/>
      <c r="S904" s="295"/>
      <c r="T904" s="295"/>
      <c r="U904" s="295"/>
      <c r="V904" s="295"/>
      <c r="W904" s="295"/>
      <c r="X904" s="295"/>
      <c r="Y904" s="754">
        <f>Y903</f>
        <v>0</v>
      </c>
      <c r="Z904" s="754">
        <f t="shared" ref="Z904:AD904" si="1957">Z903</f>
        <v>0</v>
      </c>
      <c r="AA904" s="754">
        <f t="shared" si="1957"/>
        <v>0</v>
      </c>
      <c r="AB904" s="754">
        <f t="shared" si="1957"/>
        <v>0</v>
      </c>
      <c r="AC904" s="754">
        <f t="shared" si="1957"/>
        <v>0</v>
      </c>
      <c r="AD904" s="754">
        <f t="shared" si="1957"/>
        <v>0</v>
      </c>
      <c r="AE904" s="411">
        <f t="shared" ref="AE904" si="1958">AE903</f>
        <v>0</v>
      </c>
      <c r="AF904" s="411">
        <f t="shared" ref="AF904" si="1959">AF903</f>
        <v>0</v>
      </c>
      <c r="AG904" s="411">
        <f t="shared" ref="AG904" si="1960">AG903</f>
        <v>0</v>
      </c>
      <c r="AH904" s="411">
        <f t="shared" ref="AH904" si="1961">AH903</f>
        <v>0</v>
      </c>
      <c r="AI904" s="411">
        <f t="shared" ref="AI904" si="1962">AI903</f>
        <v>0</v>
      </c>
      <c r="AJ904" s="411">
        <f t="shared" ref="AJ904" si="1963">AJ903</f>
        <v>0</v>
      </c>
      <c r="AK904" s="411">
        <f t="shared" ref="AK904" si="1964">AK903</f>
        <v>0</v>
      </c>
      <c r="AL904" s="411">
        <f t="shared" ref="AL904" si="1965">AL903</f>
        <v>0</v>
      </c>
      <c r="AM904" s="306"/>
    </row>
    <row r="905" spans="1:39" ht="15" outlineLevel="1">
      <c r="A905" s="528"/>
      <c r="B905" s="428"/>
      <c r="C905" s="291"/>
      <c r="D905" s="753"/>
      <c r="E905" s="753"/>
      <c r="F905" s="753"/>
      <c r="G905" s="753"/>
      <c r="H905" s="753"/>
      <c r="I905" s="753"/>
      <c r="J905" s="753"/>
      <c r="K905" s="753"/>
      <c r="L905" s="753"/>
      <c r="M905" s="753"/>
      <c r="N905" s="753"/>
      <c r="O905" s="753"/>
      <c r="P905" s="753"/>
      <c r="Q905" s="753"/>
      <c r="R905" s="753"/>
      <c r="S905" s="753"/>
      <c r="T905" s="753"/>
      <c r="U905" s="753"/>
      <c r="V905" s="753"/>
      <c r="W905" s="753"/>
      <c r="X905" s="753"/>
      <c r="Y905" s="759"/>
      <c r="Z905" s="776"/>
      <c r="AA905" s="776"/>
      <c r="AB905" s="776"/>
      <c r="AC905" s="776"/>
      <c r="AD905" s="776"/>
      <c r="AE905" s="425"/>
      <c r="AF905" s="425"/>
      <c r="AG905" s="425"/>
      <c r="AH905" s="425"/>
      <c r="AI905" s="425"/>
      <c r="AJ905" s="425"/>
      <c r="AK905" s="425"/>
      <c r="AL905" s="425"/>
      <c r="AM905" s="306"/>
    </row>
    <row r="906" spans="1:39" ht="15" outlineLevel="1">
      <c r="A906" s="528">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766"/>
      <c r="Z906" s="415"/>
      <c r="AA906" s="415"/>
      <c r="AB906" s="415"/>
      <c r="AC906" s="415"/>
      <c r="AD906" s="415"/>
      <c r="AE906" s="415"/>
      <c r="AF906" s="415"/>
      <c r="AG906" s="415"/>
      <c r="AH906" s="415"/>
      <c r="AI906" s="415"/>
      <c r="AJ906" s="415"/>
      <c r="AK906" s="415"/>
      <c r="AL906" s="415"/>
      <c r="AM906" s="296">
        <f>SUM(Y906:AL906)</f>
        <v>0</v>
      </c>
    </row>
    <row r="907" spans="1:39" ht="15" outlineLevel="1">
      <c r="A907" s="528"/>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754">
        <f>Y906</f>
        <v>0</v>
      </c>
      <c r="Z907" s="754">
        <f t="shared" ref="Z907:AD907" si="1966">Z906</f>
        <v>0</v>
      </c>
      <c r="AA907" s="754">
        <f t="shared" si="1966"/>
        <v>0</v>
      </c>
      <c r="AB907" s="754">
        <f t="shared" si="1966"/>
        <v>0</v>
      </c>
      <c r="AC907" s="754">
        <f t="shared" si="1966"/>
        <v>0</v>
      </c>
      <c r="AD907" s="754">
        <f t="shared" si="1966"/>
        <v>0</v>
      </c>
      <c r="AE907" s="411">
        <f t="shared" ref="AE907" si="1967">AE906</f>
        <v>0</v>
      </c>
      <c r="AF907" s="411">
        <f t="shared" ref="AF907" si="1968">AF906</f>
        <v>0</v>
      </c>
      <c r="AG907" s="411">
        <f t="shared" ref="AG907" si="1969">AG906</f>
        <v>0</v>
      </c>
      <c r="AH907" s="411">
        <f t="shared" ref="AH907" si="1970">AH906</f>
        <v>0</v>
      </c>
      <c r="AI907" s="411">
        <f t="shared" ref="AI907" si="1971">AI906</f>
        <v>0</v>
      </c>
      <c r="AJ907" s="411">
        <f t="shared" ref="AJ907" si="1972">AJ906</f>
        <v>0</v>
      </c>
      <c r="AK907" s="411">
        <f t="shared" ref="AK907" si="1973">AK906</f>
        <v>0</v>
      </c>
      <c r="AL907" s="411">
        <f t="shared" ref="AL907" si="1974">AL906</f>
        <v>0</v>
      </c>
      <c r="AM907" s="306"/>
    </row>
    <row r="908" spans="1:39" ht="15" outlineLevel="1">
      <c r="A908" s="528"/>
      <c r="B908" s="428"/>
      <c r="C908" s="291"/>
      <c r="D908" s="753"/>
      <c r="E908" s="753"/>
      <c r="F908" s="753"/>
      <c r="G908" s="753"/>
      <c r="H908" s="753"/>
      <c r="I908" s="753"/>
      <c r="J908" s="753"/>
      <c r="K908" s="753"/>
      <c r="L908" s="753"/>
      <c r="M908" s="753"/>
      <c r="N908" s="753"/>
      <c r="O908" s="753"/>
      <c r="P908" s="753"/>
      <c r="Q908" s="753"/>
      <c r="R908" s="753"/>
      <c r="S908" s="753"/>
      <c r="T908" s="753"/>
      <c r="U908" s="753"/>
      <c r="V908" s="753"/>
      <c r="W908" s="753"/>
      <c r="X908" s="753"/>
      <c r="Y908" s="759"/>
      <c r="Z908" s="776"/>
      <c r="AA908" s="776"/>
      <c r="AB908" s="776"/>
      <c r="AC908" s="776"/>
      <c r="AD908" s="776"/>
      <c r="AE908" s="425"/>
      <c r="AF908" s="425"/>
      <c r="AG908" s="425"/>
      <c r="AH908" s="425"/>
      <c r="AI908" s="425"/>
      <c r="AJ908" s="425"/>
      <c r="AK908" s="425"/>
      <c r="AL908" s="425"/>
      <c r="AM908" s="306"/>
    </row>
    <row r="909" spans="1:39" ht="45" outlineLevel="1">
      <c r="A909" s="528">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766"/>
      <c r="Z909" s="415"/>
      <c r="AA909" s="415"/>
      <c r="AB909" s="415"/>
      <c r="AC909" s="415"/>
      <c r="AD909" s="415"/>
      <c r="AE909" s="415"/>
      <c r="AF909" s="415"/>
      <c r="AG909" s="415"/>
      <c r="AH909" s="415"/>
      <c r="AI909" s="415"/>
      <c r="AJ909" s="415"/>
      <c r="AK909" s="415"/>
      <c r="AL909" s="415"/>
      <c r="AM909" s="296">
        <f>SUM(Y909:AL909)</f>
        <v>0</v>
      </c>
    </row>
    <row r="910" spans="1:39" ht="15" outlineLevel="1">
      <c r="A910" s="528"/>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754">
        <f>Y909</f>
        <v>0</v>
      </c>
      <c r="Z910" s="754">
        <f t="shared" ref="Z910:AD910" si="1975">Z909</f>
        <v>0</v>
      </c>
      <c r="AA910" s="754">
        <f t="shared" si="1975"/>
        <v>0</v>
      </c>
      <c r="AB910" s="754">
        <f t="shared" si="1975"/>
        <v>0</v>
      </c>
      <c r="AC910" s="754">
        <f t="shared" si="1975"/>
        <v>0</v>
      </c>
      <c r="AD910" s="754">
        <f t="shared" si="1975"/>
        <v>0</v>
      </c>
      <c r="AE910" s="411">
        <f t="shared" ref="AE910" si="1976">AE909</f>
        <v>0</v>
      </c>
      <c r="AF910" s="411">
        <f t="shared" ref="AF910" si="1977">AF909</f>
        <v>0</v>
      </c>
      <c r="AG910" s="411">
        <f t="shared" ref="AG910" si="1978">AG909</f>
        <v>0</v>
      </c>
      <c r="AH910" s="411">
        <f t="shared" ref="AH910" si="1979">AH909</f>
        <v>0</v>
      </c>
      <c r="AI910" s="411">
        <f t="shared" ref="AI910" si="1980">AI909</f>
        <v>0</v>
      </c>
      <c r="AJ910" s="411">
        <f t="shared" ref="AJ910" si="1981">AJ909</f>
        <v>0</v>
      </c>
      <c r="AK910" s="411">
        <f t="shared" ref="AK910" si="1982">AK909</f>
        <v>0</v>
      </c>
      <c r="AL910" s="411">
        <f t="shared" ref="AL910" si="1983">AL909</f>
        <v>0</v>
      </c>
      <c r="AM910" s="306"/>
    </row>
    <row r="911" spans="1:39" ht="15" outlineLevel="1">
      <c r="A911" s="528"/>
      <c r="B911" s="428"/>
      <c r="C911" s="291"/>
      <c r="D911" s="753"/>
      <c r="E911" s="753"/>
      <c r="F911" s="753"/>
      <c r="G911" s="753"/>
      <c r="H911" s="753"/>
      <c r="I911" s="753"/>
      <c r="J911" s="753"/>
      <c r="K911" s="753"/>
      <c r="L911" s="753"/>
      <c r="M911" s="753"/>
      <c r="N911" s="753"/>
      <c r="O911" s="753"/>
      <c r="P911" s="753"/>
      <c r="Q911" s="753"/>
      <c r="R911" s="753"/>
      <c r="S911" s="753"/>
      <c r="T911" s="753"/>
      <c r="U911" s="753"/>
      <c r="V911" s="753"/>
      <c r="W911" s="753"/>
      <c r="X911" s="753"/>
      <c r="Y911" s="759"/>
      <c r="Z911" s="776"/>
      <c r="AA911" s="776"/>
      <c r="AB911" s="776"/>
      <c r="AC911" s="776"/>
      <c r="AD911" s="776"/>
      <c r="AE911" s="425"/>
      <c r="AF911" s="425"/>
      <c r="AG911" s="425"/>
      <c r="AH911" s="425"/>
      <c r="AI911" s="425"/>
      <c r="AJ911" s="425"/>
      <c r="AK911" s="425"/>
      <c r="AL911" s="425"/>
      <c r="AM911" s="306"/>
    </row>
    <row r="912" spans="1:39" ht="30" outlineLevel="1">
      <c r="A912" s="528">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766"/>
      <c r="Z912" s="415"/>
      <c r="AA912" s="415"/>
      <c r="AB912" s="415"/>
      <c r="AC912" s="415"/>
      <c r="AD912" s="415"/>
      <c r="AE912" s="415"/>
      <c r="AF912" s="415"/>
      <c r="AG912" s="415"/>
      <c r="AH912" s="415"/>
      <c r="AI912" s="415"/>
      <c r="AJ912" s="415"/>
      <c r="AK912" s="415"/>
      <c r="AL912" s="415"/>
      <c r="AM912" s="296">
        <f>SUM(Y912:AL912)</f>
        <v>0</v>
      </c>
    </row>
    <row r="913" spans="1:39" ht="15" outlineLevel="1">
      <c r="A913" s="528"/>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754">
        <f>Y912</f>
        <v>0</v>
      </c>
      <c r="Z913" s="754">
        <f t="shared" ref="Z913:AD913" si="1984">Z912</f>
        <v>0</v>
      </c>
      <c r="AA913" s="754">
        <f t="shared" si="1984"/>
        <v>0</v>
      </c>
      <c r="AB913" s="754">
        <f t="shared" si="1984"/>
        <v>0</v>
      </c>
      <c r="AC913" s="754">
        <f t="shared" si="1984"/>
        <v>0</v>
      </c>
      <c r="AD913" s="754">
        <f t="shared" si="1984"/>
        <v>0</v>
      </c>
      <c r="AE913" s="411">
        <f t="shared" ref="AE913" si="1985">AE912</f>
        <v>0</v>
      </c>
      <c r="AF913" s="411">
        <f t="shared" ref="AF913" si="1986">AF912</f>
        <v>0</v>
      </c>
      <c r="AG913" s="411">
        <f t="shared" ref="AG913" si="1987">AG912</f>
        <v>0</v>
      </c>
      <c r="AH913" s="411">
        <f t="shared" ref="AH913" si="1988">AH912</f>
        <v>0</v>
      </c>
      <c r="AI913" s="411">
        <f t="shared" ref="AI913" si="1989">AI912</f>
        <v>0</v>
      </c>
      <c r="AJ913" s="411">
        <f t="shared" ref="AJ913" si="1990">AJ912</f>
        <v>0</v>
      </c>
      <c r="AK913" s="411">
        <f t="shared" ref="AK913" si="1991">AK912</f>
        <v>0</v>
      </c>
      <c r="AL913" s="411">
        <f t="shared" ref="AL913" si="1992">AL912</f>
        <v>0</v>
      </c>
      <c r="AM913" s="306"/>
    </row>
    <row r="914" spans="1:39" ht="15" outlineLevel="1">
      <c r="A914" s="528"/>
      <c r="B914" s="428"/>
      <c r="C914" s="291"/>
      <c r="D914" s="753"/>
      <c r="E914" s="753"/>
      <c r="F914" s="753"/>
      <c r="G914" s="753"/>
      <c r="H914" s="753"/>
      <c r="I914" s="753"/>
      <c r="J914" s="753"/>
      <c r="K914" s="753"/>
      <c r="L914" s="753"/>
      <c r="M914" s="753"/>
      <c r="N914" s="753"/>
      <c r="O914" s="753"/>
      <c r="P914" s="753"/>
      <c r="Q914" s="753"/>
      <c r="R914" s="753"/>
      <c r="S914" s="753"/>
      <c r="T914" s="753"/>
      <c r="U914" s="753"/>
      <c r="V914" s="753"/>
      <c r="W914" s="753"/>
      <c r="X914" s="753"/>
      <c r="Y914" s="759"/>
      <c r="Z914" s="776"/>
      <c r="AA914" s="776"/>
      <c r="AB914" s="776"/>
      <c r="AC914" s="776"/>
      <c r="AD914" s="776"/>
      <c r="AE914" s="425"/>
      <c r="AF914" s="425"/>
      <c r="AG914" s="425"/>
      <c r="AH914" s="425"/>
      <c r="AI914" s="425"/>
      <c r="AJ914" s="425"/>
      <c r="AK914" s="425"/>
      <c r="AL914" s="425"/>
      <c r="AM914" s="306"/>
    </row>
    <row r="915" spans="1:39" ht="30" outlineLevel="1">
      <c r="A915" s="528">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766"/>
      <c r="Z915" s="415"/>
      <c r="AA915" s="415"/>
      <c r="AB915" s="415"/>
      <c r="AC915" s="415"/>
      <c r="AD915" s="415"/>
      <c r="AE915" s="415"/>
      <c r="AF915" s="415"/>
      <c r="AG915" s="415"/>
      <c r="AH915" s="415"/>
      <c r="AI915" s="415"/>
      <c r="AJ915" s="415"/>
      <c r="AK915" s="415"/>
      <c r="AL915" s="415"/>
      <c r="AM915" s="296">
        <f>SUM(Y915:AL915)</f>
        <v>0</v>
      </c>
    </row>
    <row r="916" spans="1:39" ht="15" outlineLevel="1">
      <c r="A916" s="528"/>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754">
        <f>Y915</f>
        <v>0</v>
      </c>
      <c r="Z916" s="754">
        <f t="shared" ref="Z916:AD916" si="1993">Z915</f>
        <v>0</v>
      </c>
      <c r="AA916" s="754">
        <f t="shared" si="1993"/>
        <v>0</v>
      </c>
      <c r="AB916" s="754">
        <f t="shared" si="1993"/>
        <v>0</v>
      </c>
      <c r="AC916" s="754">
        <f t="shared" si="1993"/>
        <v>0</v>
      </c>
      <c r="AD916" s="754">
        <f t="shared" si="1993"/>
        <v>0</v>
      </c>
      <c r="AE916" s="411">
        <f t="shared" ref="AE916" si="1994">AE915</f>
        <v>0</v>
      </c>
      <c r="AF916" s="411">
        <f t="shared" ref="AF916" si="1995">AF915</f>
        <v>0</v>
      </c>
      <c r="AG916" s="411">
        <f t="shared" ref="AG916" si="1996">AG915</f>
        <v>0</v>
      </c>
      <c r="AH916" s="411">
        <f t="shared" ref="AH916" si="1997">AH915</f>
        <v>0</v>
      </c>
      <c r="AI916" s="411">
        <f t="shared" ref="AI916" si="1998">AI915</f>
        <v>0</v>
      </c>
      <c r="AJ916" s="411">
        <f t="shared" ref="AJ916" si="1999">AJ915</f>
        <v>0</v>
      </c>
      <c r="AK916" s="411">
        <f t="shared" ref="AK916" si="2000">AK915</f>
        <v>0</v>
      </c>
      <c r="AL916" s="411">
        <f t="shared" ref="AL916" si="2001">AL915</f>
        <v>0</v>
      </c>
      <c r="AM916" s="306"/>
    </row>
    <row r="917" spans="1:39" ht="15" outlineLevel="1">
      <c r="A917" s="528"/>
      <c r="B917" s="428"/>
      <c r="C917" s="291"/>
      <c r="D917" s="753"/>
      <c r="E917" s="753"/>
      <c r="F917" s="753"/>
      <c r="G917" s="753"/>
      <c r="H917" s="753"/>
      <c r="I917" s="753"/>
      <c r="J917" s="753"/>
      <c r="K917" s="753"/>
      <c r="L917" s="753"/>
      <c r="M917" s="753"/>
      <c r="N917" s="753"/>
      <c r="O917" s="753"/>
      <c r="P917" s="753"/>
      <c r="Q917" s="753"/>
      <c r="R917" s="753"/>
      <c r="S917" s="753"/>
      <c r="T917" s="753"/>
      <c r="U917" s="753"/>
      <c r="V917" s="753"/>
      <c r="W917" s="753"/>
      <c r="X917" s="753"/>
      <c r="Y917" s="759"/>
      <c r="Z917" s="776"/>
      <c r="AA917" s="776"/>
      <c r="AB917" s="776"/>
      <c r="AC917" s="776"/>
      <c r="AD917" s="776"/>
      <c r="AE917" s="425"/>
      <c r="AF917" s="425"/>
      <c r="AG917" s="425"/>
      <c r="AH917" s="425"/>
      <c r="AI917" s="425"/>
      <c r="AJ917" s="425"/>
      <c r="AK917" s="425"/>
      <c r="AL917" s="425"/>
      <c r="AM917" s="306"/>
    </row>
    <row r="918" spans="1:39" ht="30" outlineLevel="1">
      <c r="A918" s="528">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766"/>
      <c r="Z918" s="415"/>
      <c r="AA918" s="415"/>
      <c r="AB918" s="415"/>
      <c r="AC918" s="415"/>
      <c r="AD918" s="415"/>
      <c r="AE918" s="415"/>
      <c r="AF918" s="415"/>
      <c r="AG918" s="415"/>
      <c r="AH918" s="415"/>
      <c r="AI918" s="415"/>
      <c r="AJ918" s="415"/>
      <c r="AK918" s="415"/>
      <c r="AL918" s="415"/>
      <c r="AM918" s="296">
        <f>SUM(Y918:AL918)</f>
        <v>0</v>
      </c>
    </row>
    <row r="919" spans="1:39" ht="15" outlineLevel="1">
      <c r="A919" s="528"/>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754">
        <f>Y918</f>
        <v>0</v>
      </c>
      <c r="Z919" s="754">
        <f t="shared" ref="Z919:AD919" si="2002">Z918</f>
        <v>0</v>
      </c>
      <c r="AA919" s="754">
        <f t="shared" si="2002"/>
        <v>0</v>
      </c>
      <c r="AB919" s="754">
        <f t="shared" si="2002"/>
        <v>0</v>
      </c>
      <c r="AC919" s="754">
        <f t="shared" si="2002"/>
        <v>0</v>
      </c>
      <c r="AD919" s="754">
        <f t="shared" si="2002"/>
        <v>0</v>
      </c>
      <c r="AE919" s="411">
        <f t="shared" ref="AE919" si="2003">AE918</f>
        <v>0</v>
      </c>
      <c r="AF919" s="411">
        <f t="shared" ref="AF919" si="2004">AF918</f>
        <v>0</v>
      </c>
      <c r="AG919" s="411">
        <f t="shared" ref="AG919" si="2005">AG918</f>
        <v>0</v>
      </c>
      <c r="AH919" s="411">
        <f t="shared" ref="AH919" si="2006">AH918</f>
        <v>0</v>
      </c>
      <c r="AI919" s="411">
        <f t="shared" ref="AI919" si="2007">AI918</f>
        <v>0</v>
      </c>
      <c r="AJ919" s="411">
        <f t="shared" ref="AJ919" si="2008">AJ918</f>
        <v>0</v>
      </c>
      <c r="AK919" s="411">
        <f t="shared" ref="AK919" si="2009">AK918</f>
        <v>0</v>
      </c>
      <c r="AL919" s="411">
        <f t="shared" ref="AL919" si="2010">AL918</f>
        <v>0</v>
      </c>
      <c r="AM919" s="306"/>
    </row>
    <row r="920" spans="1:39" ht="15" outlineLevel="1">
      <c r="A920" s="528"/>
      <c r="B920" s="428"/>
      <c r="C920" s="291"/>
      <c r="D920" s="753"/>
      <c r="E920" s="753"/>
      <c r="F920" s="753"/>
      <c r="G920" s="753"/>
      <c r="H920" s="753"/>
      <c r="I920" s="753"/>
      <c r="J920" s="753"/>
      <c r="K920" s="753"/>
      <c r="L920" s="753"/>
      <c r="M920" s="753"/>
      <c r="N920" s="753"/>
      <c r="O920" s="753"/>
      <c r="P920" s="753"/>
      <c r="Q920" s="753"/>
      <c r="R920" s="753"/>
      <c r="S920" s="753"/>
      <c r="T920" s="753"/>
      <c r="U920" s="753"/>
      <c r="V920" s="753"/>
      <c r="W920" s="753"/>
      <c r="X920" s="753"/>
      <c r="Y920" s="759"/>
      <c r="Z920" s="776"/>
      <c r="AA920" s="776"/>
      <c r="AB920" s="776"/>
      <c r="AC920" s="776"/>
      <c r="AD920" s="776"/>
      <c r="AE920" s="425"/>
      <c r="AF920" s="425"/>
      <c r="AG920" s="425"/>
      <c r="AH920" s="425"/>
      <c r="AI920" s="425"/>
      <c r="AJ920" s="425"/>
      <c r="AK920" s="425"/>
      <c r="AL920" s="425"/>
      <c r="AM920" s="306"/>
    </row>
    <row r="921" spans="1:39" ht="30" outlineLevel="1">
      <c r="A921" s="528">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766"/>
      <c r="Z921" s="415"/>
      <c r="AA921" s="415"/>
      <c r="AB921" s="415"/>
      <c r="AC921" s="415"/>
      <c r="AD921" s="415"/>
      <c r="AE921" s="415"/>
      <c r="AF921" s="415"/>
      <c r="AG921" s="415"/>
      <c r="AH921" s="415"/>
      <c r="AI921" s="415"/>
      <c r="AJ921" s="415"/>
      <c r="AK921" s="415"/>
      <c r="AL921" s="415"/>
      <c r="AM921" s="296">
        <f>SUM(Y921:AL921)</f>
        <v>0</v>
      </c>
    </row>
    <row r="922" spans="1:39" ht="15" outlineLevel="1">
      <c r="A922" s="528"/>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754">
        <f>Y921</f>
        <v>0</v>
      </c>
      <c r="Z922" s="754">
        <f t="shared" ref="Z922:AD922" si="2011">Z921</f>
        <v>0</v>
      </c>
      <c r="AA922" s="754">
        <f t="shared" si="2011"/>
        <v>0</v>
      </c>
      <c r="AB922" s="754">
        <f t="shared" si="2011"/>
        <v>0</v>
      </c>
      <c r="AC922" s="754">
        <f t="shared" si="2011"/>
        <v>0</v>
      </c>
      <c r="AD922" s="754">
        <f t="shared" si="2011"/>
        <v>0</v>
      </c>
      <c r="AE922" s="411">
        <f t="shared" ref="AE922" si="2012">AE921</f>
        <v>0</v>
      </c>
      <c r="AF922" s="411">
        <f t="shared" ref="AF922" si="2013">AF921</f>
        <v>0</v>
      </c>
      <c r="AG922" s="411">
        <f t="shared" ref="AG922" si="2014">AG921</f>
        <v>0</v>
      </c>
      <c r="AH922" s="411">
        <f t="shared" ref="AH922" si="2015">AH921</f>
        <v>0</v>
      </c>
      <c r="AI922" s="411">
        <f t="shared" ref="AI922" si="2016">AI921</f>
        <v>0</v>
      </c>
      <c r="AJ922" s="411">
        <f t="shared" ref="AJ922" si="2017">AJ921</f>
        <v>0</v>
      </c>
      <c r="AK922" s="411">
        <f t="shared" ref="AK922" si="2018">AK921</f>
        <v>0</v>
      </c>
      <c r="AL922" s="411">
        <f t="shared" ref="AL922" si="2019">AL921</f>
        <v>0</v>
      </c>
      <c r="AM922" s="306"/>
    </row>
    <row r="923" spans="1:39" ht="15" outlineLevel="1">
      <c r="A923" s="528"/>
      <c r="B923" s="428"/>
      <c r="C923" s="291"/>
      <c r="D923" s="753"/>
      <c r="E923" s="753"/>
      <c r="F923" s="753"/>
      <c r="G923" s="753"/>
      <c r="H923" s="753"/>
      <c r="I923" s="753"/>
      <c r="J923" s="753"/>
      <c r="K923" s="753"/>
      <c r="L923" s="753"/>
      <c r="M923" s="753"/>
      <c r="N923" s="753"/>
      <c r="O923" s="753"/>
      <c r="P923" s="753"/>
      <c r="Q923" s="753"/>
      <c r="R923" s="753"/>
      <c r="S923" s="753"/>
      <c r="T923" s="753"/>
      <c r="U923" s="753"/>
      <c r="V923" s="753"/>
      <c r="W923" s="753"/>
      <c r="X923" s="753"/>
      <c r="Y923" s="759"/>
      <c r="Z923" s="776"/>
      <c r="AA923" s="776"/>
      <c r="AB923" s="776"/>
      <c r="AC923" s="776"/>
      <c r="AD923" s="776"/>
      <c r="AE923" s="425"/>
      <c r="AF923" s="425"/>
      <c r="AG923" s="425"/>
      <c r="AH923" s="425"/>
      <c r="AI923" s="425"/>
      <c r="AJ923" s="425"/>
      <c r="AK923" s="425"/>
      <c r="AL923" s="425"/>
      <c r="AM923" s="306"/>
    </row>
    <row r="924" spans="1:39" ht="30" outlineLevel="1">
      <c r="A924" s="528">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766"/>
      <c r="Z924" s="415"/>
      <c r="AA924" s="415"/>
      <c r="AB924" s="415"/>
      <c r="AC924" s="415"/>
      <c r="AD924" s="415"/>
      <c r="AE924" s="415"/>
      <c r="AF924" s="415"/>
      <c r="AG924" s="415"/>
      <c r="AH924" s="415"/>
      <c r="AI924" s="415"/>
      <c r="AJ924" s="415"/>
      <c r="AK924" s="415"/>
      <c r="AL924" s="415"/>
      <c r="AM924" s="296">
        <f>SUM(Y924:AL924)</f>
        <v>0</v>
      </c>
    </row>
    <row r="925" spans="1:39" ht="15" outlineLevel="1">
      <c r="A925" s="528"/>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754">
        <f>Y924</f>
        <v>0</v>
      </c>
      <c r="Z925" s="754">
        <f t="shared" ref="Z925:AD925" si="2020">Z924</f>
        <v>0</v>
      </c>
      <c r="AA925" s="754">
        <f t="shared" si="2020"/>
        <v>0</v>
      </c>
      <c r="AB925" s="754">
        <f t="shared" si="2020"/>
        <v>0</v>
      </c>
      <c r="AC925" s="754">
        <f t="shared" si="2020"/>
        <v>0</v>
      </c>
      <c r="AD925" s="754">
        <f t="shared" si="2020"/>
        <v>0</v>
      </c>
      <c r="AE925" s="411">
        <f t="shared" ref="AE925" si="2021">AE924</f>
        <v>0</v>
      </c>
      <c r="AF925" s="411">
        <f t="shared" ref="AF925" si="2022">AF924</f>
        <v>0</v>
      </c>
      <c r="AG925" s="411">
        <f t="shared" ref="AG925" si="2023">AG924</f>
        <v>0</v>
      </c>
      <c r="AH925" s="411">
        <f t="shared" ref="AH925" si="2024">AH924</f>
        <v>0</v>
      </c>
      <c r="AI925" s="411">
        <f t="shared" ref="AI925" si="2025">AI924</f>
        <v>0</v>
      </c>
      <c r="AJ925" s="411">
        <f t="shared" ref="AJ925" si="2026">AJ924</f>
        <v>0</v>
      </c>
      <c r="AK925" s="411">
        <f t="shared" ref="AK925" si="2027">AK924</f>
        <v>0</v>
      </c>
      <c r="AL925" s="411">
        <f t="shared" ref="AL925" si="2028">AL924</f>
        <v>0</v>
      </c>
      <c r="AM925" s="306"/>
    </row>
    <row r="926" spans="1:39" ht="15" outlineLevel="1">
      <c r="A926" s="528"/>
      <c r="B926" s="294"/>
      <c r="C926" s="305"/>
      <c r="D926" s="753"/>
      <c r="E926" s="753"/>
      <c r="F926" s="753"/>
      <c r="G926" s="753"/>
      <c r="H926" s="753"/>
      <c r="I926" s="753"/>
      <c r="J926" s="753"/>
      <c r="K926" s="753"/>
      <c r="L926" s="753"/>
      <c r="M926" s="753"/>
      <c r="N926" s="753"/>
      <c r="O926" s="753"/>
      <c r="P926" s="753"/>
      <c r="Q926" s="753"/>
      <c r="R926" s="753"/>
      <c r="S926" s="753"/>
      <c r="T926" s="753"/>
      <c r="U926" s="753"/>
      <c r="V926" s="753"/>
      <c r="W926" s="753"/>
      <c r="X926" s="753"/>
      <c r="Y926" s="772"/>
      <c r="Z926" s="772"/>
      <c r="AA926" s="772"/>
      <c r="AB926" s="772"/>
      <c r="AC926" s="772"/>
      <c r="AD926" s="772"/>
      <c r="AE926" s="301"/>
      <c r="AF926" s="301"/>
      <c r="AG926" s="301"/>
      <c r="AH926" s="301"/>
      <c r="AI926" s="301"/>
      <c r="AJ926" s="301"/>
      <c r="AK926" s="301"/>
      <c r="AL926" s="301"/>
      <c r="AM926" s="306"/>
    </row>
    <row r="927" spans="1:39" ht="15.45">
      <c r="B927" s="327" t="s">
        <v>328</v>
      </c>
      <c r="C927" s="329"/>
      <c r="D927" s="329">
        <f>SUM(D770:D925)</f>
        <v>2162369.1700676</v>
      </c>
      <c r="E927" s="329"/>
      <c r="F927" s="329"/>
      <c r="G927" s="329"/>
      <c r="H927" s="329"/>
      <c r="I927" s="329"/>
      <c r="J927" s="329"/>
      <c r="K927" s="329"/>
      <c r="L927" s="329"/>
      <c r="M927" s="329"/>
      <c r="N927" s="329"/>
      <c r="O927" s="329">
        <f>SUM(O770:O925)</f>
        <v>462.48343798211857</v>
      </c>
      <c r="P927" s="329"/>
      <c r="Q927" s="329"/>
      <c r="R927" s="329"/>
      <c r="S927" s="329"/>
      <c r="T927" s="329"/>
      <c r="U927" s="329"/>
      <c r="V927" s="329"/>
      <c r="W927" s="329"/>
      <c r="X927" s="329"/>
      <c r="Y927" s="329">
        <f>IF(Y768="kWh",SUMPRODUCT(D770:D925,Y770:Y925))</f>
        <v>0</v>
      </c>
      <c r="Z927" s="329">
        <f>IF(Z768="kWh",SUMPRODUCT(D770:D925,Z770:Z925))</f>
        <v>362142.85603790957</v>
      </c>
      <c r="AA927" s="329">
        <f>IF(AA768="kw",SUMPRODUCT(N770:N925,O770:O925,AA770:AA925),SUMPRODUCT(D770:D925,AA770:AA925))</f>
        <v>4552.9970633628527</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45">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0</v>
      </c>
      <c r="Z928" s="392">
        <f>HLOOKUP(Z584,'2. LRAMVA Threshold'!$B$42:$Q$53,11,FALSE)</f>
        <v>0</v>
      </c>
      <c r="AA928" s="392">
        <f>HLOOKUP(AA584,'2. LRAMVA Threshold'!$B$42:$Q$53,11,FALSE)</f>
        <v>0</v>
      </c>
      <c r="AB928" s="392">
        <f>HLOOKUP(AB584,'2. LRAMVA Threshold'!$B$42:$Q$53,11,FALSE)</f>
        <v>0</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ht="15">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ht="15">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0</v>
      </c>
      <c r="Z930" s="341">
        <f>HLOOKUP(Z$35,'3.  Distribution Rates'!$C$122:$P$133,11,FALSE)</f>
        <v>0</v>
      </c>
      <c r="AA930" s="341">
        <f>HLOOKUP(AA$35,'3.  Distribution Rates'!$C$122:$P$133,11,FALSE)</f>
        <v>0</v>
      </c>
      <c r="AB930" s="341">
        <f>HLOOKUP(AB$35,'3.  Distribution Rates'!$C$122:$P$133,11,FALSE)</f>
        <v>0</v>
      </c>
      <c r="AC930" s="341">
        <f>HLOOKUP(AC$35,'3.  Distribution Rates'!$C$122:$P$133,11,FALSE)</f>
        <v>0</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ht="15">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0</v>
      </c>
      <c r="Z931" s="378">
        <f>'4.  2011-2014 LRAM'!Z142*Z930</f>
        <v>0</v>
      </c>
      <c r="AA931" s="378">
        <f>'4.  2011-2014 LRAM'!AA142*AA930</f>
        <v>0</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5">
        <f t="shared" ref="AM931:AM939" si="2029">SUM(Y931:AL931)</f>
        <v>0</v>
      </c>
    </row>
    <row r="932" spans="2:39" ht="15">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0</v>
      </c>
      <c r="Z932" s="378">
        <f>'4.  2011-2014 LRAM'!Z271*Z930</f>
        <v>0</v>
      </c>
      <c r="AA932" s="378">
        <f>'4.  2011-2014 LRAM'!AA271*AA930</f>
        <v>0</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5">
        <f t="shared" si="2029"/>
        <v>0</v>
      </c>
    </row>
    <row r="933" spans="2:39" ht="15">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0</v>
      </c>
      <c r="Z933" s="378">
        <f>'4.  2011-2014 LRAM'!Z400*Z930</f>
        <v>0</v>
      </c>
      <c r="AA933" s="378">
        <f>'4.  2011-2014 LRAM'!AA400*AA930</f>
        <v>0</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5">
        <f t="shared" si="2029"/>
        <v>0</v>
      </c>
    </row>
    <row r="934" spans="2:39" ht="15">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0</v>
      </c>
      <c r="Z934" s="378">
        <f>'4.  2011-2014 LRAM'!Z530*Z930</f>
        <v>0</v>
      </c>
      <c r="AA934" s="378">
        <f>'4.  2011-2014 LRAM'!AA530*AA930</f>
        <v>0</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5">
        <f t="shared" si="2029"/>
        <v>0</v>
      </c>
    </row>
    <row r="935" spans="2:39" ht="15">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030">Y211*Y930</f>
        <v>0</v>
      </c>
      <c r="Z935" s="378">
        <f t="shared" si="2030"/>
        <v>0</v>
      </c>
      <c r="AA935" s="378">
        <f t="shared" si="2030"/>
        <v>0</v>
      </c>
      <c r="AB935" s="378">
        <f t="shared" si="2030"/>
        <v>0</v>
      </c>
      <c r="AC935" s="378">
        <f t="shared" si="2030"/>
        <v>0</v>
      </c>
      <c r="AD935" s="378">
        <f t="shared" si="2030"/>
        <v>0</v>
      </c>
      <c r="AE935" s="378">
        <f t="shared" si="2030"/>
        <v>0</v>
      </c>
      <c r="AF935" s="378">
        <f t="shared" si="2030"/>
        <v>0</v>
      </c>
      <c r="AG935" s="378">
        <f t="shared" si="2030"/>
        <v>0</v>
      </c>
      <c r="AH935" s="378">
        <f t="shared" si="2030"/>
        <v>0</v>
      </c>
      <c r="AI935" s="378">
        <f t="shared" si="2030"/>
        <v>0</v>
      </c>
      <c r="AJ935" s="378">
        <f t="shared" si="2030"/>
        <v>0</v>
      </c>
      <c r="AK935" s="378">
        <f t="shared" si="2030"/>
        <v>0</v>
      </c>
      <c r="AL935" s="378">
        <f t="shared" si="2030"/>
        <v>0</v>
      </c>
      <c r="AM935" s="625">
        <f t="shared" si="2029"/>
        <v>0</v>
      </c>
    </row>
    <row r="936" spans="2:39" ht="15">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031">Y394*Y930</f>
        <v>0</v>
      </c>
      <c r="Z936" s="378">
        <f t="shared" si="2031"/>
        <v>0</v>
      </c>
      <c r="AA936" s="378">
        <f t="shared" si="2031"/>
        <v>0</v>
      </c>
      <c r="AB936" s="378">
        <f t="shared" si="2031"/>
        <v>0</v>
      </c>
      <c r="AC936" s="378">
        <f t="shared" si="2031"/>
        <v>0</v>
      </c>
      <c r="AD936" s="378">
        <f t="shared" si="2031"/>
        <v>0</v>
      </c>
      <c r="AE936" s="378">
        <f t="shared" si="2031"/>
        <v>0</v>
      </c>
      <c r="AF936" s="378">
        <f t="shared" si="2031"/>
        <v>0</v>
      </c>
      <c r="AG936" s="378">
        <f t="shared" si="2031"/>
        <v>0</v>
      </c>
      <c r="AH936" s="378">
        <f t="shared" si="2031"/>
        <v>0</v>
      </c>
      <c r="AI936" s="378">
        <f t="shared" si="2031"/>
        <v>0</v>
      </c>
      <c r="AJ936" s="378">
        <f t="shared" si="2031"/>
        <v>0</v>
      </c>
      <c r="AK936" s="378">
        <f t="shared" si="2031"/>
        <v>0</v>
      </c>
      <c r="AL936" s="378">
        <f t="shared" si="2031"/>
        <v>0</v>
      </c>
      <c r="AM936" s="625">
        <f t="shared" si="2029"/>
        <v>0</v>
      </c>
    </row>
    <row r="937" spans="2:39" ht="15">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032">Y577*Y930</f>
        <v>0</v>
      </c>
      <c r="Z937" s="378">
        <f t="shared" si="2032"/>
        <v>0</v>
      </c>
      <c r="AA937" s="378">
        <f t="shared" si="2032"/>
        <v>0</v>
      </c>
      <c r="AB937" s="378">
        <f t="shared" si="2032"/>
        <v>0</v>
      </c>
      <c r="AC937" s="378">
        <f t="shared" si="2032"/>
        <v>0</v>
      </c>
      <c r="AD937" s="378">
        <f t="shared" si="2032"/>
        <v>0</v>
      </c>
      <c r="AE937" s="378">
        <f t="shared" si="2032"/>
        <v>0</v>
      </c>
      <c r="AF937" s="378">
        <f t="shared" si="2032"/>
        <v>0</v>
      </c>
      <c r="AG937" s="378">
        <f t="shared" si="2032"/>
        <v>0</v>
      </c>
      <c r="AH937" s="378">
        <f t="shared" si="2032"/>
        <v>0</v>
      </c>
      <c r="AI937" s="378">
        <f t="shared" si="2032"/>
        <v>0</v>
      </c>
      <c r="AJ937" s="378">
        <f t="shared" si="2032"/>
        <v>0</v>
      </c>
      <c r="AK937" s="378">
        <f t="shared" si="2032"/>
        <v>0</v>
      </c>
      <c r="AL937" s="378">
        <f t="shared" si="2032"/>
        <v>0</v>
      </c>
      <c r="AM937" s="625">
        <f t="shared" si="2029"/>
        <v>0</v>
      </c>
    </row>
    <row r="938" spans="2:39" ht="15">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033">Y760*Y930</f>
        <v>0</v>
      </c>
      <c r="Z938" s="378">
        <f t="shared" si="2033"/>
        <v>0</v>
      </c>
      <c r="AA938" s="378">
        <f t="shared" si="2033"/>
        <v>0</v>
      </c>
      <c r="AB938" s="378">
        <f t="shared" si="2033"/>
        <v>0</v>
      </c>
      <c r="AC938" s="378">
        <f t="shared" si="2033"/>
        <v>0</v>
      </c>
      <c r="AD938" s="378">
        <f t="shared" si="2033"/>
        <v>0</v>
      </c>
      <c r="AE938" s="378">
        <f t="shared" si="2033"/>
        <v>0</v>
      </c>
      <c r="AF938" s="378">
        <f t="shared" si="2033"/>
        <v>0</v>
      </c>
      <c r="AG938" s="378">
        <f t="shared" si="2033"/>
        <v>0</v>
      </c>
      <c r="AH938" s="378">
        <f t="shared" si="2033"/>
        <v>0</v>
      </c>
      <c r="AI938" s="378">
        <f t="shared" si="2033"/>
        <v>0</v>
      </c>
      <c r="AJ938" s="378">
        <f t="shared" si="2033"/>
        <v>0</v>
      </c>
      <c r="AK938" s="378">
        <f t="shared" si="2033"/>
        <v>0</v>
      </c>
      <c r="AL938" s="378">
        <f t="shared" si="2033"/>
        <v>0</v>
      </c>
      <c r="AM938" s="625">
        <f t="shared" si="2029"/>
        <v>0</v>
      </c>
    </row>
    <row r="939" spans="2:39" ht="15">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0</v>
      </c>
      <c r="Z939" s="378">
        <f t="shared" ref="Z939:AL939" si="2034">Z927*Z930</f>
        <v>0</v>
      </c>
      <c r="AA939" s="378">
        <f t="shared" si="2034"/>
        <v>0</v>
      </c>
      <c r="AB939" s="378">
        <f t="shared" si="2034"/>
        <v>0</v>
      </c>
      <c r="AC939" s="378">
        <f t="shared" si="2034"/>
        <v>0</v>
      </c>
      <c r="AD939" s="378">
        <f t="shared" si="2034"/>
        <v>0</v>
      </c>
      <c r="AE939" s="378">
        <f t="shared" si="2034"/>
        <v>0</v>
      </c>
      <c r="AF939" s="378">
        <f t="shared" si="2034"/>
        <v>0</v>
      </c>
      <c r="AG939" s="378">
        <f t="shared" si="2034"/>
        <v>0</v>
      </c>
      <c r="AH939" s="378">
        <f t="shared" si="2034"/>
        <v>0</v>
      </c>
      <c r="AI939" s="378">
        <f t="shared" si="2034"/>
        <v>0</v>
      </c>
      <c r="AJ939" s="378">
        <f t="shared" si="2034"/>
        <v>0</v>
      </c>
      <c r="AK939" s="378">
        <f t="shared" si="2034"/>
        <v>0</v>
      </c>
      <c r="AL939" s="378">
        <f t="shared" si="2034"/>
        <v>0</v>
      </c>
      <c r="AM939" s="625">
        <f t="shared" si="2029"/>
        <v>0</v>
      </c>
    </row>
    <row r="940" spans="2:39" ht="15.45">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0</v>
      </c>
      <c r="Z940" s="346">
        <f t="shared" ref="Z940:AE940" si="2035">SUM(Z931:Z939)</f>
        <v>0</v>
      </c>
      <c r="AA940" s="346">
        <f t="shared" si="2035"/>
        <v>0</v>
      </c>
      <c r="AB940" s="346">
        <f t="shared" si="2035"/>
        <v>0</v>
      </c>
      <c r="AC940" s="346">
        <f t="shared" si="2035"/>
        <v>0</v>
      </c>
      <c r="AD940" s="346">
        <f t="shared" si="2035"/>
        <v>0</v>
      </c>
      <c r="AE940" s="346">
        <f t="shared" si="2035"/>
        <v>0</v>
      </c>
      <c r="AF940" s="346">
        <f>SUM(AF931:AF939)</f>
        <v>0</v>
      </c>
      <c r="AG940" s="346">
        <f t="shared" ref="AG940:AL940" si="2036">SUM(AG931:AG939)</f>
        <v>0</v>
      </c>
      <c r="AH940" s="346">
        <f t="shared" si="2036"/>
        <v>0</v>
      </c>
      <c r="AI940" s="346">
        <f t="shared" si="2036"/>
        <v>0</v>
      </c>
      <c r="AJ940" s="346">
        <f t="shared" si="2036"/>
        <v>0</v>
      </c>
      <c r="AK940" s="346">
        <f t="shared" si="2036"/>
        <v>0</v>
      </c>
      <c r="AL940" s="346">
        <f t="shared" si="2036"/>
        <v>0</v>
      </c>
      <c r="AM940" s="407">
        <f>SUM(AM931:AM939)</f>
        <v>0</v>
      </c>
    </row>
    <row r="941" spans="2:39" ht="15.45">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0</v>
      </c>
      <c r="Z941" s="347">
        <f t="shared" ref="Z941:AE941" si="2037">Z928*Z930</f>
        <v>0</v>
      </c>
      <c r="AA941" s="347">
        <f t="shared" si="2037"/>
        <v>0</v>
      </c>
      <c r="AB941" s="347">
        <f t="shared" si="2037"/>
        <v>0</v>
      </c>
      <c r="AC941" s="347">
        <f t="shared" si="2037"/>
        <v>0</v>
      </c>
      <c r="AD941" s="347">
        <f t="shared" si="2037"/>
        <v>0</v>
      </c>
      <c r="AE941" s="347">
        <f t="shared" si="2037"/>
        <v>0</v>
      </c>
      <c r="AF941" s="347">
        <f>AF928*AF930</f>
        <v>0</v>
      </c>
      <c r="AG941" s="347">
        <f t="shared" ref="AG941:AL941" si="2038">AG928*AG930</f>
        <v>0</v>
      </c>
      <c r="AH941" s="347">
        <f t="shared" si="2038"/>
        <v>0</v>
      </c>
      <c r="AI941" s="347">
        <f t="shared" si="2038"/>
        <v>0</v>
      </c>
      <c r="AJ941" s="347">
        <f t="shared" si="2038"/>
        <v>0</v>
      </c>
      <c r="AK941" s="347">
        <f t="shared" si="2038"/>
        <v>0</v>
      </c>
      <c r="AL941" s="347">
        <f t="shared" si="2038"/>
        <v>0</v>
      </c>
      <c r="AM941" s="407">
        <f>SUM(Y941:AL941)</f>
        <v>0</v>
      </c>
    </row>
    <row r="942" spans="2:39" ht="15.45">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0</v>
      </c>
    </row>
    <row r="943" spans="2:39" ht="15">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ht="15">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0</v>
      </c>
      <c r="Z944" s="326">
        <f>SUMPRODUCT(E770:E925,Z770:Z925)</f>
        <v>340823.69860867859</v>
      </c>
      <c r="AA944" s="326">
        <f t="shared" ref="AA944:AL944" si="2039">IF(AA768="kw",SUMPRODUCT($N$770:$N$925,$P$770:$P$925,AA770:AA925),SUMPRODUCT($E$770:$E$925,AA770:AA925))</f>
        <v>4552.9970633628527</v>
      </c>
      <c r="AB944" s="326">
        <f t="shared" si="2039"/>
        <v>0</v>
      </c>
      <c r="AC944" s="326">
        <f t="shared" si="2039"/>
        <v>0</v>
      </c>
      <c r="AD944" s="326">
        <f t="shared" si="2039"/>
        <v>0</v>
      </c>
      <c r="AE944" s="326">
        <f t="shared" si="2039"/>
        <v>0</v>
      </c>
      <c r="AF944" s="326">
        <f t="shared" si="2039"/>
        <v>0</v>
      </c>
      <c r="AG944" s="326">
        <f t="shared" si="2039"/>
        <v>0</v>
      </c>
      <c r="AH944" s="326">
        <f t="shared" si="2039"/>
        <v>0</v>
      </c>
      <c r="AI944" s="326">
        <f t="shared" si="2039"/>
        <v>0</v>
      </c>
      <c r="AJ944" s="326">
        <f t="shared" si="2039"/>
        <v>0</v>
      </c>
      <c r="AK944" s="326">
        <f t="shared" si="2039"/>
        <v>0</v>
      </c>
      <c r="AL944" s="326">
        <f t="shared" si="2039"/>
        <v>0</v>
      </c>
      <c r="AM944" s="386"/>
    </row>
    <row r="945" spans="1:39" ht="18.75" customHeight="1">
      <c r="B945" s="368" t="s">
        <v>582</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45">
      <c r="B948" s="280" t="s">
        <v>341</v>
      </c>
      <c r="C948" s="281"/>
      <c r="D948" s="586" t="s">
        <v>526</v>
      </c>
      <c r="E948" s="253"/>
      <c r="F948" s="586"/>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833" t="s">
        <v>211</v>
      </c>
      <c r="C949" s="835" t="s">
        <v>33</v>
      </c>
      <c r="D949" s="284" t="s">
        <v>422</v>
      </c>
      <c r="E949" s="837" t="s">
        <v>209</v>
      </c>
      <c r="F949" s="838"/>
      <c r="G949" s="838"/>
      <c r="H949" s="838"/>
      <c r="I949" s="838"/>
      <c r="J949" s="838"/>
      <c r="K949" s="838"/>
      <c r="L949" s="838"/>
      <c r="M949" s="839"/>
      <c r="N949" s="843" t="s">
        <v>213</v>
      </c>
      <c r="O949" s="284" t="s">
        <v>423</v>
      </c>
      <c r="P949" s="837" t="s">
        <v>212</v>
      </c>
      <c r="Q949" s="838"/>
      <c r="R949" s="838"/>
      <c r="S949" s="838"/>
      <c r="T949" s="838"/>
      <c r="U949" s="838"/>
      <c r="V949" s="838"/>
      <c r="W949" s="838"/>
      <c r="X949" s="839"/>
      <c r="Y949" s="840" t="s">
        <v>243</v>
      </c>
      <c r="Z949" s="841"/>
      <c r="AA949" s="841"/>
      <c r="AB949" s="841"/>
      <c r="AC949" s="841"/>
      <c r="AD949" s="841"/>
      <c r="AE949" s="841"/>
      <c r="AF949" s="841"/>
      <c r="AG949" s="841"/>
      <c r="AH949" s="841"/>
      <c r="AI949" s="841"/>
      <c r="AJ949" s="841"/>
      <c r="AK949" s="841"/>
      <c r="AL949" s="841"/>
      <c r="AM949" s="842"/>
    </row>
    <row r="950" spans="1:39" ht="65.25" customHeight="1">
      <c r="B950" s="834"/>
      <c r="C950" s="836"/>
      <c r="D950" s="285">
        <v>2020</v>
      </c>
      <c r="E950" s="285">
        <v>2021</v>
      </c>
      <c r="F950" s="285">
        <v>2022</v>
      </c>
      <c r="G950" s="285">
        <v>2023</v>
      </c>
      <c r="H950" s="285">
        <v>2024</v>
      </c>
      <c r="I950" s="285">
        <v>2025</v>
      </c>
      <c r="J950" s="285">
        <v>2026</v>
      </c>
      <c r="K950" s="285">
        <v>2027</v>
      </c>
      <c r="L950" s="285">
        <v>2028</v>
      </c>
      <c r="M950" s="285">
        <v>2029</v>
      </c>
      <c r="N950" s="844"/>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GS&gt;50 to 4,999 kW</v>
      </c>
      <c r="AB950" s="285" t="str">
        <f>'1.  LRAMVA Summary'!G52</f>
        <v>USL</v>
      </c>
      <c r="AC950" s="285" t="str">
        <f>'1.  LRAMVA Summary'!H52</f>
        <v>Sentinel Lighting</v>
      </c>
      <c r="AD950" s="285" t="str">
        <f>'1.  LRAMVA Summary'!I52</f>
        <v>Street Lighting</v>
      </c>
      <c r="AE950" s="285" t="str">
        <f>'1.  LRAMVA Summary'!J52</f>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hidden="1" customHeight="1">
      <c r="A951" s="528"/>
      <c r="B951" s="514" t="s">
        <v>504</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kWh</v>
      </c>
      <c r="AC951" s="291" t="str">
        <f>'1.  LRAMVA Summary'!H53</f>
        <v>kW</v>
      </c>
      <c r="AD951" s="291" t="str">
        <f>'1.  LRAMVA Summary'!I53</f>
        <v>kW</v>
      </c>
      <c r="AE951" s="291">
        <f>'1.  LRAMVA Summary'!J53</f>
        <v>0</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customHeight="1" outlineLevel="1">
      <c r="A952" s="528"/>
      <c r="B952" s="500" t="s">
        <v>497</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customHeight="1" outlineLevel="1">
      <c r="A953" s="528">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customHeight="1" outlineLevel="1">
      <c r="A954" s="528"/>
      <c r="B954" s="294" t="s">
        <v>346</v>
      </c>
      <c r="C954" s="291" t="s">
        <v>163</v>
      </c>
      <c r="D954" s="295"/>
      <c r="E954" s="295"/>
      <c r="F954" s="295"/>
      <c r="G954" s="295"/>
      <c r="H954" s="295"/>
      <c r="I954" s="295"/>
      <c r="J954" s="295"/>
      <c r="K954" s="295"/>
      <c r="L954" s="295"/>
      <c r="M954" s="295"/>
      <c r="N954" s="467"/>
      <c r="O954" s="295"/>
      <c r="P954" s="295"/>
      <c r="Q954" s="295"/>
      <c r="R954" s="295"/>
      <c r="S954" s="295"/>
      <c r="T954" s="295"/>
      <c r="U954" s="295"/>
      <c r="V954" s="295"/>
      <c r="W954" s="295"/>
      <c r="X954" s="295"/>
      <c r="Y954" s="411">
        <f>Y953</f>
        <v>0</v>
      </c>
      <c r="Z954" s="411">
        <f t="shared" ref="Z954" si="2040">Z953</f>
        <v>0</v>
      </c>
      <c r="AA954" s="411">
        <f t="shared" ref="AA954" si="2041">AA953</f>
        <v>0</v>
      </c>
      <c r="AB954" s="411">
        <f t="shared" ref="AB954" si="2042">AB953</f>
        <v>0</v>
      </c>
      <c r="AC954" s="411">
        <f t="shared" ref="AC954" si="2043">AC953</f>
        <v>0</v>
      </c>
      <c r="AD954" s="411">
        <f t="shared" ref="AD954" si="2044">AD953</f>
        <v>0</v>
      </c>
      <c r="AE954" s="411">
        <f t="shared" ref="AE954" si="2045">AE953</f>
        <v>0</v>
      </c>
      <c r="AF954" s="411">
        <f t="shared" ref="AF954" si="2046">AF953</f>
        <v>0</v>
      </c>
      <c r="AG954" s="411">
        <f t="shared" ref="AG954" si="2047">AG953</f>
        <v>0</v>
      </c>
      <c r="AH954" s="411">
        <f t="shared" ref="AH954" si="2048">AH953</f>
        <v>0</v>
      </c>
      <c r="AI954" s="411">
        <f t="shared" ref="AI954" si="2049">AI953</f>
        <v>0</v>
      </c>
      <c r="AJ954" s="411">
        <f t="shared" ref="AJ954" si="2050">AJ953</f>
        <v>0</v>
      </c>
      <c r="AK954" s="411">
        <f t="shared" ref="AK954" si="2051">AK953</f>
        <v>0</v>
      </c>
      <c r="AL954" s="411">
        <f t="shared" ref="AL954" si="2052">AL953</f>
        <v>0</v>
      </c>
      <c r="AM954" s="297"/>
    </row>
    <row r="955" spans="1:39" ht="15" customHeight="1" outlineLevel="1">
      <c r="A955" s="528"/>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customHeight="1" outlineLevel="1">
      <c r="A956" s="528">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customHeight="1" outlineLevel="1">
      <c r="A957" s="528"/>
      <c r="B957" s="294" t="s">
        <v>346</v>
      </c>
      <c r="C957" s="291" t="s">
        <v>163</v>
      </c>
      <c r="D957" s="295"/>
      <c r="E957" s="295"/>
      <c r="F957" s="295"/>
      <c r="G957" s="295"/>
      <c r="H957" s="295"/>
      <c r="I957" s="295"/>
      <c r="J957" s="295"/>
      <c r="K957" s="295"/>
      <c r="L957" s="295"/>
      <c r="M957" s="295"/>
      <c r="N957" s="467"/>
      <c r="O957" s="295"/>
      <c r="P957" s="295"/>
      <c r="Q957" s="295"/>
      <c r="R957" s="295"/>
      <c r="S957" s="295"/>
      <c r="T957" s="295"/>
      <c r="U957" s="295"/>
      <c r="V957" s="295"/>
      <c r="W957" s="295"/>
      <c r="X957" s="295"/>
      <c r="Y957" s="411">
        <f>Y956</f>
        <v>0</v>
      </c>
      <c r="Z957" s="411">
        <f t="shared" ref="Z957" si="2053">Z956</f>
        <v>0</v>
      </c>
      <c r="AA957" s="411">
        <f t="shared" ref="AA957" si="2054">AA956</f>
        <v>0</v>
      </c>
      <c r="AB957" s="411">
        <f t="shared" ref="AB957" si="2055">AB956</f>
        <v>0</v>
      </c>
      <c r="AC957" s="411">
        <f t="shared" ref="AC957" si="2056">AC956</f>
        <v>0</v>
      </c>
      <c r="AD957" s="411">
        <f t="shared" ref="AD957" si="2057">AD956</f>
        <v>0</v>
      </c>
      <c r="AE957" s="411">
        <f t="shared" ref="AE957" si="2058">AE956</f>
        <v>0</v>
      </c>
      <c r="AF957" s="411">
        <f t="shared" ref="AF957" si="2059">AF956</f>
        <v>0</v>
      </c>
      <c r="AG957" s="411">
        <f t="shared" ref="AG957" si="2060">AG956</f>
        <v>0</v>
      </c>
      <c r="AH957" s="411">
        <f t="shared" ref="AH957" si="2061">AH956</f>
        <v>0</v>
      </c>
      <c r="AI957" s="411">
        <f t="shared" ref="AI957" si="2062">AI956</f>
        <v>0</v>
      </c>
      <c r="AJ957" s="411">
        <f t="shared" ref="AJ957" si="2063">AJ956</f>
        <v>0</v>
      </c>
      <c r="AK957" s="411">
        <f t="shared" ref="AK957" si="2064">AK956</f>
        <v>0</v>
      </c>
      <c r="AL957" s="411">
        <f t="shared" ref="AL957" si="2065">AL956</f>
        <v>0</v>
      </c>
      <c r="AM957" s="297"/>
    </row>
    <row r="958" spans="1:39" ht="15" customHeight="1" outlineLevel="1">
      <c r="A958" s="528"/>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customHeight="1" outlineLevel="1">
      <c r="A959" s="528">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customHeight="1" outlineLevel="1">
      <c r="A960" s="528"/>
      <c r="B960" s="294" t="s">
        <v>346</v>
      </c>
      <c r="C960" s="291" t="s">
        <v>163</v>
      </c>
      <c r="D960" s="295"/>
      <c r="E960" s="295"/>
      <c r="F960" s="295"/>
      <c r="G960" s="295"/>
      <c r="H960" s="295"/>
      <c r="I960" s="295"/>
      <c r="J960" s="295"/>
      <c r="K960" s="295"/>
      <c r="L960" s="295"/>
      <c r="M960" s="295"/>
      <c r="N960" s="467"/>
      <c r="O960" s="295"/>
      <c r="P960" s="295"/>
      <c r="Q960" s="295"/>
      <c r="R960" s="295"/>
      <c r="S960" s="295"/>
      <c r="T960" s="295"/>
      <c r="U960" s="295"/>
      <c r="V960" s="295"/>
      <c r="W960" s="295"/>
      <c r="X960" s="295"/>
      <c r="Y960" s="411">
        <f>Y959</f>
        <v>0</v>
      </c>
      <c r="Z960" s="411">
        <f t="shared" ref="Z960" si="2066">Z959</f>
        <v>0</v>
      </c>
      <c r="AA960" s="411">
        <f t="shared" ref="AA960" si="2067">AA959</f>
        <v>0</v>
      </c>
      <c r="AB960" s="411">
        <f t="shared" ref="AB960" si="2068">AB959</f>
        <v>0</v>
      </c>
      <c r="AC960" s="411">
        <f t="shared" ref="AC960" si="2069">AC959</f>
        <v>0</v>
      </c>
      <c r="AD960" s="411">
        <f t="shared" ref="AD960" si="2070">AD959</f>
        <v>0</v>
      </c>
      <c r="AE960" s="411">
        <f t="shared" ref="AE960" si="2071">AE959</f>
        <v>0</v>
      </c>
      <c r="AF960" s="411">
        <f t="shared" ref="AF960" si="2072">AF959</f>
        <v>0</v>
      </c>
      <c r="AG960" s="411">
        <f t="shared" ref="AG960" si="2073">AG959</f>
        <v>0</v>
      </c>
      <c r="AH960" s="411">
        <f t="shared" ref="AH960" si="2074">AH959</f>
        <v>0</v>
      </c>
      <c r="AI960" s="411">
        <f t="shared" ref="AI960" si="2075">AI959</f>
        <v>0</v>
      </c>
      <c r="AJ960" s="411">
        <f t="shared" ref="AJ960" si="2076">AJ959</f>
        <v>0</v>
      </c>
      <c r="AK960" s="411">
        <f t="shared" ref="AK960" si="2077">AK959</f>
        <v>0</v>
      </c>
      <c r="AL960" s="411">
        <f t="shared" ref="AL960" si="2078">AL959</f>
        <v>0</v>
      </c>
      <c r="AM960" s="297"/>
    </row>
    <row r="961" spans="1:39" ht="15" customHeight="1" outlineLevel="1">
      <c r="A961" s="528"/>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customHeight="1" outlineLevel="1">
      <c r="A962" s="528">
        <v>4</v>
      </c>
      <c r="B962" s="516" t="s">
        <v>666</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customHeight="1" outlineLevel="1">
      <c r="A963" s="528"/>
      <c r="B963" s="294" t="s">
        <v>346</v>
      </c>
      <c r="C963" s="291" t="s">
        <v>163</v>
      </c>
      <c r="D963" s="295"/>
      <c r="E963" s="295"/>
      <c r="F963" s="295"/>
      <c r="G963" s="295"/>
      <c r="H963" s="295"/>
      <c r="I963" s="295"/>
      <c r="J963" s="295"/>
      <c r="K963" s="295"/>
      <c r="L963" s="295"/>
      <c r="M963" s="295"/>
      <c r="N963" s="467"/>
      <c r="O963" s="295"/>
      <c r="P963" s="295"/>
      <c r="Q963" s="295"/>
      <c r="R963" s="295"/>
      <c r="S963" s="295"/>
      <c r="T963" s="295"/>
      <c r="U963" s="295"/>
      <c r="V963" s="295"/>
      <c r="W963" s="295"/>
      <c r="X963" s="295"/>
      <c r="Y963" s="411">
        <f>Y962</f>
        <v>0</v>
      </c>
      <c r="Z963" s="411">
        <f t="shared" ref="Z963" si="2079">Z962</f>
        <v>0</v>
      </c>
      <c r="AA963" s="411">
        <f t="shared" ref="AA963" si="2080">AA962</f>
        <v>0</v>
      </c>
      <c r="AB963" s="411">
        <f t="shared" ref="AB963" si="2081">AB962</f>
        <v>0</v>
      </c>
      <c r="AC963" s="411">
        <f t="shared" ref="AC963" si="2082">AC962</f>
        <v>0</v>
      </c>
      <c r="AD963" s="411">
        <f t="shared" ref="AD963" si="2083">AD962</f>
        <v>0</v>
      </c>
      <c r="AE963" s="411">
        <f t="shared" ref="AE963" si="2084">AE962</f>
        <v>0</v>
      </c>
      <c r="AF963" s="411">
        <f t="shared" ref="AF963" si="2085">AF962</f>
        <v>0</v>
      </c>
      <c r="AG963" s="411">
        <f t="shared" ref="AG963" si="2086">AG962</f>
        <v>0</v>
      </c>
      <c r="AH963" s="411">
        <f t="shared" ref="AH963" si="2087">AH962</f>
        <v>0</v>
      </c>
      <c r="AI963" s="411">
        <f t="shared" ref="AI963" si="2088">AI962</f>
        <v>0</v>
      </c>
      <c r="AJ963" s="411">
        <f t="shared" ref="AJ963" si="2089">AJ962</f>
        <v>0</v>
      </c>
      <c r="AK963" s="411">
        <f t="shared" ref="AK963" si="2090">AK962</f>
        <v>0</v>
      </c>
      <c r="AL963" s="411">
        <f t="shared" ref="AL963" si="2091">AL962</f>
        <v>0</v>
      </c>
      <c r="AM963" s="297"/>
    </row>
    <row r="964" spans="1:39" ht="15" customHeight="1" outlineLevel="1">
      <c r="A964" s="528"/>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customHeight="1" outlineLevel="1">
      <c r="A965" s="528">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customHeight="1" outlineLevel="1">
      <c r="A966" s="528"/>
      <c r="B966" s="294" t="s">
        <v>346</v>
      </c>
      <c r="C966" s="291" t="s">
        <v>163</v>
      </c>
      <c r="D966" s="295"/>
      <c r="E966" s="295"/>
      <c r="F966" s="295"/>
      <c r="G966" s="295"/>
      <c r="H966" s="295"/>
      <c r="I966" s="295"/>
      <c r="J966" s="295"/>
      <c r="K966" s="295"/>
      <c r="L966" s="295"/>
      <c r="M966" s="295"/>
      <c r="N966" s="467"/>
      <c r="O966" s="295"/>
      <c r="P966" s="295"/>
      <c r="Q966" s="295"/>
      <c r="R966" s="295"/>
      <c r="S966" s="295"/>
      <c r="T966" s="295"/>
      <c r="U966" s="295"/>
      <c r="V966" s="295"/>
      <c r="W966" s="295"/>
      <c r="X966" s="295"/>
      <c r="Y966" s="411">
        <f>Y965</f>
        <v>0</v>
      </c>
      <c r="Z966" s="411">
        <f t="shared" ref="Z966" si="2092">Z965</f>
        <v>0</v>
      </c>
      <c r="AA966" s="411">
        <f t="shared" ref="AA966" si="2093">AA965</f>
        <v>0</v>
      </c>
      <c r="AB966" s="411">
        <f t="shared" ref="AB966" si="2094">AB965</f>
        <v>0</v>
      </c>
      <c r="AC966" s="411">
        <f t="shared" ref="AC966" si="2095">AC965</f>
        <v>0</v>
      </c>
      <c r="AD966" s="411">
        <f t="shared" ref="AD966" si="2096">AD965</f>
        <v>0</v>
      </c>
      <c r="AE966" s="411">
        <f t="shared" ref="AE966" si="2097">AE965</f>
        <v>0</v>
      </c>
      <c r="AF966" s="411">
        <f t="shared" ref="AF966" si="2098">AF965</f>
        <v>0</v>
      </c>
      <c r="AG966" s="411">
        <f t="shared" ref="AG966" si="2099">AG965</f>
        <v>0</v>
      </c>
      <c r="AH966" s="411">
        <f t="shared" ref="AH966" si="2100">AH965</f>
        <v>0</v>
      </c>
      <c r="AI966" s="411">
        <f t="shared" ref="AI966" si="2101">AI965</f>
        <v>0</v>
      </c>
      <c r="AJ966" s="411">
        <f t="shared" ref="AJ966" si="2102">AJ965</f>
        <v>0</v>
      </c>
      <c r="AK966" s="411">
        <f t="shared" ref="AK966" si="2103">AK965</f>
        <v>0</v>
      </c>
      <c r="AL966" s="411">
        <f t="shared" ref="AL966" si="2104">AL965</f>
        <v>0</v>
      </c>
      <c r="AM966" s="297"/>
    </row>
    <row r="967" spans="1:39" ht="15" customHeight="1" outlineLevel="1">
      <c r="A967" s="528"/>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45" outlineLevel="1">
      <c r="A968" s="528"/>
      <c r="B968" s="319" t="s">
        <v>498</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customHeight="1" outlineLevel="1">
      <c r="A969" s="528">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customHeight="1" outlineLevel="1">
      <c r="A970" s="528"/>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105">Z969</f>
        <v>0</v>
      </c>
      <c r="AA970" s="411">
        <f t="shared" ref="AA970" si="2106">AA969</f>
        <v>0</v>
      </c>
      <c r="AB970" s="411">
        <f t="shared" ref="AB970" si="2107">AB969</f>
        <v>0</v>
      </c>
      <c r="AC970" s="411">
        <f t="shared" ref="AC970" si="2108">AC969</f>
        <v>0</v>
      </c>
      <c r="AD970" s="411">
        <f t="shared" ref="AD970" si="2109">AD969</f>
        <v>0</v>
      </c>
      <c r="AE970" s="411">
        <f t="shared" ref="AE970" si="2110">AE969</f>
        <v>0</v>
      </c>
      <c r="AF970" s="411">
        <f t="shared" ref="AF970" si="2111">AF969</f>
        <v>0</v>
      </c>
      <c r="AG970" s="411">
        <f t="shared" ref="AG970" si="2112">AG969</f>
        <v>0</v>
      </c>
      <c r="AH970" s="411">
        <f t="shared" ref="AH970" si="2113">AH969</f>
        <v>0</v>
      </c>
      <c r="AI970" s="411">
        <f t="shared" ref="AI970" si="2114">AI969</f>
        <v>0</v>
      </c>
      <c r="AJ970" s="411">
        <f t="shared" ref="AJ970" si="2115">AJ969</f>
        <v>0</v>
      </c>
      <c r="AK970" s="411">
        <f t="shared" ref="AK970" si="2116">AK969</f>
        <v>0</v>
      </c>
      <c r="AL970" s="411">
        <f t="shared" ref="AL970" si="2117">AL969</f>
        <v>0</v>
      </c>
      <c r="AM970" s="311"/>
    </row>
    <row r="971" spans="1:39" ht="15" customHeight="1" outlineLevel="1">
      <c r="A971" s="528"/>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customHeight="1" outlineLevel="1">
      <c r="A972" s="528">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customHeight="1" outlineLevel="1">
      <c r="A973" s="528"/>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118">Z972</f>
        <v>0</v>
      </c>
      <c r="AA973" s="411">
        <f t="shared" ref="AA973" si="2119">AA972</f>
        <v>0</v>
      </c>
      <c r="AB973" s="411">
        <f t="shared" ref="AB973" si="2120">AB972</f>
        <v>0</v>
      </c>
      <c r="AC973" s="411">
        <f t="shared" ref="AC973" si="2121">AC972</f>
        <v>0</v>
      </c>
      <c r="AD973" s="411">
        <f t="shared" ref="AD973" si="2122">AD972</f>
        <v>0</v>
      </c>
      <c r="AE973" s="411">
        <f t="shared" ref="AE973" si="2123">AE972</f>
        <v>0</v>
      </c>
      <c r="AF973" s="411">
        <f t="shared" ref="AF973" si="2124">AF972</f>
        <v>0</v>
      </c>
      <c r="AG973" s="411">
        <f t="shared" ref="AG973" si="2125">AG972</f>
        <v>0</v>
      </c>
      <c r="AH973" s="411">
        <f t="shared" ref="AH973" si="2126">AH972</f>
        <v>0</v>
      </c>
      <c r="AI973" s="411">
        <f t="shared" ref="AI973" si="2127">AI972</f>
        <v>0</v>
      </c>
      <c r="AJ973" s="411">
        <f t="shared" ref="AJ973" si="2128">AJ972</f>
        <v>0</v>
      </c>
      <c r="AK973" s="411">
        <f t="shared" ref="AK973" si="2129">AK972</f>
        <v>0</v>
      </c>
      <c r="AL973" s="411">
        <f t="shared" ref="AL973" si="2130">AL972</f>
        <v>0</v>
      </c>
      <c r="AM973" s="311"/>
    </row>
    <row r="974" spans="1:39" ht="15" customHeight="1" outlineLevel="1">
      <c r="A974" s="528"/>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customHeight="1" outlineLevel="1">
      <c r="A975" s="528">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customHeight="1" outlineLevel="1">
      <c r="A976" s="528"/>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131">Z975</f>
        <v>0</v>
      </c>
      <c r="AA976" s="411">
        <f t="shared" ref="AA976" si="2132">AA975</f>
        <v>0</v>
      </c>
      <c r="AB976" s="411">
        <f t="shared" ref="AB976" si="2133">AB975</f>
        <v>0</v>
      </c>
      <c r="AC976" s="411">
        <f t="shared" ref="AC976" si="2134">AC975</f>
        <v>0</v>
      </c>
      <c r="AD976" s="411">
        <f t="shared" ref="AD976" si="2135">AD975</f>
        <v>0</v>
      </c>
      <c r="AE976" s="411">
        <f t="shared" ref="AE976" si="2136">AE975</f>
        <v>0</v>
      </c>
      <c r="AF976" s="411">
        <f t="shared" ref="AF976" si="2137">AF975</f>
        <v>0</v>
      </c>
      <c r="AG976" s="411">
        <f t="shared" ref="AG976" si="2138">AG975</f>
        <v>0</v>
      </c>
      <c r="AH976" s="411">
        <f t="shared" ref="AH976" si="2139">AH975</f>
        <v>0</v>
      </c>
      <c r="AI976" s="411">
        <f t="shared" ref="AI976" si="2140">AI975</f>
        <v>0</v>
      </c>
      <c r="AJ976" s="411">
        <f t="shared" ref="AJ976" si="2141">AJ975</f>
        <v>0</v>
      </c>
      <c r="AK976" s="411">
        <f t="shared" ref="AK976" si="2142">AK975</f>
        <v>0</v>
      </c>
      <c r="AL976" s="411">
        <f t="shared" ref="AL976" si="2143">AL975</f>
        <v>0</v>
      </c>
      <c r="AM976" s="311"/>
    </row>
    <row r="977" spans="1:39" ht="15" customHeight="1" outlineLevel="1">
      <c r="A977" s="528"/>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customHeight="1" outlineLevel="1">
      <c r="A978" s="528">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customHeight="1" outlineLevel="1">
      <c r="A979" s="528"/>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144">Z978</f>
        <v>0</v>
      </c>
      <c r="AA979" s="411">
        <f t="shared" ref="AA979" si="2145">AA978</f>
        <v>0</v>
      </c>
      <c r="AB979" s="411">
        <f t="shared" ref="AB979" si="2146">AB978</f>
        <v>0</v>
      </c>
      <c r="AC979" s="411">
        <f t="shared" ref="AC979" si="2147">AC978</f>
        <v>0</v>
      </c>
      <c r="AD979" s="411">
        <f t="shared" ref="AD979" si="2148">AD978</f>
        <v>0</v>
      </c>
      <c r="AE979" s="411">
        <f t="shared" ref="AE979" si="2149">AE978</f>
        <v>0</v>
      </c>
      <c r="AF979" s="411">
        <f t="shared" ref="AF979" si="2150">AF978</f>
        <v>0</v>
      </c>
      <c r="AG979" s="411">
        <f t="shared" ref="AG979" si="2151">AG978</f>
        <v>0</v>
      </c>
      <c r="AH979" s="411">
        <f t="shared" ref="AH979" si="2152">AH978</f>
        <v>0</v>
      </c>
      <c r="AI979" s="411">
        <f t="shared" ref="AI979" si="2153">AI978</f>
        <v>0</v>
      </c>
      <c r="AJ979" s="411">
        <f t="shared" ref="AJ979" si="2154">AJ978</f>
        <v>0</v>
      </c>
      <c r="AK979" s="411">
        <f t="shared" ref="AK979" si="2155">AK978</f>
        <v>0</v>
      </c>
      <c r="AL979" s="411">
        <f t="shared" ref="AL979" si="2156">AL978</f>
        <v>0</v>
      </c>
      <c r="AM979" s="311"/>
    </row>
    <row r="980" spans="1:39" ht="15" customHeight="1" outlineLevel="1">
      <c r="A980" s="528"/>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customHeight="1" outlineLevel="1">
      <c r="A981" s="528">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customHeight="1" outlineLevel="1">
      <c r="A982" s="528"/>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157">Z981</f>
        <v>0</v>
      </c>
      <c r="AA982" s="411">
        <f t="shared" ref="AA982" si="2158">AA981</f>
        <v>0</v>
      </c>
      <c r="AB982" s="411">
        <f t="shared" ref="AB982" si="2159">AB981</f>
        <v>0</v>
      </c>
      <c r="AC982" s="411">
        <f t="shared" ref="AC982" si="2160">AC981</f>
        <v>0</v>
      </c>
      <c r="AD982" s="411">
        <f t="shared" ref="AD982" si="2161">AD981</f>
        <v>0</v>
      </c>
      <c r="AE982" s="411">
        <f t="shared" ref="AE982" si="2162">AE981</f>
        <v>0</v>
      </c>
      <c r="AF982" s="411">
        <f t="shared" ref="AF982" si="2163">AF981</f>
        <v>0</v>
      </c>
      <c r="AG982" s="411">
        <f t="shared" ref="AG982" si="2164">AG981</f>
        <v>0</v>
      </c>
      <c r="AH982" s="411">
        <f t="shared" ref="AH982" si="2165">AH981</f>
        <v>0</v>
      </c>
      <c r="AI982" s="411">
        <f t="shared" ref="AI982" si="2166">AI981</f>
        <v>0</v>
      </c>
      <c r="AJ982" s="411">
        <f t="shared" ref="AJ982" si="2167">AJ981</f>
        <v>0</v>
      </c>
      <c r="AK982" s="411">
        <f t="shared" ref="AK982" si="2168">AK981</f>
        <v>0</v>
      </c>
      <c r="AL982" s="411">
        <f t="shared" ref="AL982" si="2169">AL981</f>
        <v>0</v>
      </c>
      <c r="AM982" s="311"/>
    </row>
    <row r="983" spans="1:39" ht="15" customHeight="1" outlineLevel="1">
      <c r="A983" s="528"/>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customHeight="1" outlineLevel="1">
      <c r="A984" s="528"/>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customHeight="1" outlineLevel="1">
      <c r="A985" s="528">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customHeight="1" outlineLevel="1">
      <c r="A986" s="528"/>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170">Z985</f>
        <v>0</v>
      </c>
      <c r="AA986" s="411">
        <f t="shared" ref="AA986" si="2171">AA985</f>
        <v>0</v>
      </c>
      <c r="AB986" s="411">
        <f t="shared" ref="AB986" si="2172">AB985</f>
        <v>0</v>
      </c>
      <c r="AC986" s="411">
        <f t="shared" ref="AC986" si="2173">AC985</f>
        <v>0</v>
      </c>
      <c r="AD986" s="411">
        <f t="shared" ref="AD986" si="2174">AD985</f>
        <v>0</v>
      </c>
      <c r="AE986" s="411">
        <f t="shared" ref="AE986" si="2175">AE985</f>
        <v>0</v>
      </c>
      <c r="AF986" s="411">
        <f t="shared" ref="AF986" si="2176">AF985</f>
        <v>0</v>
      </c>
      <c r="AG986" s="411">
        <f t="shared" ref="AG986" si="2177">AG985</f>
        <v>0</v>
      </c>
      <c r="AH986" s="411">
        <f t="shared" ref="AH986" si="2178">AH985</f>
        <v>0</v>
      </c>
      <c r="AI986" s="411">
        <f t="shared" ref="AI986" si="2179">AI985</f>
        <v>0</v>
      </c>
      <c r="AJ986" s="411">
        <f t="shared" ref="AJ986" si="2180">AJ985</f>
        <v>0</v>
      </c>
      <c r="AK986" s="411">
        <f t="shared" ref="AK986" si="2181">AK985</f>
        <v>0</v>
      </c>
      <c r="AL986" s="411">
        <f t="shared" ref="AL986" si="2182">AL985</f>
        <v>0</v>
      </c>
      <c r="AM986" s="297"/>
    </row>
    <row r="987" spans="1:39" ht="15" customHeight="1" outlineLevel="1">
      <c r="A987" s="528"/>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customHeight="1" outlineLevel="1">
      <c r="A988" s="528">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customHeight="1" outlineLevel="1">
      <c r="A989" s="528"/>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2183">Z988</f>
        <v>0</v>
      </c>
      <c r="AA989" s="411">
        <f t="shared" ref="AA989" si="2184">AA988</f>
        <v>0</v>
      </c>
      <c r="AB989" s="411">
        <f t="shared" ref="AB989" si="2185">AB988</f>
        <v>0</v>
      </c>
      <c r="AC989" s="411">
        <f t="shared" ref="AC989" si="2186">AC988</f>
        <v>0</v>
      </c>
      <c r="AD989" s="411">
        <f t="shared" ref="AD989" si="2187">AD988</f>
        <v>0</v>
      </c>
      <c r="AE989" s="411">
        <f t="shared" ref="AE989" si="2188">AE988</f>
        <v>0</v>
      </c>
      <c r="AF989" s="411">
        <f t="shared" ref="AF989" si="2189">AF988</f>
        <v>0</v>
      </c>
      <c r="AG989" s="411">
        <f t="shared" ref="AG989" si="2190">AG988</f>
        <v>0</v>
      </c>
      <c r="AH989" s="411">
        <f t="shared" ref="AH989" si="2191">AH988</f>
        <v>0</v>
      </c>
      <c r="AI989" s="411">
        <f t="shared" ref="AI989" si="2192">AI988</f>
        <v>0</v>
      </c>
      <c r="AJ989" s="411">
        <f t="shared" ref="AJ989" si="2193">AJ988</f>
        <v>0</v>
      </c>
      <c r="AK989" s="411">
        <f t="shared" ref="AK989" si="2194">AK988</f>
        <v>0</v>
      </c>
      <c r="AL989" s="411">
        <f t="shared" ref="AL989" si="2195">AL988</f>
        <v>0</v>
      </c>
      <c r="AM989" s="297"/>
    </row>
    <row r="990" spans="1:39" ht="15" customHeight="1" outlineLevel="1">
      <c r="A990" s="528"/>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customHeight="1" outlineLevel="1">
      <c r="A991" s="528">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customHeight="1" outlineLevel="1">
      <c r="A992" s="528"/>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2196">Z991</f>
        <v>0</v>
      </c>
      <c r="AA992" s="411">
        <f t="shared" ref="AA992" si="2197">AA991</f>
        <v>0</v>
      </c>
      <c r="AB992" s="411">
        <f t="shared" ref="AB992" si="2198">AB991</f>
        <v>0</v>
      </c>
      <c r="AC992" s="411">
        <f t="shared" ref="AC992" si="2199">AC991</f>
        <v>0</v>
      </c>
      <c r="AD992" s="411">
        <f t="shared" ref="AD992" si="2200">AD991</f>
        <v>0</v>
      </c>
      <c r="AE992" s="411">
        <f t="shared" ref="AE992" si="2201">AE991</f>
        <v>0</v>
      </c>
      <c r="AF992" s="411">
        <f t="shared" ref="AF992" si="2202">AF991</f>
        <v>0</v>
      </c>
      <c r="AG992" s="411">
        <f t="shared" ref="AG992" si="2203">AG991</f>
        <v>0</v>
      </c>
      <c r="AH992" s="411">
        <f t="shared" ref="AH992" si="2204">AH991</f>
        <v>0</v>
      </c>
      <c r="AI992" s="411">
        <f t="shared" ref="AI992" si="2205">AI991</f>
        <v>0</v>
      </c>
      <c r="AJ992" s="411">
        <f t="shared" ref="AJ992" si="2206">AJ991</f>
        <v>0</v>
      </c>
      <c r="AK992" s="411">
        <f t="shared" ref="AK992" si="2207">AK991</f>
        <v>0</v>
      </c>
      <c r="AL992" s="411">
        <f t="shared" ref="AL992" si="2208">AL991</f>
        <v>0</v>
      </c>
      <c r="AM992" s="306"/>
    </row>
    <row r="993" spans="1:40" ht="15" customHeight="1" outlineLevel="1">
      <c r="A993" s="528"/>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customHeight="1" outlineLevel="1">
      <c r="A994" s="528"/>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customHeight="1" outlineLevel="1">
      <c r="A995" s="528">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customHeight="1" outlineLevel="1">
      <c r="A996" s="528"/>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2209">Z995</f>
        <v>0</v>
      </c>
      <c r="AA996" s="411">
        <f t="shared" ref="AA996" si="2210">AA995</f>
        <v>0</v>
      </c>
      <c r="AB996" s="411">
        <f t="shared" ref="AB996" si="2211">AB995</f>
        <v>0</v>
      </c>
      <c r="AC996" s="411">
        <f t="shared" ref="AC996" si="2212">AC995</f>
        <v>0</v>
      </c>
      <c r="AD996" s="411">
        <f t="shared" ref="AD996" si="2213">AD995</f>
        <v>0</v>
      </c>
      <c r="AE996" s="411">
        <f t="shared" ref="AE996" si="2214">AE995</f>
        <v>0</v>
      </c>
      <c r="AF996" s="411">
        <f t="shared" ref="AF996" si="2215">AF995</f>
        <v>0</v>
      </c>
      <c r="AG996" s="411">
        <f t="shared" ref="AG996" si="2216">AG995</f>
        <v>0</v>
      </c>
      <c r="AH996" s="411">
        <f t="shared" ref="AH996" si="2217">AH995</f>
        <v>0</v>
      </c>
      <c r="AI996" s="411">
        <f t="shared" ref="AI996" si="2218">AI995</f>
        <v>0</v>
      </c>
      <c r="AJ996" s="411">
        <f t="shared" ref="AJ996" si="2219">AJ995</f>
        <v>0</v>
      </c>
      <c r="AK996" s="411">
        <f t="shared" ref="AK996" si="2220">AK995</f>
        <v>0</v>
      </c>
      <c r="AL996" s="411">
        <f t="shared" ref="AL996" si="2221">AL995</f>
        <v>0</v>
      </c>
      <c r="AM996" s="297"/>
    </row>
    <row r="997" spans="1:40" ht="15" customHeight="1" outlineLevel="1">
      <c r="A997" s="528"/>
      <c r="B997" s="315"/>
      <c r="C997" s="305"/>
      <c r="D997" s="291"/>
      <c r="E997" s="291"/>
      <c r="F997" s="291"/>
      <c r="G997" s="291"/>
      <c r="H997" s="291"/>
      <c r="I997" s="291"/>
      <c r="J997" s="291"/>
      <c r="K997" s="291"/>
      <c r="L997" s="291"/>
      <c r="M997" s="291"/>
      <c r="N997" s="467"/>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26"/>
    </row>
    <row r="998" spans="1:40" s="309" customFormat="1" ht="15.45" outlineLevel="1">
      <c r="A998" s="528"/>
      <c r="B998" s="288" t="s">
        <v>490</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3"/>
      <c r="AN998" s="627"/>
    </row>
    <row r="999" spans="1:40" ht="15" outlineLevel="1">
      <c r="A999" s="528">
        <v>15</v>
      </c>
      <c r="B999" s="294" t="s">
        <v>495</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28">
        <f>SUM(Y999:AL999)</f>
        <v>0</v>
      </c>
      <c r="AN999" s="626"/>
    </row>
    <row r="1000" spans="1:40" ht="15" outlineLevel="1">
      <c r="A1000" s="528"/>
      <c r="B1000" s="294" t="s">
        <v>346</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2222">AA999</f>
        <v>0</v>
      </c>
      <c r="AB1000" s="411">
        <f t="shared" si="2222"/>
        <v>0</v>
      </c>
      <c r="AC1000" s="411">
        <f t="shared" si="2222"/>
        <v>0</v>
      </c>
      <c r="AD1000" s="411">
        <f>AD999</f>
        <v>0</v>
      </c>
      <c r="AE1000" s="411">
        <f t="shared" si="2222"/>
        <v>0</v>
      </c>
      <c r="AF1000" s="411">
        <f t="shared" si="2222"/>
        <v>0</v>
      </c>
      <c r="AG1000" s="411">
        <f t="shared" si="2222"/>
        <v>0</v>
      </c>
      <c r="AH1000" s="411">
        <f t="shared" si="2222"/>
        <v>0</v>
      </c>
      <c r="AI1000" s="411">
        <f t="shared" si="2222"/>
        <v>0</v>
      </c>
      <c r="AJ1000" s="411">
        <f t="shared" si="2222"/>
        <v>0</v>
      </c>
      <c r="AK1000" s="411">
        <f t="shared" si="2222"/>
        <v>0</v>
      </c>
      <c r="AL1000" s="411">
        <f t="shared" si="2222"/>
        <v>0</v>
      </c>
      <c r="AM1000" s="297"/>
    </row>
    <row r="1001" spans="1:40" ht="15" outlineLevel="1">
      <c r="A1001" s="528"/>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t="15" outlineLevel="1">
      <c r="A1002" s="528">
        <v>16</v>
      </c>
      <c r="B1002" s="324" t="s">
        <v>491</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t="15" outlineLevel="1">
      <c r="A1003" s="528"/>
      <c r="B1003" s="294" t="s">
        <v>346</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2223">Z1002</f>
        <v>0</v>
      </c>
      <c r="AA1003" s="411">
        <f t="shared" si="2223"/>
        <v>0</v>
      </c>
      <c r="AB1003" s="411">
        <f t="shared" si="2223"/>
        <v>0</v>
      </c>
      <c r="AC1003" s="411">
        <f t="shared" si="2223"/>
        <v>0</v>
      </c>
      <c r="AD1003" s="411">
        <f t="shared" si="2223"/>
        <v>0</v>
      </c>
      <c r="AE1003" s="411">
        <f t="shared" si="2223"/>
        <v>0</v>
      </c>
      <c r="AF1003" s="411">
        <f t="shared" si="2223"/>
        <v>0</v>
      </c>
      <c r="AG1003" s="411">
        <f t="shared" si="2223"/>
        <v>0</v>
      </c>
      <c r="AH1003" s="411">
        <f t="shared" si="2223"/>
        <v>0</v>
      </c>
      <c r="AI1003" s="411">
        <f t="shared" si="2223"/>
        <v>0</v>
      </c>
      <c r="AJ1003" s="411">
        <f t="shared" si="2223"/>
        <v>0</v>
      </c>
      <c r="AK1003" s="411">
        <f t="shared" si="2223"/>
        <v>0</v>
      </c>
      <c r="AL1003" s="411">
        <f>AL1002</f>
        <v>0</v>
      </c>
      <c r="AM1003" s="297"/>
    </row>
    <row r="1004" spans="1:40" s="283" customFormat="1" ht="15" outlineLevel="1">
      <c r="A1004" s="528"/>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45" outlineLevel="1">
      <c r="A1005" s="528"/>
      <c r="B1005" s="515" t="s">
        <v>496</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t="15" outlineLevel="1">
      <c r="A1006" s="528">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t="15" outlineLevel="1">
      <c r="A1007" s="528"/>
      <c r="B1007" s="294" t="s">
        <v>346</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2224">Z1006</f>
        <v>0</v>
      </c>
      <c r="AA1007" s="411">
        <f t="shared" si="2224"/>
        <v>0</v>
      </c>
      <c r="AB1007" s="411">
        <f t="shared" si="2224"/>
        <v>0</v>
      </c>
      <c r="AC1007" s="411">
        <f t="shared" si="2224"/>
        <v>0</v>
      </c>
      <c r="AD1007" s="411">
        <f t="shared" si="2224"/>
        <v>0</v>
      </c>
      <c r="AE1007" s="411">
        <f t="shared" si="2224"/>
        <v>0</v>
      </c>
      <c r="AF1007" s="411">
        <f t="shared" si="2224"/>
        <v>0</v>
      </c>
      <c r="AG1007" s="411">
        <f t="shared" si="2224"/>
        <v>0</v>
      </c>
      <c r="AH1007" s="411">
        <f t="shared" si="2224"/>
        <v>0</v>
      </c>
      <c r="AI1007" s="411">
        <f t="shared" si="2224"/>
        <v>0</v>
      </c>
      <c r="AJ1007" s="411">
        <f t="shared" si="2224"/>
        <v>0</v>
      </c>
      <c r="AK1007" s="411">
        <f t="shared" si="2224"/>
        <v>0</v>
      </c>
      <c r="AL1007" s="411">
        <f t="shared" si="2224"/>
        <v>0</v>
      </c>
      <c r="AM1007" s="306"/>
    </row>
    <row r="1008" spans="1:40" ht="15" outlineLevel="1">
      <c r="A1008" s="528"/>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t="15" outlineLevel="1">
      <c r="A1009" s="528">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t="15" outlineLevel="1">
      <c r="A1010" s="528"/>
      <c r="B1010" s="294" t="s">
        <v>346</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2225">Z1009</f>
        <v>0</v>
      </c>
      <c r="AA1010" s="411">
        <f t="shared" si="2225"/>
        <v>0</v>
      </c>
      <c r="AB1010" s="411">
        <f t="shared" si="2225"/>
        <v>0</v>
      </c>
      <c r="AC1010" s="411">
        <f t="shared" si="2225"/>
        <v>0</v>
      </c>
      <c r="AD1010" s="411">
        <f t="shared" si="2225"/>
        <v>0</v>
      </c>
      <c r="AE1010" s="411">
        <f t="shared" si="2225"/>
        <v>0</v>
      </c>
      <c r="AF1010" s="411">
        <f t="shared" si="2225"/>
        <v>0</v>
      </c>
      <c r="AG1010" s="411">
        <f t="shared" si="2225"/>
        <v>0</v>
      </c>
      <c r="AH1010" s="411">
        <f t="shared" si="2225"/>
        <v>0</v>
      </c>
      <c r="AI1010" s="411">
        <f t="shared" si="2225"/>
        <v>0</v>
      </c>
      <c r="AJ1010" s="411">
        <f t="shared" si="2225"/>
        <v>0</v>
      </c>
      <c r="AK1010" s="411">
        <f t="shared" si="2225"/>
        <v>0</v>
      </c>
      <c r="AL1010" s="411">
        <f t="shared" si="2225"/>
        <v>0</v>
      </c>
      <c r="AM1010" s="306"/>
    </row>
    <row r="1011" spans="1:39" ht="15" outlineLevel="1">
      <c r="A1011" s="528"/>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t="15" outlineLevel="1">
      <c r="A1012" s="528">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t="15" outlineLevel="1">
      <c r="A1013" s="528"/>
      <c r="B1013" s="294" t="s">
        <v>346</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2226">Z1012</f>
        <v>0</v>
      </c>
      <c r="AA1013" s="411">
        <f t="shared" si="2226"/>
        <v>0</v>
      </c>
      <c r="AB1013" s="411">
        <f t="shared" si="2226"/>
        <v>0</v>
      </c>
      <c r="AC1013" s="411">
        <f t="shared" si="2226"/>
        <v>0</v>
      </c>
      <c r="AD1013" s="411">
        <f t="shared" si="2226"/>
        <v>0</v>
      </c>
      <c r="AE1013" s="411">
        <f t="shared" si="2226"/>
        <v>0</v>
      </c>
      <c r="AF1013" s="411">
        <f t="shared" si="2226"/>
        <v>0</v>
      </c>
      <c r="AG1013" s="411">
        <f t="shared" si="2226"/>
        <v>0</v>
      </c>
      <c r="AH1013" s="411">
        <f t="shared" si="2226"/>
        <v>0</v>
      </c>
      <c r="AI1013" s="411">
        <f t="shared" si="2226"/>
        <v>0</v>
      </c>
      <c r="AJ1013" s="411">
        <f t="shared" si="2226"/>
        <v>0</v>
      </c>
      <c r="AK1013" s="411">
        <f t="shared" si="2226"/>
        <v>0</v>
      </c>
      <c r="AL1013" s="411">
        <f t="shared" si="2226"/>
        <v>0</v>
      </c>
      <c r="AM1013" s="297"/>
    </row>
    <row r="1014" spans="1:39" ht="15" outlineLevel="1">
      <c r="A1014" s="528"/>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t="15" outlineLevel="1">
      <c r="A1015" s="528">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t="15" outlineLevel="1">
      <c r="A1016" s="528"/>
      <c r="B1016" s="294" t="s">
        <v>346</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2227">Y1015</f>
        <v>0</v>
      </c>
      <c r="Z1016" s="411">
        <f t="shared" si="2227"/>
        <v>0</v>
      </c>
      <c r="AA1016" s="411">
        <f t="shared" si="2227"/>
        <v>0</v>
      </c>
      <c r="AB1016" s="411">
        <f t="shared" si="2227"/>
        <v>0</v>
      </c>
      <c r="AC1016" s="411">
        <f t="shared" si="2227"/>
        <v>0</v>
      </c>
      <c r="AD1016" s="411">
        <f t="shared" si="2227"/>
        <v>0</v>
      </c>
      <c r="AE1016" s="411">
        <f t="shared" si="2227"/>
        <v>0</v>
      </c>
      <c r="AF1016" s="411">
        <f t="shared" si="2227"/>
        <v>0</v>
      </c>
      <c r="AG1016" s="411">
        <f t="shared" si="2227"/>
        <v>0</v>
      </c>
      <c r="AH1016" s="411">
        <f t="shared" si="2227"/>
        <v>0</v>
      </c>
      <c r="AI1016" s="411">
        <f t="shared" si="2227"/>
        <v>0</v>
      </c>
      <c r="AJ1016" s="411">
        <f t="shared" si="2227"/>
        <v>0</v>
      </c>
      <c r="AK1016" s="411">
        <f t="shared" si="2227"/>
        <v>0</v>
      </c>
      <c r="AL1016" s="411">
        <f t="shared" si="2227"/>
        <v>0</v>
      </c>
      <c r="AM1016" s="306"/>
    </row>
    <row r="1017" spans="1:39" ht="15.45" outlineLevel="1">
      <c r="A1017" s="528"/>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45" outlineLevel="1">
      <c r="A1018" s="528"/>
      <c r="B1018" s="514" t="s">
        <v>503</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45" outlineLevel="1">
      <c r="A1019" s="528"/>
      <c r="B1019" s="500" t="s">
        <v>499</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customHeight="1" outlineLevel="1">
      <c r="A1020" s="528">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customHeight="1" outlineLevel="1">
      <c r="A1021" s="528"/>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2228">Z1020</f>
        <v>0</v>
      </c>
      <c r="AA1021" s="411">
        <f t="shared" ref="AA1021" si="2229">AA1020</f>
        <v>0</v>
      </c>
      <c r="AB1021" s="411">
        <f t="shared" ref="AB1021" si="2230">AB1020</f>
        <v>0</v>
      </c>
      <c r="AC1021" s="411">
        <f t="shared" ref="AC1021" si="2231">AC1020</f>
        <v>0</v>
      </c>
      <c r="AD1021" s="411">
        <f t="shared" ref="AD1021" si="2232">AD1020</f>
        <v>0</v>
      </c>
      <c r="AE1021" s="411">
        <f t="shared" ref="AE1021" si="2233">AE1020</f>
        <v>0</v>
      </c>
      <c r="AF1021" s="411">
        <f t="shared" ref="AF1021" si="2234">AF1020</f>
        <v>0</v>
      </c>
      <c r="AG1021" s="411">
        <f t="shared" ref="AG1021" si="2235">AG1020</f>
        <v>0</v>
      </c>
      <c r="AH1021" s="411">
        <f t="shared" ref="AH1021" si="2236">AH1020</f>
        <v>0</v>
      </c>
      <c r="AI1021" s="411">
        <f t="shared" ref="AI1021" si="2237">AI1020</f>
        <v>0</v>
      </c>
      <c r="AJ1021" s="411">
        <f t="shared" ref="AJ1021" si="2238">AJ1020</f>
        <v>0</v>
      </c>
      <c r="AK1021" s="411">
        <f t="shared" ref="AK1021" si="2239">AK1020</f>
        <v>0</v>
      </c>
      <c r="AL1021" s="411">
        <f t="shared" ref="AL1021" si="2240">AL1020</f>
        <v>0</v>
      </c>
      <c r="AM1021" s="306"/>
    </row>
    <row r="1022" spans="1:39" ht="15" customHeight="1" outlineLevel="1">
      <c r="A1022" s="528"/>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customHeight="1" outlineLevel="1">
      <c r="A1023" s="528">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customHeight="1" outlineLevel="1">
      <c r="A1024" s="528"/>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2241">Z1023</f>
        <v>0</v>
      </c>
      <c r="AA1024" s="411">
        <f t="shared" ref="AA1024" si="2242">AA1023</f>
        <v>0</v>
      </c>
      <c r="AB1024" s="411">
        <f t="shared" ref="AB1024" si="2243">AB1023</f>
        <v>0</v>
      </c>
      <c r="AC1024" s="411">
        <f t="shared" ref="AC1024" si="2244">AC1023</f>
        <v>0</v>
      </c>
      <c r="AD1024" s="411">
        <f t="shared" ref="AD1024" si="2245">AD1023</f>
        <v>0</v>
      </c>
      <c r="AE1024" s="411">
        <f t="shared" ref="AE1024" si="2246">AE1023</f>
        <v>0</v>
      </c>
      <c r="AF1024" s="411">
        <f t="shared" ref="AF1024" si="2247">AF1023</f>
        <v>0</v>
      </c>
      <c r="AG1024" s="411">
        <f t="shared" ref="AG1024" si="2248">AG1023</f>
        <v>0</v>
      </c>
      <c r="AH1024" s="411">
        <f t="shared" ref="AH1024" si="2249">AH1023</f>
        <v>0</v>
      </c>
      <c r="AI1024" s="411">
        <f t="shared" ref="AI1024" si="2250">AI1023</f>
        <v>0</v>
      </c>
      <c r="AJ1024" s="411">
        <f t="shared" ref="AJ1024" si="2251">AJ1023</f>
        <v>0</v>
      </c>
      <c r="AK1024" s="411">
        <f t="shared" ref="AK1024" si="2252">AK1023</f>
        <v>0</v>
      </c>
      <c r="AL1024" s="411">
        <f t="shared" ref="AL1024" si="2253">AL1023</f>
        <v>0</v>
      </c>
      <c r="AM1024" s="306"/>
    </row>
    <row r="1025" spans="1:39" ht="15" customHeight="1" outlineLevel="1">
      <c r="A1025" s="528"/>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customHeight="1" outlineLevel="1">
      <c r="A1026" s="528">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customHeight="1" outlineLevel="1">
      <c r="A1027" s="528"/>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2254">Z1026</f>
        <v>0</v>
      </c>
      <c r="AA1027" s="411">
        <f t="shared" ref="AA1027" si="2255">AA1026</f>
        <v>0</v>
      </c>
      <c r="AB1027" s="411">
        <f t="shared" ref="AB1027" si="2256">AB1026</f>
        <v>0</v>
      </c>
      <c r="AC1027" s="411">
        <f t="shared" ref="AC1027" si="2257">AC1026</f>
        <v>0</v>
      </c>
      <c r="AD1027" s="411">
        <f t="shared" ref="AD1027" si="2258">AD1026</f>
        <v>0</v>
      </c>
      <c r="AE1027" s="411">
        <f t="shared" ref="AE1027" si="2259">AE1026</f>
        <v>0</v>
      </c>
      <c r="AF1027" s="411">
        <f t="shared" ref="AF1027" si="2260">AF1026</f>
        <v>0</v>
      </c>
      <c r="AG1027" s="411">
        <f t="shared" ref="AG1027" si="2261">AG1026</f>
        <v>0</v>
      </c>
      <c r="AH1027" s="411">
        <f t="shared" ref="AH1027" si="2262">AH1026</f>
        <v>0</v>
      </c>
      <c r="AI1027" s="411">
        <f t="shared" ref="AI1027" si="2263">AI1026</f>
        <v>0</v>
      </c>
      <c r="AJ1027" s="411">
        <f t="shared" ref="AJ1027" si="2264">AJ1026</f>
        <v>0</v>
      </c>
      <c r="AK1027" s="411">
        <f t="shared" ref="AK1027" si="2265">AK1026</f>
        <v>0</v>
      </c>
      <c r="AL1027" s="411">
        <f t="shared" ref="AL1027" si="2266">AL1026</f>
        <v>0</v>
      </c>
      <c r="AM1027" s="306"/>
    </row>
    <row r="1028" spans="1:39" ht="15" customHeight="1" outlineLevel="1">
      <c r="A1028" s="528"/>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customHeight="1" outlineLevel="1">
      <c r="A1029" s="528">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customHeight="1" outlineLevel="1">
      <c r="A1030" s="528"/>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2267">Z1029</f>
        <v>0</v>
      </c>
      <c r="AA1030" s="411">
        <f t="shared" ref="AA1030" si="2268">AA1029</f>
        <v>0</v>
      </c>
      <c r="AB1030" s="411">
        <f t="shared" ref="AB1030" si="2269">AB1029</f>
        <v>0</v>
      </c>
      <c r="AC1030" s="411">
        <f t="shared" ref="AC1030" si="2270">AC1029</f>
        <v>0</v>
      </c>
      <c r="AD1030" s="411">
        <f t="shared" ref="AD1030" si="2271">AD1029</f>
        <v>0</v>
      </c>
      <c r="AE1030" s="411">
        <f t="shared" ref="AE1030" si="2272">AE1029</f>
        <v>0</v>
      </c>
      <c r="AF1030" s="411">
        <f t="shared" ref="AF1030" si="2273">AF1029</f>
        <v>0</v>
      </c>
      <c r="AG1030" s="411">
        <f t="shared" ref="AG1030" si="2274">AG1029</f>
        <v>0</v>
      </c>
      <c r="AH1030" s="411">
        <f t="shared" ref="AH1030" si="2275">AH1029</f>
        <v>0</v>
      </c>
      <c r="AI1030" s="411">
        <f t="shared" ref="AI1030" si="2276">AI1029</f>
        <v>0</v>
      </c>
      <c r="AJ1030" s="411">
        <f t="shared" ref="AJ1030" si="2277">AJ1029</f>
        <v>0</v>
      </c>
      <c r="AK1030" s="411">
        <f t="shared" ref="AK1030" si="2278">AK1029</f>
        <v>0</v>
      </c>
      <c r="AL1030" s="411">
        <f t="shared" ref="AL1030" si="2279">AL1029</f>
        <v>0</v>
      </c>
      <c r="AM1030" s="306"/>
    </row>
    <row r="1031" spans="1:39" ht="15" customHeight="1" outlineLevel="1">
      <c r="A1031" s="528"/>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customHeight="1" outlineLevel="1">
      <c r="A1032" s="528"/>
      <c r="B1032" s="288" t="s">
        <v>500</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customHeight="1" outlineLevel="1">
      <c r="A1033" s="528">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customHeight="1" outlineLevel="1">
      <c r="A1034" s="528"/>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2280">Z1033</f>
        <v>0</v>
      </c>
      <c r="AA1034" s="411">
        <f t="shared" ref="AA1034" si="2281">AA1033</f>
        <v>0</v>
      </c>
      <c r="AB1034" s="411">
        <f t="shared" ref="AB1034" si="2282">AB1033</f>
        <v>0</v>
      </c>
      <c r="AC1034" s="411">
        <f t="shared" ref="AC1034" si="2283">AC1033</f>
        <v>0</v>
      </c>
      <c r="AD1034" s="411">
        <f t="shared" ref="AD1034" si="2284">AD1033</f>
        <v>0</v>
      </c>
      <c r="AE1034" s="411">
        <f t="shared" ref="AE1034" si="2285">AE1033</f>
        <v>0</v>
      </c>
      <c r="AF1034" s="411">
        <f t="shared" ref="AF1034" si="2286">AF1033</f>
        <v>0</v>
      </c>
      <c r="AG1034" s="411">
        <f t="shared" ref="AG1034" si="2287">AG1033</f>
        <v>0</v>
      </c>
      <c r="AH1034" s="411">
        <f t="shared" ref="AH1034" si="2288">AH1033</f>
        <v>0</v>
      </c>
      <c r="AI1034" s="411">
        <f t="shared" ref="AI1034" si="2289">AI1033</f>
        <v>0</v>
      </c>
      <c r="AJ1034" s="411">
        <f t="shared" ref="AJ1034" si="2290">AJ1033</f>
        <v>0</v>
      </c>
      <c r="AK1034" s="411">
        <f t="shared" ref="AK1034" si="2291">AK1033</f>
        <v>0</v>
      </c>
      <c r="AL1034" s="411">
        <f t="shared" ref="AL1034" si="2292">AL1033</f>
        <v>0</v>
      </c>
      <c r="AM1034" s="306"/>
    </row>
    <row r="1035" spans="1:39" ht="15" customHeight="1" outlineLevel="1">
      <c r="A1035" s="528"/>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customHeight="1" outlineLevel="1">
      <c r="A1036" s="528">
        <v>26</v>
      </c>
      <c r="B1036" s="428" t="s">
        <v>118</v>
      </c>
      <c r="C1036" s="291" t="s">
        <v>25</v>
      </c>
      <c r="D1036" s="295">
        <v>1625241.7375101445</v>
      </c>
      <c r="E1036" s="295">
        <f>+D1036*E853/D853</f>
        <v>1625241.7375101445</v>
      </c>
      <c r="F1036" s="295">
        <f t="shared" ref="F1036:M1036" si="2293">+E1036*F853/E853</f>
        <v>1617204.7545939831</v>
      </c>
      <c r="G1036" s="295">
        <f t="shared" si="2293"/>
        <v>1617204.7545939831</v>
      </c>
      <c r="H1036" s="295">
        <f t="shared" si="2293"/>
        <v>1617204.7545939831</v>
      </c>
      <c r="I1036" s="295">
        <f t="shared" si="2293"/>
        <v>1617161.5231637652</v>
      </c>
      <c r="J1036" s="295">
        <f t="shared" si="2293"/>
        <v>1617161.5231637652</v>
      </c>
      <c r="K1036" s="295">
        <f t="shared" si="2293"/>
        <v>1617161.5231637652</v>
      </c>
      <c r="L1036" s="295">
        <f t="shared" si="2293"/>
        <v>1615657.6315146978</v>
      </c>
      <c r="M1036" s="295">
        <f t="shared" si="2293"/>
        <v>1615657.6315146978</v>
      </c>
      <c r="N1036" s="295">
        <v>12</v>
      </c>
      <c r="O1036" s="295">
        <v>242.06088105726872</v>
      </c>
      <c r="P1036" s="295">
        <f>+O1036*P853/O853</f>
        <v>242.06088105726872</v>
      </c>
      <c r="Q1036" s="295">
        <f t="shared" ref="Q1036:X1036" si="2294">+P1036*Q853/P853</f>
        <v>240.86386579435242</v>
      </c>
      <c r="R1036" s="295">
        <f t="shared" si="2294"/>
        <v>240.86386579435242</v>
      </c>
      <c r="S1036" s="295">
        <f t="shared" si="2294"/>
        <v>240.86386579435242</v>
      </c>
      <c r="T1036" s="295">
        <f t="shared" si="2294"/>
        <v>240.85742697491631</v>
      </c>
      <c r="U1036" s="295">
        <f t="shared" si="2294"/>
        <v>240.85742697491631</v>
      </c>
      <c r="V1036" s="295">
        <f t="shared" si="2294"/>
        <v>240.85742697491631</v>
      </c>
      <c r="W1036" s="295">
        <f t="shared" si="2294"/>
        <v>240.85742697491631</v>
      </c>
      <c r="X1036" s="295">
        <f t="shared" si="2294"/>
        <v>240.85742697491631</v>
      </c>
      <c r="Y1036" s="426"/>
      <c r="Z1036" s="415">
        <v>3.9531019018629432E-2</v>
      </c>
      <c r="AA1036" s="415">
        <v>0.96046898098137057</v>
      </c>
      <c r="AB1036" s="415"/>
      <c r="AC1036" s="415"/>
      <c r="AD1036" s="415"/>
      <c r="AE1036" s="415"/>
      <c r="AF1036" s="415"/>
      <c r="AG1036" s="415"/>
      <c r="AH1036" s="415"/>
      <c r="AI1036" s="415"/>
      <c r="AJ1036" s="415"/>
      <c r="AK1036" s="415"/>
      <c r="AL1036" s="415"/>
      <c r="AM1036" s="296">
        <f>SUM(Y1036:AL1036)</f>
        <v>1</v>
      </c>
    </row>
    <row r="1037" spans="1:39" ht="15" customHeight="1" outlineLevel="1">
      <c r="A1037" s="528"/>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2295">Z1036</f>
        <v>3.9531019018629432E-2</v>
      </c>
      <c r="AA1037" s="411">
        <f t="shared" ref="AA1037" si="2296">AA1036</f>
        <v>0.96046898098137057</v>
      </c>
      <c r="AB1037" s="411">
        <f t="shared" ref="AB1037" si="2297">AB1036</f>
        <v>0</v>
      </c>
      <c r="AC1037" s="411">
        <f t="shared" ref="AC1037" si="2298">AC1036</f>
        <v>0</v>
      </c>
      <c r="AD1037" s="411">
        <f t="shared" ref="AD1037" si="2299">AD1036</f>
        <v>0</v>
      </c>
      <c r="AE1037" s="411">
        <f t="shared" ref="AE1037" si="2300">AE1036</f>
        <v>0</v>
      </c>
      <c r="AF1037" s="411">
        <f t="shared" ref="AF1037" si="2301">AF1036</f>
        <v>0</v>
      </c>
      <c r="AG1037" s="411">
        <f t="shared" ref="AG1037" si="2302">AG1036</f>
        <v>0</v>
      </c>
      <c r="AH1037" s="411">
        <f t="shared" ref="AH1037" si="2303">AH1036</f>
        <v>0</v>
      </c>
      <c r="AI1037" s="411">
        <f t="shared" ref="AI1037" si="2304">AI1036</f>
        <v>0</v>
      </c>
      <c r="AJ1037" s="411">
        <f t="shared" ref="AJ1037" si="2305">AJ1036</f>
        <v>0</v>
      </c>
      <c r="AK1037" s="411">
        <f t="shared" ref="AK1037" si="2306">AK1036</f>
        <v>0</v>
      </c>
      <c r="AL1037" s="411">
        <f t="shared" ref="AL1037" si="2307">AL1036</f>
        <v>0</v>
      </c>
      <c r="AM1037" s="306"/>
    </row>
    <row r="1038" spans="1:39" ht="15" customHeight="1" outlineLevel="1">
      <c r="A1038" s="528"/>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customHeight="1" outlineLevel="1">
      <c r="A1039" s="528">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customHeight="1" outlineLevel="1">
      <c r="A1040" s="528"/>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2308">Z1039</f>
        <v>0</v>
      </c>
      <c r="AA1040" s="411">
        <f t="shared" ref="AA1040" si="2309">AA1039</f>
        <v>0</v>
      </c>
      <c r="AB1040" s="411">
        <f t="shared" ref="AB1040" si="2310">AB1039</f>
        <v>0</v>
      </c>
      <c r="AC1040" s="411">
        <f t="shared" ref="AC1040" si="2311">AC1039</f>
        <v>0</v>
      </c>
      <c r="AD1040" s="411">
        <f t="shared" ref="AD1040" si="2312">AD1039</f>
        <v>0</v>
      </c>
      <c r="AE1040" s="411">
        <f t="shared" ref="AE1040" si="2313">AE1039</f>
        <v>0</v>
      </c>
      <c r="AF1040" s="411">
        <f t="shared" ref="AF1040" si="2314">AF1039</f>
        <v>0</v>
      </c>
      <c r="AG1040" s="411">
        <f t="shared" ref="AG1040" si="2315">AG1039</f>
        <v>0</v>
      </c>
      <c r="AH1040" s="411">
        <f t="shared" ref="AH1040" si="2316">AH1039</f>
        <v>0</v>
      </c>
      <c r="AI1040" s="411">
        <f t="shared" ref="AI1040" si="2317">AI1039</f>
        <v>0</v>
      </c>
      <c r="AJ1040" s="411">
        <f t="shared" ref="AJ1040" si="2318">AJ1039</f>
        <v>0</v>
      </c>
      <c r="AK1040" s="411">
        <f t="shared" ref="AK1040" si="2319">AK1039</f>
        <v>0</v>
      </c>
      <c r="AL1040" s="411">
        <f t="shared" ref="AL1040" si="2320">AL1039</f>
        <v>0</v>
      </c>
      <c r="AM1040" s="306"/>
    </row>
    <row r="1041" spans="1:39" ht="15" customHeight="1" outlineLevel="1">
      <c r="A1041" s="528"/>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customHeight="1" outlineLevel="1">
      <c r="A1042" s="528">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customHeight="1" outlineLevel="1">
      <c r="A1043" s="528"/>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2321">AA1042</f>
        <v>0</v>
      </c>
      <c r="AB1043" s="411">
        <f t="shared" ref="AB1043" si="2322">AB1042</f>
        <v>0</v>
      </c>
      <c r="AC1043" s="411">
        <f t="shared" ref="AC1043" si="2323">AC1042</f>
        <v>0</v>
      </c>
      <c r="AD1043" s="411">
        <f t="shared" ref="AD1043" si="2324">AD1042</f>
        <v>0</v>
      </c>
      <c r="AE1043" s="411">
        <f>AE1042</f>
        <v>0</v>
      </c>
      <c r="AF1043" s="411">
        <f t="shared" ref="AF1043" si="2325">AF1042</f>
        <v>0</v>
      </c>
      <c r="AG1043" s="411">
        <f t="shared" ref="AG1043" si="2326">AG1042</f>
        <v>0</v>
      </c>
      <c r="AH1043" s="411">
        <f t="shared" ref="AH1043" si="2327">AH1042</f>
        <v>0</v>
      </c>
      <c r="AI1043" s="411">
        <f t="shared" ref="AI1043" si="2328">AI1042</f>
        <v>0</v>
      </c>
      <c r="AJ1043" s="411">
        <f t="shared" ref="AJ1043" si="2329">AJ1042</f>
        <v>0</v>
      </c>
      <c r="AK1043" s="411">
        <f t="shared" ref="AK1043" si="2330">AK1042</f>
        <v>0</v>
      </c>
      <c r="AL1043" s="411">
        <f t="shared" ref="AL1043" si="2331">AL1042</f>
        <v>0</v>
      </c>
      <c r="AM1043" s="306"/>
    </row>
    <row r="1044" spans="1:39" ht="15" customHeight="1" outlineLevel="1">
      <c r="A1044" s="528"/>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customHeight="1" outlineLevel="1">
      <c r="A1045" s="528">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customHeight="1" outlineLevel="1">
      <c r="A1046" s="528"/>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2332">Z1045</f>
        <v>0</v>
      </c>
      <c r="AA1046" s="411">
        <f t="shared" ref="AA1046" si="2333">AA1045</f>
        <v>0</v>
      </c>
      <c r="AB1046" s="411">
        <f t="shared" ref="AB1046" si="2334">AB1045</f>
        <v>0</v>
      </c>
      <c r="AC1046" s="411">
        <f t="shared" ref="AC1046" si="2335">AC1045</f>
        <v>0</v>
      </c>
      <c r="AD1046" s="411">
        <f t="shared" ref="AD1046" si="2336">AD1045</f>
        <v>0</v>
      </c>
      <c r="AE1046" s="411">
        <f t="shared" ref="AE1046" si="2337">AE1045</f>
        <v>0</v>
      </c>
      <c r="AF1046" s="411">
        <f t="shared" ref="AF1046" si="2338">AF1045</f>
        <v>0</v>
      </c>
      <c r="AG1046" s="411">
        <f t="shared" ref="AG1046" si="2339">AG1045</f>
        <v>0</v>
      </c>
      <c r="AH1046" s="411">
        <f t="shared" ref="AH1046" si="2340">AH1045</f>
        <v>0</v>
      </c>
      <c r="AI1046" s="411">
        <f t="shared" ref="AI1046" si="2341">AI1045</f>
        <v>0</v>
      </c>
      <c r="AJ1046" s="411">
        <f t="shared" ref="AJ1046" si="2342">AJ1045</f>
        <v>0</v>
      </c>
      <c r="AK1046" s="411">
        <f t="shared" ref="AK1046" si="2343">AK1045</f>
        <v>0</v>
      </c>
      <c r="AL1046" s="411">
        <f t="shared" ref="AL1046" si="2344">AL1045</f>
        <v>0</v>
      </c>
      <c r="AM1046" s="306"/>
    </row>
    <row r="1047" spans="1:39" ht="15" customHeight="1" outlineLevel="1">
      <c r="A1047" s="528"/>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customHeight="1" outlineLevel="1">
      <c r="A1048" s="528">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customHeight="1" outlineLevel="1">
      <c r="A1049" s="528"/>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2345">Z1048</f>
        <v>0</v>
      </c>
      <c r="AA1049" s="411">
        <f t="shared" ref="AA1049" si="2346">AA1048</f>
        <v>0</v>
      </c>
      <c r="AB1049" s="411">
        <f t="shared" ref="AB1049" si="2347">AB1048</f>
        <v>0</v>
      </c>
      <c r="AC1049" s="411">
        <f t="shared" ref="AC1049" si="2348">AC1048</f>
        <v>0</v>
      </c>
      <c r="AD1049" s="411">
        <f t="shared" ref="AD1049" si="2349">AD1048</f>
        <v>0</v>
      </c>
      <c r="AE1049" s="411">
        <f t="shared" ref="AE1049" si="2350">AE1048</f>
        <v>0</v>
      </c>
      <c r="AF1049" s="411">
        <f t="shared" ref="AF1049" si="2351">AF1048</f>
        <v>0</v>
      </c>
      <c r="AG1049" s="411">
        <f t="shared" ref="AG1049" si="2352">AG1048</f>
        <v>0</v>
      </c>
      <c r="AH1049" s="411">
        <f t="shared" ref="AH1049" si="2353">AH1048</f>
        <v>0</v>
      </c>
      <c r="AI1049" s="411">
        <f t="shared" ref="AI1049" si="2354">AI1048</f>
        <v>0</v>
      </c>
      <c r="AJ1049" s="411">
        <f t="shared" ref="AJ1049" si="2355">AJ1048</f>
        <v>0</v>
      </c>
      <c r="AK1049" s="411">
        <f t="shared" ref="AK1049" si="2356">AK1048</f>
        <v>0</v>
      </c>
      <c r="AL1049" s="411">
        <f t="shared" ref="AL1049" si="2357">AL1048</f>
        <v>0</v>
      </c>
      <c r="AM1049" s="306"/>
    </row>
    <row r="1050" spans="1:39" ht="15" customHeight="1" outlineLevel="1">
      <c r="A1050" s="528"/>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customHeight="1" outlineLevel="1">
      <c r="A1051" s="528">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customHeight="1" outlineLevel="1">
      <c r="A1052" s="528"/>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2358">Z1051</f>
        <v>0</v>
      </c>
      <c r="AA1052" s="411">
        <f t="shared" ref="AA1052" si="2359">AA1051</f>
        <v>0</v>
      </c>
      <c r="AB1052" s="411">
        <f t="shared" ref="AB1052" si="2360">AB1051</f>
        <v>0</v>
      </c>
      <c r="AC1052" s="411">
        <f t="shared" ref="AC1052" si="2361">AC1051</f>
        <v>0</v>
      </c>
      <c r="AD1052" s="411">
        <f t="shared" ref="AD1052" si="2362">AD1051</f>
        <v>0</v>
      </c>
      <c r="AE1052" s="411">
        <f t="shared" ref="AE1052" si="2363">AE1051</f>
        <v>0</v>
      </c>
      <c r="AF1052" s="411">
        <f t="shared" ref="AF1052" si="2364">AF1051</f>
        <v>0</v>
      </c>
      <c r="AG1052" s="411">
        <f t="shared" ref="AG1052" si="2365">AG1051</f>
        <v>0</v>
      </c>
      <c r="AH1052" s="411">
        <f t="shared" ref="AH1052" si="2366">AH1051</f>
        <v>0</v>
      </c>
      <c r="AI1052" s="411">
        <f t="shared" ref="AI1052" si="2367">AI1051</f>
        <v>0</v>
      </c>
      <c r="AJ1052" s="411">
        <f t="shared" ref="AJ1052" si="2368">AJ1051</f>
        <v>0</v>
      </c>
      <c r="AK1052" s="411">
        <f t="shared" ref="AK1052" si="2369">AK1051</f>
        <v>0</v>
      </c>
      <c r="AL1052" s="411">
        <f t="shared" ref="AL1052" si="2370">AL1051</f>
        <v>0</v>
      </c>
      <c r="AM1052" s="306"/>
    </row>
    <row r="1053" spans="1:39" ht="15" customHeight="1" outlineLevel="1">
      <c r="A1053" s="528"/>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customHeight="1" outlineLevel="1">
      <c r="A1054" s="528">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customHeight="1" outlineLevel="1">
      <c r="A1055" s="528"/>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2371">Z1054</f>
        <v>0</v>
      </c>
      <c r="AA1055" s="411">
        <f t="shared" ref="AA1055" si="2372">AA1054</f>
        <v>0</v>
      </c>
      <c r="AB1055" s="411">
        <f t="shared" ref="AB1055" si="2373">AB1054</f>
        <v>0</v>
      </c>
      <c r="AC1055" s="411">
        <f t="shared" ref="AC1055" si="2374">AC1054</f>
        <v>0</v>
      </c>
      <c r="AD1055" s="411">
        <f t="shared" ref="AD1055" si="2375">AD1054</f>
        <v>0</v>
      </c>
      <c r="AE1055" s="411">
        <f t="shared" ref="AE1055" si="2376">AE1054</f>
        <v>0</v>
      </c>
      <c r="AF1055" s="411">
        <f t="shared" ref="AF1055" si="2377">AF1054</f>
        <v>0</v>
      </c>
      <c r="AG1055" s="411">
        <f t="shared" ref="AG1055" si="2378">AG1054</f>
        <v>0</v>
      </c>
      <c r="AH1055" s="411">
        <f t="shared" ref="AH1055" si="2379">AH1054</f>
        <v>0</v>
      </c>
      <c r="AI1055" s="411">
        <f t="shared" ref="AI1055" si="2380">AI1054</f>
        <v>0</v>
      </c>
      <c r="AJ1055" s="411">
        <f t="shared" ref="AJ1055" si="2381">AJ1054</f>
        <v>0</v>
      </c>
      <c r="AK1055" s="411">
        <f t="shared" ref="AK1055" si="2382">AK1054</f>
        <v>0</v>
      </c>
      <c r="AL1055" s="411">
        <f t="shared" ref="AL1055" si="2383">AL1054</f>
        <v>0</v>
      </c>
      <c r="AM1055" s="306"/>
    </row>
    <row r="1056" spans="1:39" ht="15" customHeight="1" outlineLevel="1">
      <c r="A1056" s="528"/>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customHeight="1" outlineLevel="1">
      <c r="A1057" s="528"/>
      <c r="B1057" s="288" t="s">
        <v>501</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customHeight="1" outlineLevel="1">
      <c r="A1058" s="528">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customHeight="1" outlineLevel="1">
      <c r="A1059" s="528"/>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2384">Z1058</f>
        <v>0</v>
      </c>
      <c r="AA1059" s="411">
        <f t="shared" ref="AA1059" si="2385">AA1058</f>
        <v>0</v>
      </c>
      <c r="AB1059" s="411">
        <f t="shared" ref="AB1059" si="2386">AB1058</f>
        <v>0</v>
      </c>
      <c r="AC1059" s="411">
        <f t="shared" ref="AC1059" si="2387">AC1058</f>
        <v>0</v>
      </c>
      <c r="AD1059" s="411">
        <f t="shared" ref="AD1059" si="2388">AD1058</f>
        <v>0</v>
      </c>
      <c r="AE1059" s="411">
        <f t="shared" ref="AE1059" si="2389">AE1058</f>
        <v>0</v>
      </c>
      <c r="AF1059" s="411">
        <f t="shared" ref="AF1059" si="2390">AF1058</f>
        <v>0</v>
      </c>
      <c r="AG1059" s="411">
        <f t="shared" ref="AG1059" si="2391">AG1058</f>
        <v>0</v>
      </c>
      <c r="AH1059" s="411">
        <f t="shared" ref="AH1059" si="2392">AH1058</f>
        <v>0</v>
      </c>
      <c r="AI1059" s="411">
        <f t="shared" ref="AI1059" si="2393">AI1058</f>
        <v>0</v>
      </c>
      <c r="AJ1059" s="411">
        <f t="shared" ref="AJ1059" si="2394">AJ1058</f>
        <v>0</v>
      </c>
      <c r="AK1059" s="411">
        <f t="shared" ref="AK1059" si="2395">AK1058</f>
        <v>0</v>
      </c>
      <c r="AL1059" s="411">
        <f t="shared" ref="AL1059" si="2396">AL1058</f>
        <v>0</v>
      </c>
      <c r="AM1059" s="306"/>
    </row>
    <row r="1060" spans="1:39" ht="15" customHeight="1" outlineLevel="1">
      <c r="A1060" s="528"/>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customHeight="1" outlineLevel="1">
      <c r="A1061" s="528">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customHeight="1" outlineLevel="1">
      <c r="A1062" s="528"/>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2397">Z1061</f>
        <v>0</v>
      </c>
      <c r="AA1062" s="411">
        <f t="shared" ref="AA1062" si="2398">AA1061</f>
        <v>0</v>
      </c>
      <c r="AB1062" s="411">
        <f t="shared" ref="AB1062" si="2399">AB1061</f>
        <v>0</v>
      </c>
      <c r="AC1062" s="411">
        <f t="shared" ref="AC1062" si="2400">AC1061</f>
        <v>0</v>
      </c>
      <c r="AD1062" s="411">
        <f t="shared" ref="AD1062" si="2401">AD1061</f>
        <v>0</v>
      </c>
      <c r="AE1062" s="411">
        <f t="shared" ref="AE1062" si="2402">AE1061</f>
        <v>0</v>
      </c>
      <c r="AF1062" s="411">
        <f t="shared" ref="AF1062" si="2403">AF1061</f>
        <v>0</v>
      </c>
      <c r="AG1062" s="411">
        <f t="shared" ref="AG1062" si="2404">AG1061</f>
        <v>0</v>
      </c>
      <c r="AH1062" s="411">
        <f t="shared" ref="AH1062" si="2405">AH1061</f>
        <v>0</v>
      </c>
      <c r="AI1062" s="411">
        <f t="shared" ref="AI1062" si="2406">AI1061</f>
        <v>0</v>
      </c>
      <c r="AJ1062" s="411">
        <f t="shared" ref="AJ1062" si="2407">AJ1061</f>
        <v>0</v>
      </c>
      <c r="AK1062" s="411">
        <f t="shared" ref="AK1062" si="2408">AK1061</f>
        <v>0</v>
      </c>
      <c r="AL1062" s="411">
        <f t="shared" ref="AL1062" si="2409">AL1061</f>
        <v>0</v>
      </c>
      <c r="AM1062" s="306"/>
    </row>
    <row r="1063" spans="1:39" ht="15" customHeight="1" outlineLevel="1">
      <c r="A1063" s="528"/>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customHeight="1" outlineLevel="1">
      <c r="A1064" s="528">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customHeight="1" outlineLevel="1">
      <c r="A1065" s="528"/>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2410">Z1064</f>
        <v>0</v>
      </c>
      <c r="AA1065" s="411">
        <f t="shared" ref="AA1065" si="2411">AA1064</f>
        <v>0</v>
      </c>
      <c r="AB1065" s="411">
        <f t="shared" ref="AB1065" si="2412">AB1064</f>
        <v>0</v>
      </c>
      <c r="AC1065" s="411">
        <f t="shared" ref="AC1065" si="2413">AC1064</f>
        <v>0</v>
      </c>
      <c r="AD1065" s="411">
        <f t="shared" ref="AD1065" si="2414">AD1064</f>
        <v>0</v>
      </c>
      <c r="AE1065" s="411">
        <f t="shared" ref="AE1065" si="2415">AE1064</f>
        <v>0</v>
      </c>
      <c r="AF1065" s="411">
        <f t="shared" ref="AF1065" si="2416">AF1064</f>
        <v>0</v>
      </c>
      <c r="AG1065" s="411">
        <f t="shared" ref="AG1065" si="2417">AG1064</f>
        <v>0</v>
      </c>
      <c r="AH1065" s="411">
        <f t="shared" ref="AH1065" si="2418">AH1064</f>
        <v>0</v>
      </c>
      <c r="AI1065" s="411">
        <f t="shared" ref="AI1065" si="2419">AI1064</f>
        <v>0</v>
      </c>
      <c r="AJ1065" s="411">
        <f t="shared" ref="AJ1065" si="2420">AJ1064</f>
        <v>0</v>
      </c>
      <c r="AK1065" s="411">
        <f t="shared" ref="AK1065" si="2421">AK1064</f>
        <v>0</v>
      </c>
      <c r="AL1065" s="411">
        <f t="shared" ref="AL1065" si="2422">AL1064</f>
        <v>0</v>
      </c>
      <c r="AM1065" s="306"/>
    </row>
    <row r="1066" spans="1:39" ht="15" customHeight="1" outlineLevel="1">
      <c r="A1066" s="528"/>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customHeight="1" outlineLevel="1">
      <c r="A1067" s="528"/>
      <c r="B1067" s="288" t="s">
        <v>502</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customHeight="1" outlineLevel="1">
      <c r="A1068" s="528">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customHeight="1" outlineLevel="1">
      <c r="A1069" s="528"/>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2423">Z1068</f>
        <v>0</v>
      </c>
      <c r="AA1069" s="411">
        <f t="shared" ref="AA1069" si="2424">AA1068</f>
        <v>0</v>
      </c>
      <c r="AB1069" s="411">
        <f t="shared" ref="AB1069" si="2425">AB1068</f>
        <v>0</v>
      </c>
      <c r="AC1069" s="411">
        <f t="shared" ref="AC1069" si="2426">AC1068</f>
        <v>0</v>
      </c>
      <c r="AD1069" s="411">
        <f t="shared" ref="AD1069" si="2427">AD1068</f>
        <v>0</v>
      </c>
      <c r="AE1069" s="411">
        <f t="shared" ref="AE1069" si="2428">AE1068</f>
        <v>0</v>
      </c>
      <c r="AF1069" s="411">
        <f t="shared" ref="AF1069" si="2429">AF1068</f>
        <v>0</v>
      </c>
      <c r="AG1069" s="411">
        <f t="shared" ref="AG1069" si="2430">AG1068</f>
        <v>0</v>
      </c>
      <c r="AH1069" s="411">
        <f t="shared" ref="AH1069" si="2431">AH1068</f>
        <v>0</v>
      </c>
      <c r="AI1069" s="411">
        <f t="shared" ref="AI1069" si="2432">AI1068</f>
        <v>0</v>
      </c>
      <c r="AJ1069" s="411">
        <f t="shared" ref="AJ1069" si="2433">AJ1068</f>
        <v>0</v>
      </c>
      <c r="AK1069" s="411">
        <f t="shared" ref="AK1069" si="2434">AK1068</f>
        <v>0</v>
      </c>
      <c r="AL1069" s="411">
        <f t="shared" ref="AL1069" si="2435">AL1068</f>
        <v>0</v>
      </c>
      <c r="AM1069" s="306"/>
    </row>
    <row r="1070" spans="1:39" ht="15" customHeight="1" outlineLevel="1">
      <c r="A1070" s="528"/>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customHeight="1" outlineLevel="1">
      <c r="A1071" s="528">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customHeight="1" outlineLevel="1">
      <c r="A1072" s="528"/>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2436">Z1071</f>
        <v>0</v>
      </c>
      <c r="AA1072" s="411">
        <f t="shared" ref="AA1072" si="2437">AA1071</f>
        <v>0</v>
      </c>
      <c r="AB1072" s="411">
        <f t="shared" ref="AB1072" si="2438">AB1071</f>
        <v>0</v>
      </c>
      <c r="AC1072" s="411">
        <f t="shared" ref="AC1072" si="2439">AC1071</f>
        <v>0</v>
      </c>
      <c r="AD1072" s="411">
        <f t="shared" ref="AD1072" si="2440">AD1071</f>
        <v>0</v>
      </c>
      <c r="AE1072" s="411">
        <f t="shared" ref="AE1072" si="2441">AE1071</f>
        <v>0</v>
      </c>
      <c r="AF1072" s="411">
        <f t="shared" ref="AF1072" si="2442">AF1071</f>
        <v>0</v>
      </c>
      <c r="AG1072" s="411">
        <f t="shared" ref="AG1072" si="2443">AG1071</f>
        <v>0</v>
      </c>
      <c r="AH1072" s="411">
        <f t="shared" ref="AH1072" si="2444">AH1071</f>
        <v>0</v>
      </c>
      <c r="AI1072" s="411">
        <f t="shared" ref="AI1072" si="2445">AI1071</f>
        <v>0</v>
      </c>
      <c r="AJ1072" s="411">
        <f t="shared" ref="AJ1072" si="2446">AJ1071</f>
        <v>0</v>
      </c>
      <c r="AK1072" s="411">
        <f t="shared" ref="AK1072" si="2447">AK1071</f>
        <v>0</v>
      </c>
      <c r="AL1072" s="411">
        <f t="shared" ref="AL1072" si="2448">AL1071</f>
        <v>0</v>
      </c>
      <c r="AM1072" s="306"/>
    </row>
    <row r="1073" spans="1:39" ht="15" customHeight="1" outlineLevel="1">
      <c r="A1073" s="528"/>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customHeight="1" outlineLevel="1">
      <c r="A1074" s="528">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customHeight="1" outlineLevel="1">
      <c r="A1075" s="528"/>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2449">Z1074</f>
        <v>0</v>
      </c>
      <c r="AA1075" s="411">
        <f t="shared" ref="AA1075" si="2450">AA1074</f>
        <v>0</v>
      </c>
      <c r="AB1075" s="411">
        <f t="shared" ref="AB1075" si="2451">AB1074</f>
        <v>0</v>
      </c>
      <c r="AC1075" s="411">
        <f t="shared" ref="AC1075" si="2452">AC1074</f>
        <v>0</v>
      </c>
      <c r="AD1075" s="411">
        <f t="shared" ref="AD1075" si="2453">AD1074</f>
        <v>0</v>
      </c>
      <c r="AE1075" s="411">
        <f t="shared" ref="AE1075" si="2454">AE1074</f>
        <v>0</v>
      </c>
      <c r="AF1075" s="411">
        <f t="shared" ref="AF1075" si="2455">AF1074</f>
        <v>0</v>
      </c>
      <c r="AG1075" s="411">
        <f t="shared" ref="AG1075" si="2456">AG1074</f>
        <v>0</v>
      </c>
      <c r="AH1075" s="411">
        <f t="shared" ref="AH1075" si="2457">AH1074</f>
        <v>0</v>
      </c>
      <c r="AI1075" s="411">
        <f t="shared" ref="AI1075" si="2458">AI1074</f>
        <v>0</v>
      </c>
      <c r="AJ1075" s="411">
        <f t="shared" ref="AJ1075" si="2459">AJ1074</f>
        <v>0</v>
      </c>
      <c r="AK1075" s="411">
        <f t="shared" ref="AK1075" si="2460">AK1074</f>
        <v>0</v>
      </c>
      <c r="AL1075" s="411">
        <f t="shared" ref="AL1075" si="2461">AL1074</f>
        <v>0</v>
      </c>
      <c r="AM1075" s="306"/>
    </row>
    <row r="1076" spans="1:39" ht="15" customHeight="1" outlineLevel="1">
      <c r="A1076" s="528"/>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customHeight="1" outlineLevel="1">
      <c r="A1077" s="528">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customHeight="1" outlineLevel="1">
      <c r="A1078" s="528"/>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2462">Z1077</f>
        <v>0</v>
      </c>
      <c r="AA1078" s="411">
        <f t="shared" ref="AA1078" si="2463">AA1077</f>
        <v>0</v>
      </c>
      <c r="AB1078" s="411">
        <f t="shared" ref="AB1078" si="2464">AB1077</f>
        <v>0</v>
      </c>
      <c r="AC1078" s="411">
        <f t="shared" ref="AC1078" si="2465">AC1077</f>
        <v>0</v>
      </c>
      <c r="AD1078" s="411">
        <f t="shared" ref="AD1078" si="2466">AD1077</f>
        <v>0</v>
      </c>
      <c r="AE1078" s="411">
        <f t="shared" ref="AE1078" si="2467">AE1077</f>
        <v>0</v>
      </c>
      <c r="AF1078" s="411">
        <f t="shared" ref="AF1078" si="2468">AF1077</f>
        <v>0</v>
      </c>
      <c r="AG1078" s="411">
        <f t="shared" ref="AG1078" si="2469">AG1077</f>
        <v>0</v>
      </c>
      <c r="AH1078" s="411">
        <f t="shared" ref="AH1078" si="2470">AH1077</f>
        <v>0</v>
      </c>
      <c r="AI1078" s="411">
        <f t="shared" ref="AI1078" si="2471">AI1077</f>
        <v>0</v>
      </c>
      <c r="AJ1078" s="411">
        <f t="shared" ref="AJ1078" si="2472">AJ1077</f>
        <v>0</v>
      </c>
      <c r="AK1078" s="411">
        <f t="shared" ref="AK1078" si="2473">AK1077</f>
        <v>0</v>
      </c>
      <c r="AL1078" s="411">
        <f t="shared" ref="AL1078" si="2474">AL1077</f>
        <v>0</v>
      </c>
      <c r="AM1078" s="306"/>
    </row>
    <row r="1079" spans="1:39" ht="15" customHeight="1" outlineLevel="1">
      <c r="A1079" s="528"/>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customHeight="1" outlineLevel="1">
      <c r="A1080" s="528">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customHeight="1" outlineLevel="1">
      <c r="A1081" s="528"/>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2475">Z1080</f>
        <v>0</v>
      </c>
      <c r="AA1081" s="411">
        <f t="shared" ref="AA1081" si="2476">AA1080</f>
        <v>0</v>
      </c>
      <c r="AB1081" s="411">
        <f t="shared" ref="AB1081" si="2477">AB1080</f>
        <v>0</v>
      </c>
      <c r="AC1081" s="411">
        <f t="shared" ref="AC1081" si="2478">AC1080</f>
        <v>0</v>
      </c>
      <c r="AD1081" s="411">
        <f t="shared" ref="AD1081" si="2479">AD1080</f>
        <v>0</v>
      </c>
      <c r="AE1081" s="411">
        <f t="shared" ref="AE1081" si="2480">AE1080</f>
        <v>0</v>
      </c>
      <c r="AF1081" s="411">
        <f t="shared" ref="AF1081" si="2481">AF1080</f>
        <v>0</v>
      </c>
      <c r="AG1081" s="411">
        <f t="shared" ref="AG1081" si="2482">AG1080</f>
        <v>0</v>
      </c>
      <c r="AH1081" s="411">
        <f t="shared" ref="AH1081" si="2483">AH1080</f>
        <v>0</v>
      </c>
      <c r="AI1081" s="411">
        <f t="shared" ref="AI1081" si="2484">AI1080</f>
        <v>0</v>
      </c>
      <c r="AJ1081" s="411">
        <f t="shared" ref="AJ1081" si="2485">AJ1080</f>
        <v>0</v>
      </c>
      <c r="AK1081" s="411">
        <f t="shared" ref="AK1081" si="2486">AK1080</f>
        <v>0</v>
      </c>
      <c r="AL1081" s="411">
        <f t="shared" ref="AL1081" si="2487">AL1080</f>
        <v>0</v>
      </c>
      <c r="AM1081" s="306"/>
    </row>
    <row r="1082" spans="1:39" ht="15" customHeight="1" outlineLevel="1">
      <c r="A1082" s="528"/>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customHeight="1" outlineLevel="1">
      <c r="A1083" s="528">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customHeight="1" outlineLevel="1">
      <c r="A1084" s="528"/>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2488">Z1083</f>
        <v>0</v>
      </c>
      <c r="AA1084" s="411">
        <f t="shared" ref="AA1084" si="2489">AA1083</f>
        <v>0</v>
      </c>
      <c r="AB1084" s="411">
        <f t="shared" ref="AB1084" si="2490">AB1083</f>
        <v>0</v>
      </c>
      <c r="AC1084" s="411">
        <f t="shared" ref="AC1084" si="2491">AC1083</f>
        <v>0</v>
      </c>
      <c r="AD1084" s="411">
        <f t="shared" ref="AD1084" si="2492">AD1083</f>
        <v>0</v>
      </c>
      <c r="AE1084" s="411">
        <f t="shared" ref="AE1084" si="2493">AE1083</f>
        <v>0</v>
      </c>
      <c r="AF1084" s="411">
        <f t="shared" ref="AF1084" si="2494">AF1083</f>
        <v>0</v>
      </c>
      <c r="AG1084" s="411">
        <f t="shared" ref="AG1084" si="2495">AG1083</f>
        <v>0</v>
      </c>
      <c r="AH1084" s="411">
        <f t="shared" ref="AH1084" si="2496">AH1083</f>
        <v>0</v>
      </c>
      <c r="AI1084" s="411">
        <f t="shared" ref="AI1084" si="2497">AI1083</f>
        <v>0</v>
      </c>
      <c r="AJ1084" s="411">
        <f t="shared" ref="AJ1084" si="2498">AJ1083</f>
        <v>0</v>
      </c>
      <c r="AK1084" s="411">
        <f t="shared" ref="AK1084" si="2499">AK1083</f>
        <v>0</v>
      </c>
      <c r="AL1084" s="411">
        <f t="shared" ref="AL1084" si="2500">AL1083</f>
        <v>0</v>
      </c>
      <c r="AM1084" s="306"/>
    </row>
    <row r="1085" spans="1:39" ht="15" customHeight="1" outlineLevel="1">
      <c r="A1085" s="528"/>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customHeight="1" outlineLevel="1">
      <c r="A1086" s="528">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customHeight="1" outlineLevel="1">
      <c r="A1087" s="528"/>
      <c r="B1087" s="294" t="s">
        <v>346</v>
      </c>
      <c r="C1087" s="291" t="s">
        <v>163</v>
      </c>
      <c r="D1087" s="295"/>
      <c r="E1087" s="295"/>
      <c r="F1087" s="295"/>
      <c r="G1087" s="295"/>
      <c r="H1087" s="295"/>
      <c r="I1087" s="295"/>
      <c r="J1087" s="295"/>
      <c r="K1087" s="295"/>
      <c r="L1087" s="295"/>
      <c r="M1087" s="295"/>
      <c r="N1087" s="467"/>
      <c r="O1087" s="295"/>
      <c r="P1087" s="295"/>
      <c r="Q1087" s="295"/>
      <c r="R1087" s="295"/>
      <c r="S1087" s="295"/>
      <c r="T1087" s="295"/>
      <c r="U1087" s="295"/>
      <c r="V1087" s="295"/>
      <c r="W1087" s="295"/>
      <c r="X1087" s="295"/>
      <c r="Y1087" s="411">
        <f>Y1086</f>
        <v>0</v>
      </c>
      <c r="Z1087" s="411">
        <f t="shared" ref="Z1087" si="2501">Z1086</f>
        <v>0</v>
      </c>
      <c r="AA1087" s="411">
        <f t="shared" ref="AA1087" si="2502">AA1086</f>
        <v>0</v>
      </c>
      <c r="AB1087" s="411">
        <f t="shared" ref="AB1087" si="2503">AB1086</f>
        <v>0</v>
      </c>
      <c r="AC1087" s="411">
        <f t="shared" ref="AC1087" si="2504">AC1086</f>
        <v>0</v>
      </c>
      <c r="AD1087" s="411">
        <f t="shared" ref="AD1087" si="2505">AD1086</f>
        <v>0</v>
      </c>
      <c r="AE1087" s="411">
        <f t="shared" ref="AE1087" si="2506">AE1086</f>
        <v>0</v>
      </c>
      <c r="AF1087" s="411">
        <f t="shared" ref="AF1087" si="2507">AF1086</f>
        <v>0</v>
      </c>
      <c r="AG1087" s="411">
        <f t="shared" ref="AG1087" si="2508">AG1086</f>
        <v>0</v>
      </c>
      <c r="AH1087" s="411">
        <f t="shared" ref="AH1087" si="2509">AH1086</f>
        <v>0</v>
      </c>
      <c r="AI1087" s="411">
        <f t="shared" ref="AI1087" si="2510">AI1086</f>
        <v>0</v>
      </c>
      <c r="AJ1087" s="411">
        <f t="shared" ref="AJ1087" si="2511">AJ1086</f>
        <v>0</v>
      </c>
      <c r="AK1087" s="411">
        <f t="shared" ref="AK1087" si="2512">AK1086</f>
        <v>0</v>
      </c>
      <c r="AL1087" s="411">
        <f t="shared" ref="AL1087" si="2513">AL1086</f>
        <v>0</v>
      </c>
      <c r="AM1087" s="306"/>
    </row>
    <row r="1088" spans="1:39" ht="15" customHeight="1" outlineLevel="1">
      <c r="A1088" s="528"/>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customHeight="1" outlineLevel="1">
      <c r="A1089" s="528">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customHeight="1" outlineLevel="1">
      <c r="A1090" s="528"/>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2514">Z1089</f>
        <v>0</v>
      </c>
      <c r="AA1090" s="411">
        <f t="shared" ref="AA1090" si="2515">AA1089</f>
        <v>0</v>
      </c>
      <c r="AB1090" s="411">
        <f t="shared" ref="AB1090" si="2516">AB1089</f>
        <v>0</v>
      </c>
      <c r="AC1090" s="411">
        <f t="shared" ref="AC1090" si="2517">AC1089</f>
        <v>0</v>
      </c>
      <c r="AD1090" s="411">
        <f t="shared" ref="AD1090" si="2518">AD1089</f>
        <v>0</v>
      </c>
      <c r="AE1090" s="411">
        <f t="shared" ref="AE1090" si="2519">AE1089</f>
        <v>0</v>
      </c>
      <c r="AF1090" s="411">
        <f t="shared" ref="AF1090" si="2520">AF1089</f>
        <v>0</v>
      </c>
      <c r="AG1090" s="411">
        <f t="shared" ref="AG1090" si="2521">AG1089</f>
        <v>0</v>
      </c>
      <c r="AH1090" s="411">
        <f t="shared" ref="AH1090" si="2522">AH1089</f>
        <v>0</v>
      </c>
      <c r="AI1090" s="411">
        <f t="shared" ref="AI1090" si="2523">AI1089</f>
        <v>0</v>
      </c>
      <c r="AJ1090" s="411">
        <f t="shared" ref="AJ1090" si="2524">AJ1089</f>
        <v>0</v>
      </c>
      <c r="AK1090" s="411">
        <f t="shared" ref="AK1090" si="2525">AK1089</f>
        <v>0</v>
      </c>
      <c r="AL1090" s="411">
        <f t="shared" ref="AL1090" si="2526">AL1089</f>
        <v>0</v>
      </c>
      <c r="AM1090" s="306"/>
    </row>
    <row r="1091" spans="1:39" ht="15" customHeight="1" outlineLevel="1">
      <c r="A1091" s="528"/>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customHeight="1" outlineLevel="1">
      <c r="A1092" s="528">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customHeight="1" outlineLevel="1">
      <c r="A1093" s="528"/>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2527">Z1092</f>
        <v>0</v>
      </c>
      <c r="AA1093" s="411">
        <f t="shared" ref="AA1093" si="2528">AA1092</f>
        <v>0</v>
      </c>
      <c r="AB1093" s="411">
        <f t="shared" ref="AB1093" si="2529">AB1092</f>
        <v>0</v>
      </c>
      <c r="AC1093" s="411">
        <f t="shared" ref="AC1093" si="2530">AC1092</f>
        <v>0</v>
      </c>
      <c r="AD1093" s="411">
        <f t="shared" ref="AD1093" si="2531">AD1092</f>
        <v>0</v>
      </c>
      <c r="AE1093" s="411">
        <f t="shared" ref="AE1093" si="2532">AE1092</f>
        <v>0</v>
      </c>
      <c r="AF1093" s="411">
        <f t="shared" ref="AF1093" si="2533">AF1092</f>
        <v>0</v>
      </c>
      <c r="AG1093" s="411">
        <f t="shared" ref="AG1093" si="2534">AG1092</f>
        <v>0</v>
      </c>
      <c r="AH1093" s="411">
        <f t="shared" ref="AH1093" si="2535">AH1092</f>
        <v>0</v>
      </c>
      <c r="AI1093" s="411">
        <f t="shared" ref="AI1093" si="2536">AI1092</f>
        <v>0</v>
      </c>
      <c r="AJ1093" s="411">
        <f t="shared" ref="AJ1093" si="2537">AJ1092</f>
        <v>0</v>
      </c>
      <c r="AK1093" s="411">
        <f t="shared" ref="AK1093" si="2538">AK1092</f>
        <v>0</v>
      </c>
      <c r="AL1093" s="411">
        <f t="shared" ref="AL1093" si="2539">AL1092</f>
        <v>0</v>
      </c>
      <c r="AM1093" s="306"/>
    </row>
    <row r="1094" spans="1:39" ht="15" customHeight="1" outlineLevel="1">
      <c r="A1094" s="528"/>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5" customHeight="1" outlineLevel="1">
      <c r="A1095" s="528">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customHeight="1" outlineLevel="1">
      <c r="A1096" s="528"/>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2540">Z1095</f>
        <v>0</v>
      </c>
      <c r="AA1096" s="411">
        <f t="shared" ref="AA1096" si="2541">AA1095</f>
        <v>0</v>
      </c>
      <c r="AB1096" s="411">
        <f t="shared" ref="AB1096" si="2542">AB1095</f>
        <v>0</v>
      </c>
      <c r="AC1096" s="411">
        <f t="shared" ref="AC1096" si="2543">AC1095</f>
        <v>0</v>
      </c>
      <c r="AD1096" s="411">
        <f t="shared" ref="AD1096" si="2544">AD1095</f>
        <v>0</v>
      </c>
      <c r="AE1096" s="411">
        <f t="shared" ref="AE1096" si="2545">AE1095</f>
        <v>0</v>
      </c>
      <c r="AF1096" s="411">
        <f t="shared" ref="AF1096" si="2546">AF1095</f>
        <v>0</v>
      </c>
      <c r="AG1096" s="411">
        <f t="shared" ref="AG1096" si="2547">AG1095</f>
        <v>0</v>
      </c>
      <c r="AH1096" s="411">
        <f t="shared" ref="AH1096" si="2548">AH1095</f>
        <v>0</v>
      </c>
      <c r="AI1096" s="411">
        <f t="shared" ref="AI1096" si="2549">AI1095</f>
        <v>0</v>
      </c>
      <c r="AJ1096" s="411">
        <f t="shared" ref="AJ1096" si="2550">AJ1095</f>
        <v>0</v>
      </c>
      <c r="AK1096" s="411">
        <f t="shared" ref="AK1096" si="2551">AK1095</f>
        <v>0</v>
      </c>
      <c r="AL1096" s="411">
        <f t="shared" ref="AL1096" si="2552">AL1095</f>
        <v>0</v>
      </c>
      <c r="AM1096" s="306"/>
    </row>
    <row r="1097" spans="1:39" ht="15" customHeight="1" outlineLevel="1">
      <c r="A1097" s="528"/>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2.15" customHeight="1" outlineLevel="1">
      <c r="A1098" s="528">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customHeight="1" outlineLevel="1">
      <c r="A1099" s="528"/>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2553">Z1098</f>
        <v>0</v>
      </c>
      <c r="AA1099" s="411">
        <f t="shared" ref="AA1099" si="2554">AA1098</f>
        <v>0</v>
      </c>
      <c r="AB1099" s="411">
        <f t="shared" ref="AB1099" si="2555">AB1098</f>
        <v>0</v>
      </c>
      <c r="AC1099" s="411">
        <f t="shared" ref="AC1099" si="2556">AC1098</f>
        <v>0</v>
      </c>
      <c r="AD1099" s="411">
        <f t="shared" ref="AD1099" si="2557">AD1098</f>
        <v>0</v>
      </c>
      <c r="AE1099" s="411">
        <f t="shared" ref="AE1099" si="2558">AE1098</f>
        <v>0</v>
      </c>
      <c r="AF1099" s="411">
        <f t="shared" ref="AF1099" si="2559">AF1098</f>
        <v>0</v>
      </c>
      <c r="AG1099" s="411">
        <f t="shared" ref="AG1099" si="2560">AG1098</f>
        <v>0</v>
      </c>
      <c r="AH1099" s="411">
        <f t="shared" ref="AH1099" si="2561">AH1098</f>
        <v>0</v>
      </c>
      <c r="AI1099" s="411">
        <f t="shared" ref="AI1099" si="2562">AI1098</f>
        <v>0</v>
      </c>
      <c r="AJ1099" s="411">
        <f t="shared" ref="AJ1099" si="2563">AJ1098</f>
        <v>0</v>
      </c>
      <c r="AK1099" s="411">
        <f t="shared" ref="AK1099" si="2564">AK1098</f>
        <v>0</v>
      </c>
      <c r="AL1099" s="411">
        <f t="shared" ref="AL1099" si="2565">AL1098</f>
        <v>0</v>
      </c>
      <c r="AM1099" s="306"/>
    </row>
    <row r="1100" spans="1:39" ht="15" customHeight="1" outlineLevel="1">
      <c r="A1100" s="528"/>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5" customHeight="1" outlineLevel="1">
      <c r="A1101" s="528">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customHeight="1" outlineLevel="1">
      <c r="A1102" s="528"/>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2566">Z1101</f>
        <v>0</v>
      </c>
      <c r="AA1102" s="411">
        <f t="shared" ref="AA1102" si="2567">AA1101</f>
        <v>0</v>
      </c>
      <c r="AB1102" s="411">
        <f t="shared" ref="AB1102" si="2568">AB1101</f>
        <v>0</v>
      </c>
      <c r="AC1102" s="411">
        <f t="shared" ref="AC1102" si="2569">AC1101</f>
        <v>0</v>
      </c>
      <c r="AD1102" s="411">
        <f t="shared" ref="AD1102" si="2570">AD1101</f>
        <v>0</v>
      </c>
      <c r="AE1102" s="411">
        <f t="shared" ref="AE1102" si="2571">AE1101</f>
        <v>0</v>
      </c>
      <c r="AF1102" s="411">
        <f t="shared" ref="AF1102" si="2572">AF1101</f>
        <v>0</v>
      </c>
      <c r="AG1102" s="411">
        <f t="shared" ref="AG1102" si="2573">AG1101</f>
        <v>0</v>
      </c>
      <c r="AH1102" s="411">
        <f t="shared" ref="AH1102" si="2574">AH1101</f>
        <v>0</v>
      </c>
      <c r="AI1102" s="411">
        <f t="shared" ref="AI1102" si="2575">AI1101</f>
        <v>0</v>
      </c>
      <c r="AJ1102" s="411">
        <f t="shared" ref="AJ1102" si="2576">AJ1101</f>
        <v>0</v>
      </c>
      <c r="AK1102" s="411">
        <f t="shared" ref="AK1102" si="2577">AK1101</f>
        <v>0</v>
      </c>
      <c r="AL1102" s="411">
        <f t="shared" ref="AL1102" si="2578">AL1101</f>
        <v>0</v>
      </c>
      <c r="AM1102" s="306"/>
    </row>
    <row r="1103" spans="1:39" ht="15" customHeight="1" outlineLevel="1">
      <c r="A1103" s="528"/>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75" customHeight="1" outlineLevel="1">
      <c r="A1104" s="528">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customHeight="1" outlineLevel="1">
      <c r="A1105" s="528"/>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2579">Z1104</f>
        <v>0</v>
      </c>
      <c r="AA1105" s="411">
        <f t="shared" ref="AA1105" si="2580">AA1104</f>
        <v>0</v>
      </c>
      <c r="AB1105" s="411">
        <f t="shared" ref="AB1105" si="2581">AB1104</f>
        <v>0</v>
      </c>
      <c r="AC1105" s="411">
        <f t="shared" ref="AC1105" si="2582">AC1104</f>
        <v>0</v>
      </c>
      <c r="AD1105" s="411">
        <f t="shared" ref="AD1105" si="2583">AD1104</f>
        <v>0</v>
      </c>
      <c r="AE1105" s="411">
        <f t="shared" ref="AE1105" si="2584">AE1104</f>
        <v>0</v>
      </c>
      <c r="AF1105" s="411">
        <f t="shared" ref="AF1105" si="2585">AF1104</f>
        <v>0</v>
      </c>
      <c r="AG1105" s="411">
        <f t="shared" ref="AG1105" si="2586">AG1104</f>
        <v>0</v>
      </c>
      <c r="AH1105" s="411">
        <f t="shared" ref="AH1105" si="2587">AH1104</f>
        <v>0</v>
      </c>
      <c r="AI1105" s="411">
        <f t="shared" ref="AI1105" si="2588">AI1104</f>
        <v>0</v>
      </c>
      <c r="AJ1105" s="411">
        <f t="shared" ref="AJ1105" si="2589">AJ1104</f>
        <v>0</v>
      </c>
      <c r="AK1105" s="411">
        <f t="shared" ref="AK1105" si="2590">AK1104</f>
        <v>0</v>
      </c>
      <c r="AL1105" s="411">
        <f t="shared" ref="AL1105" si="2591">AL1104</f>
        <v>0</v>
      </c>
      <c r="AM1105" s="306"/>
    </row>
    <row r="1106" spans="1:39" ht="15" customHeight="1" outlineLevel="1">
      <c r="A1106" s="528"/>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customHeight="1" outlineLevel="1">
      <c r="A1107" s="528">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customHeight="1" outlineLevel="1">
      <c r="A1108" s="528"/>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2592">Z1107</f>
        <v>0</v>
      </c>
      <c r="AA1108" s="411">
        <f t="shared" ref="AA1108" si="2593">AA1107</f>
        <v>0</v>
      </c>
      <c r="AB1108" s="411">
        <f t="shared" ref="AB1108" si="2594">AB1107</f>
        <v>0</v>
      </c>
      <c r="AC1108" s="411">
        <f t="shared" ref="AC1108" si="2595">AC1107</f>
        <v>0</v>
      </c>
      <c r="AD1108" s="411">
        <f t="shared" ref="AD1108" si="2596">AD1107</f>
        <v>0</v>
      </c>
      <c r="AE1108" s="411">
        <f t="shared" ref="AE1108" si="2597">AE1107</f>
        <v>0</v>
      </c>
      <c r="AF1108" s="411">
        <f t="shared" ref="AF1108" si="2598">AF1107</f>
        <v>0</v>
      </c>
      <c r="AG1108" s="411">
        <f t="shared" ref="AG1108" si="2599">AG1107</f>
        <v>0</v>
      </c>
      <c r="AH1108" s="411">
        <f t="shared" ref="AH1108" si="2600">AH1107</f>
        <v>0</v>
      </c>
      <c r="AI1108" s="411">
        <f t="shared" ref="AI1108" si="2601">AI1107</f>
        <v>0</v>
      </c>
      <c r="AJ1108" s="411">
        <f t="shared" ref="AJ1108" si="2602">AJ1107</f>
        <v>0</v>
      </c>
      <c r="AK1108" s="411">
        <f t="shared" ref="AK1108" si="2603">AK1107</f>
        <v>0</v>
      </c>
      <c r="AL1108" s="411">
        <f t="shared" ref="AL1108" si="2604">AL1107</f>
        <v>0</v>
      </c>
      <c r="AM1108" s="306"/>
    </row>
    <row r="1109" spans="1:39" ht="15" customHeight="1" outlineLevel="1">
      <c r="A1109" s="528"/>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45">
      <c r="B1110" s="327" t="s">
        <v>347</v>
      </c>
      <c r="C1110" s="329"/>
      <c r="D1110" s="329">
        <f>SUM(D953:D1108)</f>
        <v>1625241.7375101445</v>
      </c>
      <c r="E1110" s="329"/>
      <c r="F1110" s="329"/>
      <c r="G1110" s="329"/>
      <c r="H1110" s="329"/>
      <c r="I1110" s="329"/>
      <c r="J1110" s="329"/>
      <c r="K1110" s="329"/>
      <c r="L1110" s="329"/>
      <c r="M1110" s="329"/>
      <c r="N1110" s="329"/>
      <c r="O1110" s="329">
        <f>SUM(O953:O1108)</f>
        <v>242.06088105726872</v>
      </c>
      <c r="P1110" s="329"/>
      <c r="Q1110" s="329"/>
      <c r="R1110" s="329"/>
      <c r="S1110" s="329"/>
      <c r="T1110" s="329"/>
      <c r="U1110" s="329"/>
      <c r="V1110" s="329"/>
      <c r="W1110" s="329"/>
      <c r="X1110" s="329"/>
      <c r="Y1110" s="329">
        <f>IF(Y951="kWh",SUMPRODUCT(D953:D1108,Y953:Y1108))</f>
        <v>0</v>
      </c>
      <c r="Z1110" s="329">
        <f>IF(Z951="kWh",SUMPRODUCT(D953:D1108,Z953:Z1108))</f>
        <v>64247.462035383862</v>
      </c>
      <c r="AA1110" s="329">
        <f>IF(AA951="kw",SUMPRODUCT(N953:N1108,O953:O1108,AA953:AA1108),SUMPRODUCT(D953:D1108,AA953:AA1108))</f>
        <v>2789.9036131743314</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45">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1766471</v>
      </c>
      <c r="Z1111" s="392">
        <f>HLOOKUP(Z767,'2. LRAMVA Threshold'!$B$42:$Q$53,12,FALSE)</f>
        <v>737479</v>
      </c>
      <c r="AA1111" s="392">
        <f>HLOOKUP(AA767,'2. LRAMVA Threshold'!$B$42:$Q$53,12,FALSE)</f>
        <v>6039</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ht="15">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ht="15">
      <c r="B1113" s="324" t="s">
        <v>349</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1.03E-2</v>
      </c>
      <c r="AA1113" s="341">
        <f>HLOOKUP(AA$35,'3.  Distribution Rates'!$C$122:$P$133,12,FALSE)</f>
        <v>2.3300999999999998</v>
      </c>
      <c r="AB1113" s="341">
        <f>HLOOKUP(AB$35,'3.  Distribution Rates'!$C$122:$P$133,12,FALSE)</f>
        <v>8.9999999999999993E-3</v>
      </c>
      <c r="AC1113" s="341">
        <f>HLOOKUP(AC$35,'3.  Distribution Rates'!$C$122:$P$133,12,FALSE)</f>
        <v>13.202</v>
      </c>
      <c r="AD1113" s="341">
        <f>HLOOKUP(AD$35,'3.  Distribution Rates'!$C$122:$P$133,12,FALSE)</f>
        <v>8.5025999999999993</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ht="15">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3901.5766897817448</v>
      </c>
      <c r="AA1114" s="378">
        <f>'4.  2011-2014 LRAM'!AA143*AA1113</f>
        <v>201.39444334648553</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5">
        <f t="shared" ref="AM1114:AM1123" si="2605">SUM(Y1114:AL1114)</f>
        <v>4102.9711331282306</v>
      </c>
    </row>
    <row r="1115" spans="1:39" ht="15">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3449.8990124468487</v>
      </c>
      <c r="AA1115" s="378">
        <f>'4.  2011-2014 LRAM'!AA272*AA1113</f>
        <v>182.1306427891337</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5">
        <f t="shared" si="2605"/>
        <v>3632.0296552359823</v>
      </c>
    </row>
    <row r="1116" spans="1:39" ht="15">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2056.2722901939424</v>
      </c>
      <c r="AA1116" s="378">
        <f>'4.  2011-2014 LRAM'!AA401*AA1113</f>
        <v>898.2207768811013</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5">
        <f t="shared" si="2605"/>
        <v>2954.4930670750437</v>
      </c>
    </row>
    <row r="1117" spans="1:39" ht="15">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5232.6535613807373</v>
      </c>
      <c r="AA1117" s="378">
        <f>'4.  2011-2014 LRAM'!AA531*AA1113</f>
        <v>3334.8073266144543</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5">
        <f t="shared" si="2605"/>
        <v>8567.460887995192</v>
      </c>
    </row>
    <row r="1118" spans="1:39" ht="15">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2606">Y212*Y1113</f>
        <v>0</v>
      </c>
      <c r="Z1118" s="378">
        <f t="shared" si="2606"/>
        <v>6275.8153001178998</v>
      </c>
      <c r="AA1118" s="378">
        <f t="shared" si="2606"/>
        <v>3661.1080640728869</v>
      </c>
      <c r="AB1118" s="378">
        <f t="shared" si="2606"/>
        <v>0</v>
      </c>
      <c r="AC1118" s="378">
        <f t="shared" si="2606"/>
        <v>0</v>
      </c>
      <c r="AD1118" s="378">
        <f t="shared" si="2606"/>
        <v>7337.2152033706025</v>
      </c>
      <c r="AE1118" s="378">
        <f t="shared" si="2606"/>
        <v>0</v>
      </c>
      <c r="AF1118" s="378">
        <f t="shared" si="2606"/>
        <v>0</v>
      </c>
      <c r="AG1118" s="378">
        <f t="shared" si="2606"/>
        <v>0</v>
      </c>
      <c r="AH1118" s="378">
        <f t="shared" si="2606"/>
        <v>0</v>
      </c>
      <c r="AI1118" s="378">
        <f t="shared" si="2606"/>
        <v>0</v>
      </c>
      <c r="AJ1118" s="378">
        <f t="shared" si="2606"/>
        <v>0</v>
      </c>
      <c r="AK1118" s="378">
        <f t="shared" si="2606"/>
        <v>0</v>
      </c>
      <c r="AL1118" s="378">
        <f t="shared" si="2606"/>
        <v>0</v>
      </c>
      <c r="AM1118" s="625">
        <f t="shared" si="2605"/>
        <v>17274.138567561389</v>
      </c>
    </row>
    <row r="1119" spans="1:39" ht="15">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Y395*Y1113</f>
        <v>0</v>
      </c>
      <c r="Z1119" s="378">
        <f t="shared" ref="Z1119:AL1119" si="2607">Z395*Z1113</f>
        <v>3641.9150610568968</v>
      </c>
      <c r="AA1119" s="378">
        <f t="shared" si="2607"/>
        <v>380.64407277862682</v>
      </c>
      <c r="AB1119" s="378">
        <f t="shared" si="2607"/>
        <v>0</v>
      </c>
      <c r="AC1119" s="378">
        <f t="shared" si="2607"/>
        <v>0</v>
      </c>
      <c r="AD1119" s="378">
        <f t="shared" si="2607"/>
        <v>4011.3220960512817</v>
      </c>
      <c r="AE1119" s="378">
        <f t="shared" si="2607"/>
        <v>0</v>
      </c>
      <c r="AF1119" s="378">
        <f t="shared" si="2607"/>
        <v>0</v>
      </c>
      <c r="AG1119" s="378">
        <f t="shared" si="2607"/>
        <v>0</v>
      </c>
      <c r="AH1119" s="378">
        <f t="shared" si="2607"/>
        <v>0</v>
      </c>
      <c r="AI1119" s="378">
        <f t="shared" si="2607"/>
        <v>0</v>
      </c>
      <c r="AJ1119" s="378">
        <f t="shared" si="2607"/>
        <v>0</v>
      </c>
      <c r="AK1119" s="378">
        <f t="shared" si="2607"/>
        <v>0</v>
      </c>
      <c r="AL1119" s="378">
        <f t="shared" si="2607"/>
        <v>0</v>
      </c>
      <c r="AM1119" s="625">
        <f t="shared" si="2605"/>
        <v>8033.8812298868052</v>
      </c>
    </row>
    <row r="1120" spans="1:39" ht="15">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2608">Y578*Y1113</f>
        <v>0</v>
      </c>
      <c r="Z1120" s="378">
        <f t="shared" si="2608"/>
        <v>2843.4880394899906</v>
      </c>
      <c r="AA1120" s="378">
        <f t="shared" si="2608"/>
        <v>9945.4789979407506</v>
      </c>
      <c r="AB1120" s="378">
        <f t="shared" si="2608"/>
        <v>0</v>
      </c>
      <c r="AC1120" s="378">
        <f t="shared" si="2608"/>
        <v>0</v>
      </c>
      <c r="AD1120" s="378">
        <f t="shared" si="2608"/>
        <v>0</v>
      </c>
      <c r="AE1120" s="378">
        <f t="shared" si="2608"/>
        <v>0</v>
      </c>
      <c r="AF1120" s="378">
        <f t="shared" si="2608"/>
        <v>0</v>
      </c>
      <c r="AG1120" s="378">
        <f t="shared" si="2608"/>
        <v>0</v>
      </c>
      <c r="AH1120" s="378">
        <f t="shared" si="2608"/>
        <v>0</v>
      </c>
      <c r="AI1120" s="378">
        <f t="shared" si="2608"/>
        <v>0</v>
      </c>
      <c r="AJ1120" s="378">
        <f t="shared" si="2608"/>
        <v>0</v>
      </c>
      <c r="AK1120" s="378">
        <f t="shared" si="2608"/>
        <v>0</v>
      </c>
      <c r="AL1120" s="378">
        <f t="shared" si="2608"/>
        <v>0</v>
      </c>
      <c r="AM1120" s="625">
        <f t="shared" si="2605"/>
        <v>12788.967037430741</v>
      </c>
    </row>
    <row r="1121" spans="2:39" ht="15">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2609">Y761*Y1113</f>
        <v>0</v>
      </c>
      <c r="Z1121" s="378">
        <f t="shared" si="2609"/>
        <v>1279.4689966501314</v>
      </c>
      <c r="AA1121" s="378">
        <f t="shared" si="2609"/>
        <v>1363.9102541149352</v>
      </c>
      <c r="AB1121" s="378">
        <f t="shared" si="2609"/>
        <v>0</v>
      </c>
      <c r="AC1121" s="378">
        <f t="shared" si="2609"/>
        <v>343.2133214090195</v>
      </c>
      <c r="AD1121" s="378">
        <f t="shared" si="2609"/>
        <v>0</v>
      </c>
      <c r="AE1121" s="378">
        <f t="shared" si="2609"/>
        <v>0</v>
      </c>
      <c r="AF1121" s="378">
        <f t="shared" si="2609"/>
        <v>0</v>
      </c>
      <c r="AG1121" s="378">
        <f t="shared" si="2609"/>
        <v>0</v>
      </c>
      <c r="AH1121" s="378">
        <f t="shared" si="2609"/>
        <v>0</v>
      </c>
      <c r="AI1121" s="378">
        <f t="shared" si="2609"/>
        <v>0</v>
      </c>
      <c r="AJ1121" s="378">
        <f t="shared" si="2609"/>
        <v>0</v>
      </c>
      <c r="AK1121" s="378">
        <f t="shared" si="2609"/>
        <v>0</v>
      </c>
      <c r="AL1121" s="378">
        <f t="shared" si="2609"/>
        <v>0</v>
      </c>
      <c r="AM1121" s="625">
        <f t="shared" si="2605"/>
        <v>2986.5925721740864</v>
      </c>
    </row>
    <row r="1122" spans="2:39" ht="15">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2610">Y944*Y1113</f>
        <v>0</v>
      </c>
      <c r="Z1122" s="378">
        <f t="shared" si="2610"/>
        <v>3510.4840956693897</v>
      </c>
      <c r="AA1122" s="378">
        <f t="shared" si="2610"/>
        <v>10608.938457341783</v>
      </c>
      <c r="AB1122" s="378">
        <f t="shared" si="2610"/>
        <v>0</v>
      </c>
      <c r="AC1122" s="378">
        <f t="shared" si="2610"/>
        <v>0</v>
      </c>
      <c r="AD1122" s="378">
        <f t="shared" si="2610"/>
        <v>0</v>
      </c>
      <c r="AE1122" s="378">
        <f t="shared" si="2610"/>
        <v>0</v>
      </c>
      <c r="AF1122" s="378">
        <f t="shared" si="2610"/>
        <v>0</v>
      </c>
      <c r="AG1122" s="378">
        <f t="shared" si="2610"/>
        <v>0</v>
      </c>
      <c r="AH1122" s="378">
        <f t="shared" si="2610"/>
        <v>0</v>
      </c>
      <c r="AI1122" s="378">
        <f t="shared" si="2610"/>
        <v>0</v>
      </c>
      <c r="AJ1122" s="378">
        <f t="shared" si="2610"/>
        <v>0</v>
      </c>
      <c r="AK1122" s="378">
        <f t="shared" si="2610"/>
        <v>0</v>
      </c>
      <c r="AL1122" s="378">
        <f t="shared" si="2610"/>
        <v>0</v>
      </c>
      <c r="AM1122" s="625">
        <f t="shared" si="2605"/>
        <v>14119.422553011173</v>
      </c>
    </row>
    <row r="1123" spans="2:39" ht="15">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661.7488589644538</v>
      </c>
      <c r="AA1123" s="378">
        <f t="shared" ref="AA1123:AL1123" si="2611">AA1110*AA1113</f>
        <v>6500.7544090575093</v>
      </c>
      <c r="AB1123" s="378">
        <f t="shared" si="2611"/>
        <v>0</v>
      </c>
      <c r="AC1123" s="378">
        <f t="shared" si="2611"/>
        <v>0</v>
      </c>
      <c r="AD1123" s="378">
        <f t="shared" si="2611"/>
        <v>0</v>
      </c>
      <c r="AE1123" s="378">
        <f t="shared" si="2611"/>
        <v>0</v>
      </c>
      <c r="AF1123" s="378">
        <f t="shared" si="2611"/>
        <v>0</v>
      </c>
      <c r="AG1123" s="378">
        <f t="shared" si="2611"/>
        <v>0</v>
      </c>
      <c r="AH1123" s="378">
        <f t="shared" si="2611"/>
        <v>0</v>
      </c>
      <c r="AI1123" s="378">
        <f t="shared" si="2611"/>
        <v>0</v>
      </c>
      <c r="AJ1123" s="378">
        <f t="shared" si="2611"/>
        <v>0</v>
      </c>
      <c r="AK1123" s="378">
        <f t="shared" si="2611"/>
        <v>0</v>
      </c>
      <c r="AL1123" s="378">
        <f t="shared" si="2611"/>
        <v>0</v>
      </c>
      <c r="AM1123" s="625">
        <f t="shared" si="2605"/>
        <v>7162.5032680219629</v>
      </c>
    </row>
    <row r="1124" spans="2:39" ht="15.45">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2612">SUM(Z1114:Z1123)</f>
        <v>32853.32190575204</v>
      </c>
      <c r="AA1124" s="346">
        <f t="shared" si="2612"/>
        <v>37077.387444937667</v>
      </c>
      <c r="AB1124" s="346">
        <f t="shared" si="2612"/>
        <v>0</v>
      </c>
      <c r="AC1124" s="346">
        <f t="shared" si="2612"/>
        <v>343.2133214090195</v>
      </c>
      <c r="AD1124" s="346">
        <f t="shared" si="2612"/>
        <v>11348.537299421885</v>
      </c>
      <c r="AE1124" s="346">
        <f t="shared" si="2612"/>
        <v>0</v>
      </c>
      <c r="AF1124" s="346">
        <f>SUM(AF1114:AF1123)</f>
        <v>0</v>
      </c>
      <c r="AG1124" s="346">
        <f t="shared" ref="AG1124:AL1124" si="2613">SUM(AG1114:AG1123)</f>
        <v>0</v>
      </c>
      <c r="AH1124" s="346">
        <f t="shared" si="2613"/>
        <v>0</v>
      </c>
      <c r="AI1124" s="346">
        <f t="shared" si="2613"/>
        <v>0</v>
      </c>
      <c r="AJ1124" s="346">
        <f t="shared" si="2613"/>
        <v>0</v>
      </c>
      <c r="AK1124" s="346">
        <f t="shared" si="2613"/>
        <v>0</v>
      </c>
      <c r="AL1124" s="346">
        <f t="shared" si="2613"/>
        <v>0</v>
      </c>
      <c r="AM1124" s="407">
        <f>SUM(AM1114:AM1123)</f>
        <v>81622.459971520599</v>
      </c>
    </row>
    <row r="1125" spans="2:39" ht="15.45">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2614">Z1111*Z1113</f>
        <v>7596.0337</v>
      </c>
      <c r="AA1125" s="347">
        <f>AA1111*AA1113</f>
        <v>14071.473899999999</v>
      </c>
      <c r="AB1125" s="347">
        <f t="shared" si="2614"/>
        <v>0</v>
      </c>
      <c r="AC1125" s="347">
        <f t="shared" si="2614"/>
        <v>0</v>
      </c>
      <c r="AD1125" s="347">
        <f t="shared" si="2614"/>
        <v>0</v>
      </c>
      <c r="AE1125" s="347">
        <f t="shared" si="2614"/>
        <v>0</v>
      </c>
      <c r="AF1125" s="347">
        <f t="shared" ref="AF1125:AL1125" si="2615">AF1111*AF1113</f>
        <v>0</v>
      </c>
      <c r="AG1125" s="347">
        <f t="shared" si="2615"/>
        <v>0</v>
      </c>
      <c r="AH1125" s="347">
        <f t="shared" si="2615"/>
        <v>0</v>
      </c>
      <c r="AI1125" s="347">
        <f t="shared" si="2615"/>
        <v>0</v>
      </c>
      <c r="AJ1125" s="347">
        <f t="shared" si="2615"/>
        <v>0</v>
      </c>
      <c r="AK1125" s="347">
        <f t="shared" si="2615"/>
        <v>0</v>
      </c>
      <c r="AL1125" s="347">
        <f t="shared" si="2615"/>
        <v>0</v>
      </c>
      <c r="AM1125" s="407">
        <f>SUM(Y1125:AL1125)</f>
        <v>21667.507599999997</v>
      </c>
    </row>
    <row r="1126" spans="2:39" ht="15.45">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59954.952371520601</v>
      </c>
    </row>
    <row r="1127" spans="2:39" ht="15">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582</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86" t="s">
        <v>526</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0:AM400"/>
    <mergeCell ref="Y217:AM217"/>
    <mergeCell ref="N34:N35"/>
    <mergeCell ref="P34:X34"/>
    <mergeCell ref="Y34:AM34"/>
    <mergeCell ref="P400:X400"/>
    <mergeCell ref="B217:B218"/>
    <mergeCell ref="C217:C218"/>
    <mergeCell ref="E217:M217"/>
    <mergeCell ref="N217:N218"/>
    <mergeCell ref="P217:X217"/>
    <mergeCell ref="C400:C401"/>
    <mergeCell ref="E400:M400"/>
    <mergeCell ref="N400:N401"/>
    <mergeCell ref="B583:B584"/>
    <mergeCell ref="C583:C584"/>
    <mergeCell ref="E583:M583"/>
    <mergeCell ref="N583:N584"/>
    <mergeCell ref="B400:B401"/>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238"/>
  <sheetViews>
    <sheetView topLeftCell="A173" zoomScaleNormal="100" workbookViewId="0">
      <selection activeCell="H180" sqref="H180:H183"/>
    </sheetView>
  </sheetViews>
  <sheetFormatPr defaultColWidth="9" defaultRowHeight="14.6"/>
  <cols>
    <col min="1" max="1" width="4.53515625" style="12" customWidth="1"/>
    <col min="2" max="2" width="19.53515625" style="11" customWidth="1"/>
    <col min="3" max="3" width="31" style="12" customWidth="1"/>
    <col min="4" max="4" width="5" style="12" customWidth="1"/>
    <col min="5" max="5" width="14.3046875" style="12" customWidth="1"/>
    <col min="6" max="6" width="15" style="12" customWidth="1"/>
    <col min="7" max="7" width="11.382812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3515625" style="12" customWidth="1"/>
    <col min="17" max="17" width="14" style="12" customWidth="1"/>
    <col min="18" max="18" width="15.53515625" style="12" customWidth="1"/>
    <col min="19" max="19" width="14" style="12" customWidth="1"/>
    <col min="20" max="22" width="15" style="12" customWidth="1"/>
    <col min="23" max="23" width="13.38281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6" t="s">
        <v>551</v>
      </c>
      <c r="D6" s="177"/>
      <c r="E6" s="177"/>
      <c r="F6" s="17"/>
      <c r="G6" s="177"/>
      <c r="H6" s="178"/>
      <c r="I6" s="179"/>
      <c r="J6" s="179"/>
      <c r="K6" s="179"/>
      <c r="L6" s="179"/>
      <c r="M6" s="179"/>
      <c r="N6" s="177"/>
      <c r="O6" s="177"/>
      <c r="P6" s="177"/>
      <c r="Q6" s="177"/>
      <c r="R6" s="177"/>
      <c r="S6" s="177"/>
      <c r="T6" s="177"/>
      <c r="U6" s="177"/>
      <c r="V6" s="177"/>
      <c r="W6" s="17"/>
    </row>
    <row r="7" spans="1:28" s="9" customFormat="1" ht="25.4"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846" t="s">
        <v>653</v>
      </c>
      <c r="D8" s="846"/>
      <c r="E8" s="846"/>
      <c r="F8" s="846"/>
      <c r="G8" s="846"/>
      <c r="H8" s="846"/>
      <c r="I8" s="846"/>
      <c r="J8" s="846"/>
      <c r="K8" s="846"/>
      <c r="L8" s="846"/>
      <c r="M8" s="846"/>
      <c r="N8" s="846"/>
      <c r="O8" s="846"/>
      <c r="P8" s="846"/>
      <c r="Q8" s="846"/>
      <c r="R8" s="846"/>
      <c r="S8" s="846"/>
      <c r="T8" s="105"/>
      <c r="U8" s="105"/>
      <c r="V8" s="105"/>
      <c r="W8" s="105"/>
    </row>
    <row r="9" spans="1:28" s="9" customFormat="1" ht="47.15" customHeight="1">
      <c r="B9" s="55"/>
      <c r="C9" s="809" t="s">
        <v>664</v>
      </c>
      <c r="D9" s="809"/>
      <c r="E9" s="809"/>
      <c r="F9" s="809"/>
      <c r="G9" s="809"/>
      <c r="H9" s="809"/>
      <c r="I9" s="809"/>
      <c r="J9" s="809"/>
      <c r="K9" s="809"/>
      <c r="L9" s="809"/>
      <c r="M9" s="809"/>
      <c r="N9" s="809"/>
      <c r="O9" s="809"/>
      <c r="P9" s="809"/>
      <c r="Q9" s="809"/>
      <c r="R9" s="809"/>
      <c r="S9" s="809"/>
      <c r="T9" s="105"/>
      <c r="U9" s="105"/>
      <c r="V9" s="105"/>
      <c r="W9" s="105"/>
    </row>
    <row r="10" spans="1:28" s="9" customFormat="1" ht="38.15" customHeight="1">
      <c r="B10" s="88"/>
      <c r="C10" s="825" t="s">
        <v>665</v>
      </c>
      <c r="D10" s="809"/>
      <c r="E10" s="809"/>
      <c r="F10" s="809"/>
      <c r="G10" s="809"/>
      <c r="H10" s="809"/>
      <c r="I10" s="809"/>
      <c r="J10" s="809"/>
      <c r="K10" s="809"/>
      <c r="L10" s="809"/>
      <c r="M10" s="809"/>
      <c r="N10" s="809"/>
      <c r="O10" s="809"/>
      <c r="P10" s="809"/>
      <c r="Q10" s="809"/>
      <c r="R10" s="809"/>
      <c r="S10" s="809"/>
      <c r="T10" s="88"/>
      <c r="U10" s="88"/>
      <c r="V10" s="88"/>
    </row>
    <row r="11" spans="1:28" ht="32.5"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45" t="s">
        <v>235</v>
      </c>
      <c r="C12" s="845"/>
      <c r="D12" s="181"/>
      <c r="E12" s="182" t="s">
        <v>236</v>
      </c>
      <c r="F12" s="51"/>
      <c r="G12" s="51"/>
      <c r="H12" s="44"/>
      <c r="I12" s="51"/>
      <c r="K12" s="588"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GS&gt;50 to 4,999 kW</v>
      </c>
      <c r="L14" s="204" t="str">
        <f>'1.  LRAMVA Summary'!G52</f>
        <v>USL</v>
      </c>
      <c r="M14" s="204" t="str">
        <f>'1.  LRAMVA Summary'!H52</f>
        <v>Sentinel Lighting</v>
      </c>
      <c r="N14" s="204" t="str">
        <f>'1.  LRAMVA Summary'!I52</f>
        <v>Street Lighting</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2">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2">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 thickBot="1">
      <c r="B42" s="213" t="s">
        <v>80</v>
      </c>
      <c r="C42" s="722">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 thickTop="1">
      <c r="B43" s="213" t="s">
        <v>81</v>
      </c>
      <c r="C43" s="722">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2">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2">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22">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39">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39">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39">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39">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39">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739">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739">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739">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708</v>
      </c>
      <c r="C55" s="739">
        <v>5.7000000000000002E-3</v>
      </c>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709</v>
      </c>
      <c r="C56" s="739">
        <v>5.7000000000000002E-3</v>
      </c>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 thickBot="1">
      <c r="B57" s="213" t="s">
        <v>710</v>
      </c>
      <c r="C57" s="233">
        <f t="shared" ref="C57:C62" si="11">+C56</f>
        <v>5.7000000000000002E-3</v>
      </c>
      <c r="D57" s="206"/>
      <c r="E57" s="216" t="s">
        <v>463</v>
      </c>
      <c r="F57" s="216"/>
      <c r="G57" s="217"/>
      <c r="H57" s="218"/>
      <c r="I57" s="219">
        <f>SUM(I44:I56)</f>
        <v>0</v>
      </c>
      <c r="J57" s="219">
        <f t="shared" ref="J57:O57" si="12">SUM(J44:J56)</f>
        <v>0</v>
      </c>
      <c r="K57" s="219">
        <f t="shared" si="12"/>
        <v>0</v>
      </c>
      <c r="L57" s="219">
        <f t="shared" si="12"/>
        <v>0</v>
      </c>
      <c r="M57" s="219">
        <f t="shared" si="12"/>
        <v>0</v>
      </c>
      <c r="N57" s="219">
        <f t="shared" si="12"/>
        <v>0</v>
      </c>
      <c r="O57" s="219">
        <f t="shared" si="12"/>
        <v>0</v>
      </c>
      <c r="P57" s="219">
        <f t="shared" ref="P57:V57" si="13">SUM(P44:P56)</f>
        <v>0</v>
      </c>
      <c r="Q57" s="219">
        <f t="shared" si="13"/>
        <v>0</v>
      </c>
      <c r="R57" s="219">
        <f t="shared" si="13"/>
        <v>0</v>
      </c>
      <c r="S57" s="219">
        <f t="shared" si="13"/>
        <v>0</v>
      </c>
      <c r="T57" s="219">
        <f t="shared" si="13"/>
        <v>0</v>
      </c>
      <c r="U57" s="219">
        <f t="shared" si="13"/>
        <v>0</v>
      </c>
      <c r="V57" s="219">
        <f t="shared" si="13"/>
        <v>0</v>
      </c>
      <c r="W57" s="219">
        <f>SUM(W44:W56)</f>
        <v>0</v>
      </c>
    </row>
    <row r="58" spans="1:23" s="9" customFormat="1" ht="15" thickTop="1">
      <c r="B58" s="235" t="s">
        <v>711</v>
      </c>
      <c r="C58" s="236">
        <f t="shared" si="11"/>
        <v>5.7000000000000002E-3</v>
      </c>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712</v>
      </c>
      <c r="C59" s="233">
        <f t="shared" si="11"/>
        <v>5.7000000000000002E-3</v>
      </c>
      <c r="D59" s="206"/>
      <c r="E59" s="225" t="s">
        <v>427</v>
      </c>
      <c r="F59" s="225"/>
      <c r="G59" s="226"/>
      <c r="H59" s="227"/>
      <c r="I59" s="228">
        <f t="shared" ref="I59:W59" si="14">I57+I58</f>
        <v>0</v>
      </c>
      <c r="J59" s="228">
        <f t="shared" si="14"/>
        <v>0</v>
      </c>
      <c r="K59" s="228">
        <f t="shared" si="14"/>
        <v>0</v>
      </c>
      <c r="L59" s="228">
        <f t="shared" si="14"/>
        <v>0</v>
      </c>
      <c r="M59" s="228">
        <f t="shared" si="14"/>
        <v>0</v>
      </c>
      <c r="N59" s="228">
        <f t="shared" si="14"/>
        <v>0</v>
      </c>
      <c r="O59" s="228">
        <f t="shared" si="14"/>
        <v>0</v>
      </c>
      <c r="P59" s="228">
        <f t="shared" ref="P59:V59" si="15">P57+P58</f>
        <v>0</v>
      </c>
      <c r="Q59" s="228">
        <f t="shared" si="15"/>
        <v>0</v>
      </c>
      <c r="R59" s="228">
        <f t="shared" si="15"/>
        <v>0</v>
      </c>
      <c r="S59" s="228">
        <f t="shared" si="15"/>
        <v>0</v>
      </c>
      <c r="T59" s="228">
        <f t="shared" si="15"/>
        <v>0</v>
      </c>
      <c r="U59" s="228">
        <f t="shared" si="15"/>
        <v>0</v>
      </c>
      <c r="V59" s="228">
        <f t="shared" si="15"/>
        <v>0</v>
      </c>
      <c r="W59" s="228">
        <f t="shared" si="14"/>
        <v>0</v>
      </c>
    </row>
    <row r="60" spans="1:23" s="9" customFormat="1">
      <c r="B60" s="213" t="s">
        <v>713</v>
      </c>
      <c r="C60" s="233">
        <f t="shared" si="11"/>
        <v>5.7000000000000002E-3</v>
      </c>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714</v>
      </c>
      <c r="C61" s="233">
        <f t="shared" si="11"/>
        <v>5.7000000000000002E-3</v>
      </c>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6">SUM(I61:V61)</f>
        <v>0</v>
      </c>
    </row>
    <row r="62" spans="1:23" s="9" customFormat="1">
      <c r="B62" s="235" t="s">
        <v>715</v>
      </c>
      <c r="C62" s="236">
        <f t="shared" si="11"/>
        <v>5.7000000000000002E-3</v>
      </c>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6"/>
        <v>0</v>
      </c>
    </row>
    <row r="63" spans="1:23" s="9" customFormat="1">
      <c r="B63" s="213" t="s">
        <v>726</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6"/>
        <v>0</v>
      </c>
    </row>
    <row r="64" spans="1:23" s="9" customFormat="1">
      <c r="B64" s="213" t="s">
        <v>727</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6"/>
        <v>0</v>
      </c>
    </row>
    <row r="65" spans="2:23" s="9" customFormat="1">
      <c r="B65" s="213" t="s">
        <v>728</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6"/>
        <v>0</v>
      </c>
    </row>
    <row r="66" spans="2:23" s="9" customFormat="1">
      <c r="B66" s="235" t="s">
        <v>729</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6"/>
        <v>0</v>
      </c>
    </row>
    <row r="67" spans="2:23" s="9" customFormat="1">
      <c r="B67" s="213" t="s">
        <v>731</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6"/>
        <v>0</v>
      </c>
    </row>
    <row r="68" spans="2:23" s="9" customFormat="1">
      <c r="B68" s="213" t="s">
        <v>732</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6"/>
        <v>0</v>
      </c>
    </row>
    <row r="69" spans="2:23" s="9" customFormat="1">
      <c r="B69" s="213" t="s">
        <v>733</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6"/>
        <v>0</v>
      </c>
    </row>
    <row r="70" spans="2:23" s="9" customFormat="1">
      <c r="B70" s="235" t="s">
        <v>734</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6"/>
        <v>0</v>
      </c>
    </row>
    <row r="71" spans="2:23" s="9" customFormat="1">
      <c r="B71" s="213" t="s">
        <v>735</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6"/>
        <v>0</v>
      </c>
    </row>
    <row r="72" spans="2:23" s="9" customFormat="1" ht="15" thickBot="1">
      <c r="B72" s="213" t="s">
        <v>736</v>
      </c>
      <c r="C72" s="233"/>
      <c r="E72" s="216" t="s">
        <v>464</v>
      </c>
      <c r="F72" s="216"/>
      <c r="G72" s="217"/>
      <c r="H72" s="218"/>
      <c r="I72" s="219">
        <f>SUM(I59:I71)</f>
        <v>0</v>
      </c>
      <c r="J72" s="219">
        <f t="shared" ref="J72:V72" si="17">SUM(J59:J71)</f>
        <v>0</v>
      </c>
      <c r="K72" s="219">
        <f t="shared" si="17"/>
        <v>0</v>
      </c>
      <c r="L72" s="219">
        <f t="shared" si="17"/>
        <v>0</v>
      </c>
      <c r="M72" s="219">
        <f t="shared" si="17"/>
        <v>0</v>
      </c>
      <c r="N72" s="219">
        <f t="shared" si="17"/>
        <v>0</v>
      </c>
      <c r="O72" s="219">
        <f t="shared" si="17"/>
        <v>0</v>
      </c>
      <c r="P72" s="219">
        <f t="shared" si="17"/>
        <v>0</v>
      </c>
      <c r="Q72" s="219">
        <f t="shared" si="17"/>
        <v>0</v>
      </c>
      <c r="R72" s="219">
        <f t="shared" si="17"/>
        <v>0</v>
      </c>
      <c r="S72" s="219">
        <f t="shared" si="17"/>
        <v>0</v>
      </c>
      <c r="T72" s="219">
        <f t="shared" si="17"/>
        <v>0</v>
      </c>
      <c r="U72" s="219">
        <f t="shared" si="17"/>
        <v>0</v>
      </c>
      <c r="V72" s="219">
        <f t="shared" si="17"/>
        <v>0</v>
      </c>
      <c r="W72" s="219">
        <f>SUM(W59:W71)</f>
        <v>0</v>
      </c>
    </row>
    <row r="73" spans="2:23" s="9" customFormat="1" ht="15" thickTop="1">
      <c r="B73" s="213" t="s">
        <v>737</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738</v>
      </c>
      <c r="C74" s="236"/>
      <c r="E74" s="225" t="s">
        <v>428</v>
      </c>
      <c r="F74" s="225"/>
      <c r="G74" s="226"/>
      <c r="H74" s="227"/>
      <c r="I74" s="228">
        <f t="shared" ref="I74:O74" si="18">I72+I73</f>
        <v>0</v>
      </c>
      <c r="J74" s="228">
        <f t="shared" si="18"/>
        <v>0</v>
      </c>
      <c r="K74" s="228">
        <f t="shared" si="18"/>
        <v>0</v>
      </c>
      <c r="L74" s="228">
        <f t="shared" si="18"/>
        <v>0</v>
      </c>
      <c r="M74" s="228">
        <f t="shared" si="18"/>
        <v>0</v>
      </c>
      <c r="N74" s="228">
        <f t="shared" si="18"/>
        <v>0</v>
      </c>
      <c r="O74" s="228">
        <f t="shared" si="18"/>
        <v>0</v>
      </c>
      <c r="P74" s="228">
        <f t="shared" ref="P74:V74" si="19">P72+P73</f>
        <v>0</v>
      </c>
      <c r="Q74" s="228">
        <f t="shared" si="19"/>
        <v>0</v>
      </c>
      <c r="R74" s="228">
        <f t="shared" si="19"/>
        <v>0</v>
      </c>
      <c r="S74" s="228">
        <f t="shared" si="19"/>
        <v>0</v>
      </c>
      <c r="T74" s="228">
        <f t="shared" si="19"/>
        <v>0</v>
      </c>
      <c r="U74" s="228">
        <f t="shared" si="19"/>
        <v>0</v>
      </c>
      <c r="V74" s="228">
        <f t="shared" si="19"/>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20">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9">
      <c r="B77" s="183" t="s">
        <v>182</v>
      </c>
      <c r="E77" s="214">
        <v>42064</v>
      </c>
      <c r="F77" s="214" t="s">
        <v>181</v>
      </c>
      <c r="G77" s="215" t="s">
        <v>65</v>
      </c>
      <c r="H77" s="229">
        <f t="shared" si="20"/>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1">SUM(I78:V78)</f>
        <v>0</v>
      </c>
    </row>
    <row r="79" spans="2:23" s="9" customFormat="1">
      <c r="B79" s="66"/>
      <c r="E79" s="214">
        <v>42125</v>
      </c>
      <c r="F79" s="214" t="s">
        <v>181</v>
      </c>
      <c r="G79" s="215" t="s">
        <v>66</v>
      </c>
      <c r="H79" s="229">
        <f t="shared" ref="H79:H80" si="22">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1"/>
        <v>0</v>
      </c>
    </row>
    <row r="80" spans="2:23" s="9" customFormat="1">
      <c r="B80" s="66"/>
      <c r="E80" s="214">
        <v>42156</v>
      </c>
      <c r="F80" s="214" t="s">
        <v>181</v>
      </c>
      <c r="G80" s="215" t="s">
        <v>66</v>
      </c>
      <c r="H80" s="229">
        <f t="shared" si="22"/>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1"/>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1"/>
        <v>0</v>
      </c>
    </row>
    <row r="82" spans="2:23" s="9" customFormat="1">
      <c r="B82" s="66"/>
      <c r="E82" s="214">
        <v>42217</v>
      </c>
      <c r="F82" s="214" t="s">
        <v>181</v>
      </c>
      <c r="G82" s="215" t="s">
        <v>68</v>
      </c>
      <c r="H82" s="229">
        <f t="shared" ref="H82:H83" si="23">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1"/>
        <v>0</v>
      </c>
    </row>
    <row r="83" spans="2:23" s="9" customFormat="1">
      <c r="B83" s="66"/>
      <c r="E83" s="214">
        <v>42248</v>
      </c>
      <c r="F83" s="214" t="s">
        <v>181</v>
      </c>
      <c r="G83" s="215" t="s">
        <v>68</v>
      </c>
      <c r="H83" s="229">
        <f t="shared" si="23"/>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1"/>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1"/>
        <v>0</v>
      </c>
    </row>
    <row r="85" spans="2:23" s="9" customFormat="1">
      <c r="B85" s="66"/>
      <c r="E85" s="214">
        <v>42309</v>
      </c>
      <c r="F85" s="214" t="s">
        <v>181</v>
      </c>
      <c r="G85" s="215" t="s">
        <v>69</v>
      </c>
      <c r="H85" s="229">
        <f t="shared" ref="H85:H86" si="24">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1"/>
        <v>0</v>
      </c>
    </row>
    <row r="86" spans="2:23" s="9" customFormat="1">
      <c r="B86" s="66"/>
      <c r="E86" s="214">
        <v>42339</v>
      </c>
      <c r="F86" s="214" t="s">
        <v>181</v>
      </c>
      <c r="G86" s="215" t="s">
        <v>69</v>
      </c>
      <c r="H86" s="229">
        <f t="shared" si="24"/>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1"/>
        <v>0</v>
      </c>
    </row>
    <row r="87" spans="2:23" s="9" customFormat="1" ht="15" thickBot="1">
      <c r="B87" s="66"/>
      <c r="E87" s="216" t="s">
        <v>465</v>
      </c>
      <c r="F87" s="216"/>
      <c r="G87" s="217"/>
      <c r="H87" s="218"/>
      <c r="I87" s="219">
        <f>SUM(I74:I86)</f>
        <v>0</v>
      </c>
      <c r="J87" s="219">
        <f>SUM(J74:J86)</f>
        <v>0</v>
      </c>
      <c r="K87" s="219">
        <f t="shared" ref="K87:O87" si="25">SUM(K74:K86)</f>
        <v>0</v>
      </c>
      <c r="L87" s="219">
        <f t="shared" si="25"/>
        <v>0</v>
      </c>
      <c r="M87" s="219">
        <f t="shared" si="25"/>
        <v>0</v>
      </c>
      <c r="N87" s="219">
        <f t="shared" si="25"/>
        <v>0</v>
      </c>
      <c r="O87" s="219">
        <f t="shared" si="25"/>
        <v>0</v>
      </c>
      <c r="P87" s="219">
        <f t="shared" ref="P87:V87" si="26">SUM(P74:P86)</f>
        <v>0</v>
      </c>
      <c r="Q87" s="219">
        <f t="shared" si="26"/>
        <v>0</v>
      </c>
      <c r="R87" s="219">
        <f t="shared" si="26"/>
        <v>0</v>
      </c>
      <c r="S87" s="219">
        <f t="shared" si="26"/>
        <v>0</v>
      </c>
      <c r="T87" s="219">
        <f t="shared" si="26"/>
        <v>0</v>
      </c>
      <c r="U87" s="219">
        <f t="shared" si="26"/>
        <v>0</v>
      </c>
      <c r="V87" s="219">
        <f t="shared" si="26"/>
        <v>0</v>
      </c>
      <c r="W87" s="219">
        <f>SUM(W74:W86)</f>
        <v>0</v>
      </c>
    </row>
    <row r="88" spans="2:23" s="9" customFormat="1" ht="1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0</v>
      </c>
      <c r="J89" s="228">
        <f t="shared" ref="J89" si="27">J87+J88</f>
        <v>0</v>
      </c>
      <c r="K89" s="228">
        <f t="shared" ref="K89" si="28">K87+K88</f>
        <v>0</v>
      </c>
      <c r="L89" s="228">
        <f t="shared" ref="L89" si="29">L87+L88</f>
        <v>0</v>
      </c>
      <c r="M89" s="228">
        <f t="shared" ref="M89" si="30">M87+M88</f>
        <v>0</v>
      </c>
      <c r="N89" s="228">
        <f t="shared" ref="N89" si="31">N87+N88</f>
        <v>0</v>
      </c>
      <c r="O89" s="228">
        <f t="shared" ref="O89:U89" si="32">O87+O88</f>
        <v>0</v>
      </c>
      <c r="P89" s="228">
        <f t="shared" si="32"/>
        <v>0</v>
      </c>
      <c r="Q89" s="228">
        <f t="shared" si="32"/>
        <v>0</v>
      </c>
      <c r="R89" s="228">
        <f t="shared" si="32"/>
        <v>0</v>
      </c>
      <c r="S89" s="228">
        <f t="shared" si="32"/>
        <v>0</v>
      </c>
      <c r="T89" s="228">
        <f t="shared" si="32"/>
        <v>0</v>
      </c>
      <c r="U89" s="228">
        <f t="shared" si="32"/>
        <v>0</v>
      </c>
      <c r="V89" s="228">
        <f t="shared" ref="V89" si="33">V87+V88</f>
        <v>0</v>
      </c>
      <c r="W89" s="228">
        <f t="shared" ref="W89" si="34">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5">$C$35/12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6">SUM(I91:V91)</f>
        <v>0</v>
      </c>
    </row>
    <row r="92" spans="2:23" s="9" customFormat="1" ht="14.25" customHeight="1">
      <c r="B92" s="66"/>
      <c r="E92" s="214">
        <v>42430</v>
      </c>
      <c r="F92" s="214" t="s">
        <v>183</v>
      </c>
      <c r="G92" s="215" t="s">
        <v>65</v>
      </c>
      <c r="H92" s="229">
        <f t="shared" si="35"/>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6"/>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6"/>
        <v>0</v>
      </c>
    </row>
    <row r="94" spans="2:23" s="9" customFormat="1">
      <c r="B94" s="66"/>
      <c r="E94" s="214">
        <v>42491</v>
      </c>
      <c r="F94" s="214" t="s">
        <v>183</v>
      </c>
      <c r="G94" s="215" t="s">
        <v>66</v>
      </c>
      <c r="H94" s="229">
        <f t="shared" ref="H94:H95" si="37">$C$36/12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6"/>
        <v>0</v>
      </c>
    </row>
    <row r="95" spans="2:23" s="238" customFormat="1">
      <c r="B95" s="237"/>
      <c r="D95" s="9"/>
      <c r="E95" s="214">
        <v>42522</v>
      </c>
      <c r="F95" s="214" t="s">
        <v>183</v>
      </c>
      <c r="G95" s="215" t="s">
        <v>66</v>
      </c>
      <c r="H95" s="229">
        <f t="shared" si="37"/>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6"/>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6"/>
        <v>0</v>
      </c>
    </row>
    <row r="97" spans="2:23" s="9" customFormat="1">
      <c r="B97" s="66"/>
      <c r="E97" s="214">
        <v>42583</v>
      </c>
      <c r="F97" s="214" t="s">
        <v>183</v>
      </c>
      <c r="G97" s="215" t="s">
        <v>68</v>
      </c>
      <c r="H97" s="229">
        <f t="shared" ref="H97:H98" si="38">$C$37/12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6"/>
        <v>0</v>
      </c>
    </row>
    <row r="98" spans="2:23" s="9" customFormat="1">
      <c r="B98" s="66"/>
      <c r="E98" s="214">
        <v>42614</v>
      </c>
      <c r="F98" s="214" t="s">
        <v>183</v>
      </c>
      <c r="G98" s="215" t="s">
        <v>68</v>
      </c>
      <c r="H98" s="229">
        <f t="shared" si="38"/>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6"/>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6"/>
        <v>0</v>
      </c>
    </row>
    <row r="100" spans="2:23" s="9" customFormat="1">
      <c r="B100" s="66"/>
      <c r="E100" s="214">
        <v>42675</v>
      </c>
      <c r="F100" s="214" t="s">
        <v>183</v>
      </c>
      <c r="G100" s="215" t="s">
        <v>69</v>
      </c>
      <c r="H100" s="210">
        <f t="shared" ref="H100:H101" si="39">$C$38/12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6"/>
        <v>0</v>
      </c>
    </row>
    <row r="101" spans="2:23" s="9" customFormat="1">
      <c r="B101" s="66"/>
      <c r="E101" s="214">
        <v>42705</v>
      </c>
      <c r="F101" s="214" t="s">
        <v>183</v>
      </c>
      <c r="G101" s="215" t="s">
        <v>69</v>
      </c>
      <c r="H101" s="210">
        <f t="shared" si="39"/>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6"/>
        <v>0</v>
      </c>
    </row>
    <row r="102" spans="2:23" s="9" customFormat="1" ht="15" thickBot="1">
      <c r="B102" s="66"/>
      <c r="E102" s="216" t="s">
        <v>466</v>
      </c>
      <c r="F102" s="216"/>
      <c r="G102" s="217"/>
      <c r="H102" s="218"/>
      <c r="I102" s="219">
        <f>SUM(I89:I101)</f>
        <v>0</v>
      </c>
      <c r="J102" s="219">
        <f>SUM(J89:J101)</f>
        <v>0</v>
      </c>
      <c r="K102" s="219">
        <f t="shared" ref="K102:O102" si="40">SUM(K89:K101)</f>
        <v>0</v>
      </c>
      <c r="L102" s="219">
        <f t="shared" si="40"/>
        <v>0</v>
      </c>
      <c r="M102" s="219">
        <f t="shared" si="40"/>
        <v>0</v>
      </c>
      <c r="N102" s="219">
        <f t="shared" si="40"/>
        <v>0</v>
      </c>
      <c r="O102" s="219">
        <f t="shared" si="40"/>
        <v>0</v>
      </c>
      <c r="P102" s="219">
        <f t="shared" ref="P102:V102" si="41">SUM(P89:P101)</f>
        <v>0</v>
      </c>
      <c r="Q102" s="219">
        <f t="shared" si="41"/>
        <v>0</v>
      </c>
      <c r="R102" s="219">
        <f t="shared" si="41"/>
        <v>0</v>
      </c>
      <c r="S102" s="219">
        <f t="shared" si="41"/>
        <v>0</v>
      </c>
      <c r="T102" s="219">
        <f t="shared" si="41"/>
        <v>0</v>
      </c>
      <c r="U102" s="219">
        <f t="shared" si="41"/>
        <v>0</v>
      </c>
      <c r="V102" s="219">
        <f t="shared" si="41"/>
        <v>0</v>
      </c>
      <c r="W102" s="219">
        <f>SUM(W89:W101)</f>
        <v>0</v>
      </c>
    </row>
    <row r="103" spans="2:23" s="9" customFormat="1" ht="1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0</v>
      </c>
      <c r="J104" s="228">
        <f t="shared" ref="J104" si="42">J102+J103</f>
        <v>0</v>
      </c>
      <c r="K104" s="228">
        <f t="shared" ref="K104" si="43">K102+K103</f>
        <v>0</v>
      </c>
      <c r="L104" s="228">
        <f t="shared" ref="L104" si="44">L102+L103</f>
        <v>0</v>
      </c>
      <c r="M104" s="228">
        <f t="shared" ref="M104" si="45">M102+M103</f>
        <v>0</v>
      </c>
      <c r="N104" s="228">
        <f t="shared" ref="N104" si="46">N102+N103</f>
        <v>0</v>
      </c>
      <c r="O104" s="228">
        <f t="shared" ref="O104:V104" si="47">O102+O103</f>
        <v>0</v>
      </c>
      <c r="P104" s="228">
        <f t="shared" si="47"/>
        <v>0</v>
      </c>
      <c r="Q104" s="228">
        <f t="shared" si="47"/>
        <v>0</v>
      </c>
      <c r="R104" s="228">
        <f t="shared" si="47"/>
        <v>0</v>
      </c>
      <c r="S104" s="228">
        <f t="shared" si="47"/>
        <v>0</v>
      </c>
      <c r="T104" s="228">
        <f t="shared" si="47"/>
        <v>0</v>
      </c>
      <c r="U104" s="228">
        <f t="shared" si="47"/>
        <v>0</v>
      </c>
      <c r="V104" s="228">
        <f t="shared" si="47"/>
        <v>0</v>
      </c>
      <c r="W104" s="228">
        <f t="shared" ref="W104" si="48">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9">$C$39/12</f>
        <v>9.1666666666666665E-4</v>
      </c>
      <c r="I106" s="230">
        <f>(SUM('1.  LRAMVA Summary'!D$54:D$71)+SUM('1.  LRAMVA Summary'!D$72:D$73)*(MONTH($E106)-1)/12)*$H106</f>
        <v>0</v>
      </c>
      <c r="J106" s="230">
        <f>(SUM('1.  LRAMVA Summary'!E$54:E$71)+SUM('1.  LRAMVA Summary'!E$72:E$73)*(MONTH($E106)-1)/12)*$H106</f>
        <v>0</v>
      </c>
      <c r="K106" s="230">
        <f>(SUM('1.  LRAMVA Summary'!F$54:F$71)+SUM('1.  LRAMVA Summary'!F$72:F$73)*(MONTH($E106)-1)/12)*$H106</f>
        <v>0</v>
      </c>
      <c r="L106" s="230">
        <f>(SUM('1.  LRAMVA Summary'!G$54:G$71)+SUM('1.  LRAMVA Summary'!G$72:G$73)*(MONTH($E106)-1)/12)*$H106</f>
        <v>0</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50">SUM(I106:V106)</f>
        <v>0</v>
      </c>
    </row>
    <row r="107" spans="2:23" s="9" customFormat="1">
      <c r="B107" s="66"/>
      <c r="E107" s="214">
        <v>42795</v>
      </c>
      <c r="F107" s="214" t="s">
        <v>184</v>
      </c>
      <c r="G107" s="215" t="s">
        <v>65</v>
      </c>
      <c r="H107" s="240">
        <f t="shared" si="49"/>
        <v>9.1666666666666665E-4</v>
      </c>
      <c r="I107" s="230">
        <f>(SUM('1.  LRAMVA Summary'!D$54:D$71)+SUM('1.  LRAMVA Summary'!D$72:D$73)*(MONTH($E107)-1)/12)*$H107</f>
        <v>0</v>
      </c>
      <c r="J107" s="230">
        <f>(SUM('1.  LRAMVA Summary'!E$54:E$71)+SUM('1.  LRAMVA Summary'!E$72:E$73)*(MONTH($E107)-1)/12)*$H107</f>
        <v>0</v>
      </c>
      <c r="K107" s="230">
        <f>(SUM('1.  LRAMVA Summary'!F$54:F$71)+SUM('1.  LRAMVA Summary'!F$72:F$73)*(MONTH($E107)-1)/12)*$H107</f>
        <v>0</v>
      </c>
      <c r="L107" s="230">
        <f>(SUM('1.  LRAMVA Summary'!G$54:G$71)+SUM('1.  LRAMVA Summary'!G$72:G$73)*(MONTH($E107)-1)/12)*$H107</f>
        <v>0</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50"/>
        <v>0</v>
      </c>
    </row>
    <row r="108" spans="2:23" s="8" customFormat="1">
      <c r="B108" s="239"/>
      <c r="E108" s="214">
        <v>42826</v>
      </c>
      <c r="F108" s="214" t="s">
        <v>184</v>
      </c>
      <c r="G108" s="215" t="s">
        <v>66</v>
      </c>
      <c r="H108" s="240">
        <f>$C$40/12</f>
        <v>9.1666666666666665E-4</v>
      </c>
      <c r="I108" s="230">
        <f>(SUM('1.  LRAMVA Summary'!D$54:D$71)+SUM('1.  LRAMVA Summary'!D$72:D$73)*(MONTH($E108)-1)/12)*$H108</f>
        <v>0</v>
      </c>
      <c r="J108" s="230">
        <f>(SUM('1.  LRAMVA Summary'!E$54:E$71)+SUM('1.  LRAMVA Summary'!E$72:E$73)*(MONTH($E108)-1)/12)*$H108</f>
        <v>0</v>
      </c>
      <c r="K108" s="230">
        <f>(SUM('1.  LRAMVA Summary'!F$54:F$71)+SUM('1.  LRAMVA Summary'!F$72:F$73)*(MONTH($E108)-1)/12)*$H108</f>
        <v>0</v>
      </c>
      <c r="L108" s="230">
        <f>(SUM('1.  LRAMVA Summary'!G$54:G$71)+SUM('1.  LRAMVA Summary'!G$72:G$73)*(MONTH($E108)-1)/12)*$H108</f>
        <v>0</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50"/>
        <v>0</v>
      </c>
    </row>
    <row r="109" spans="2:23" s="9" customFormat="1">
      <c r="B109" s="66"/>
      <c r="E109" s="214">
        <v>42856</v>
      </c>
      <c r="F109" s="214" t="s">
        <v>184</v>
      </c>
      <c r="G109" s="215" t="s">
        <v>66</v>
      </c>
      <c r="H109" s="240">
        <f t="shared" ref="H109:H110" si="51">$C$40/12</f>
        <v>9.1666666666666665E-4</v>
      </c>
      <c r="I109" s="230">
        <f>(SUM('1.  LRAMVA Summary'!D$54:D$71)+SUM('1.  LRAMVA Summary'!D$72:D$73)*(MONTH($E109)-1)/12)*$H109</f>
        <v>0</v>
      </c>
      <c r="J109" s="230">
        <f>(SUM('1.  LRAMVA Summary'!E$54:E$71)+SUM('1.  LRAMVA Summary'!E$72:E$73)*(MONTH($E109)-1)/12)*$H109</f>
        <v>0</v>
      </c>
      <c r="K109" s="230">
        <f>(SUM('1.  LRAMVA Summary'!F$54:F$71)+SUM('1.  LRAMVA Summary'!F$72:F$73)*(MONTH($E109)-1)/12)*$H109</f>
        <v>0</v>
      </c>
      <c r="L109" s="230">
        <f>(SUM('1.  LRAMVA Summary'!G$54:G$71)+SUM('1.  LRAMVA Summary'!G$72:G$73)*(MONTH($E109)-1)/12)*$H109</f>
        <v>0</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50"/>
        <v>0</v>
      </c>
    </row>
    <row r="110" spans="2:23" s="238" customFormat="1">
      <c r="B110" s="237"/>
      <c r="E110" s="214">
        <v>42887</v>
      </c>
      <c r="F110" s="214" t="s">
        <v>184</v>
      </c>
      <c r="G110" s="215" t="s">
        <v>66</v>
      </c>
      <c r="H110" s="240">
        <f t="shared" si="51"/>
        <v>9.1666666666666665E-4</v>
      </c>
      <c r="I110" s="230">
        <f>(SUM('1.  LRAMVA Summary'!D$54:D$71)+SUM('1.  LRAMVA Summary'!D$72:D$73)*(MONTH($E110)-1)/12)*$H110</f>
        <v>0</v>
      </c>
      <c r="J110" s="230">
        <f>(SUM('1.  LRAMVA Summary'!E$54:E$71)+SUM('1.  LRAMVA Summary'!E$72:E$73)*(MONTH($E110)-1)/12)*$H110</f>
        <v>0</v>
      </c>
      <c r="K110" s="230">
        <f>(SUM('1.  LRAMVA Summary'!F$54:F$71)+SUM('1.  LRAMVA Summary'!F$72:F$73)*(MONTH($E110)-1)/12)*$H110</f>
        <v>0</v>
      </c>
      <c r="L110" s="230">
        <f>(SUM('1.  LRAMVA Summary'!G$54:G$71)+SUM('1.  LRAMVA Summary'!G$72:G$73)*(MONTH($E110)-1)/12)*$H110</f>
        <v>0</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50"/>
        <v>0</v>
      </c>
    </row>
    <row r="111" spans="2:23" s="9" customFormat="1">
      <c r="B111" s="66"/>
      <c r="E111" s="214">
        <v>42917</v>
      </c>
      <c r="F111" s="214" t="s">
        <v>184</v>
      </c>
      <c r="G111" s="215" t="s">
        <v>68</v>
      </c>
      <c r="H111" s="240">
        <f>$C$41/12</f>
        <v>9.1666666666666665E-4</v>
      </c>
      <c r="I111" s="230">
        <f>(SUM('1.  LRAMVA Summary'!D$54:D$71)+SUM('1.  LRAMVA Summary'!D$72:D$73)*(MONTH($E111)-1)/12)*$H111</f>
        <v>0</v>
      </c>
      <c r="J111" s="230">
        <f>(SUM('1.  LRAMVA Summary'!E$54:E$71)+SUM('1.  LRAMVA Summary'!E$72:E$73)*(MONTH($E111)-1)/12)*$H111</f>
        <v>0</v>
      </c>
      <c r="K111" s="230">
        <f>(SUM('1.  LRAMVA Summary'!F$54:F$71)+SUM('1.  LRAMVA Summary'!F$72:F$73)*(MONTH($E111)-1)/12)*$H111</f>
        <v>0</v>
      </c>
      <c r="L111" s="230">
        <f>(SUM('1.  LRAMVA Summary'!G$54:G$71)+SUM('1.  LRAMVA Summary'!G$72:G$73)*(MONTH($E111)-1)/12)*$H111</f>
        <v>0</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50"/>
        <v>0</v>
      </c>
    </row>
    <row r="112" spans="2:23" s="9" customFormat="1">
      <c r="B112" s="66"/>
      <c r="E112" s="214">
        <v>42948</v>
      </c>
      <c r="F112" s="214" t="s">
        <v>184</v>
      </c>
      <c r="G112" s="215" t="s">
        <v>68</v>
      </c>
      <c r="H112" s="240">
        <f t="shared" ref="H112:H113" si="52">$C$41/12</f>
        <v>9.1666666666666665E-4</v>
      </c>
      <c r="I112" s="230">
        <f>(SUM('1.  LRAMVA Summary'!D$54:D$71)+SUM('1.  LRAMVA Summary'!D$72:D$73)*(MONTH($E112)-1)/12)*$H112</f>
        <v>0</v>
      </c>
      <c r="J112" s="230">
        <f>(SUM('1.  LRAMVA Summary'!E$54:E$71)+SUM('1.  LRAMVA Summary'!E$72:E$73)*(MONTH($E112)-1)/12)*$H112</f>
        <v>0</v>
      </c>
      <c r="K112" s="230">
        <f>(SUM('1.  LRAMVA Summary'!F$54:F$71)+SUM('1.  LRAMVA Summary'!F$72:F$73)*(MONTH($E112)-1)/12)*$H112</f>
        <v>0</v>
      </c>
      <c r="L112" s="230">
        <f>(SUM('1.  LRAMVA Summary'!G$54:G$71)+SUM('1.  LRAMVA Summary'!G$72:G$73)*(MONTH($E112)-1)/12)*$H112</f>
        <v>0</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50"/>
        <v>0</v>
      </c>
    </row>
    <row r="113" spans="2:23" s="9" customFormat="1">
      <c r="B113" s="66"/>
      <c r="E113" s="214">
        <v>42979</v>
      </c>
      <c r="F113" s="214" t="s">
        <v>184</v>
      </c>
      <c r="G113" s="215" t="s">
        <v>68</v>
      </c>
      <c r="H113" s="240">
        <f t="shared" si="52"/>
        <v>9.1666666666666665E-4</v>
      </c>
      <c r="I113" s="230">
        <f>(SUM('1.  LRAMVA Summary'!D$54:D$71)+SUM('1.  LRAMVA Summary'!D$72:D$73)*(MONTH($E113)-1)/12)*$H113</f>
        <v>0</v>
      </c>
      <c r="J113" s="230">
        <f>(SUM('1.  LRAMVA Summary'!E$54:E$71)+SUM('1.  LRAMVA Summary'!E$72:E$73)*(MONTH($E113)-1)/12)*$H113</f>
        <v>0</v>
      </c>
      <c r="K113" s="230">
        <f>(SUM('1.  LRAMVA Summary'!F$54:F$71)+SUM('1.  LRAMVA Summary'!F$72:F$73)*(MONTH($E113)-1)/12)*$H113</f>
        <v>0</v>
      </c>
      <c r="L113" s="230">
        <f>(SUM('1.  LRAMVA Summary'!G$54:G$71)+SUM('1.  LRAMVA Summary'!G$72:G$73)*(MONTH($E113)-1)/12)*$H113</f>
        <v>0</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50"/>
        <v>0</v>
      </c>
    </row>
    <row r="114" spans="2:23" s="9" customFormat="1">
      <c r="B114" s="66"/>
      <c r="E114" s="214">
        <v>43009</v>
      </c>
      <c r="F114" s="214" t="s">
        <v>184</v>
      </c>
      <c r="G114" s="215" t="s">
        <v>69</v>
      </c>
      <c r="H114" s="240">
        <f>$C$42/12</f>
        <v>1.25E-3</v>
      </c>
      <c r="I114" s="230">
        <f>(SUM('1.  LRAMVA Summary'!D$54:D$71)+SUM('1.  LRAMVA Summary'!D$72:D$73)*(MONTH($E114)-1)/12)*$H114</f>
        <v>0</v>
      </c>
      <c r="J114" s="230">
        <f>(SUM('1.  LRAMVA Summary'!E$54:E$71)+SUM('1.  LRAMVA Summary'!E$72:E$73)*(MONTH($E114)-1)/12)*$H114</f>
        <v>0</v>
      </c>
      <c r="K114" s="230">
        <f>(SUM('1.  LRAMVA Summary'!F$54:F$71)+SUM('1.  LRAMVA Summary'!F$72:F$73)*(MONTH($E114)-1)/12)*$H114</f>
        <v>0</v>
      </c>
      <c r="L114" s="230">
        <f>(SUM('1.  LRAMVA Summary'!G$54:G$71)+SUM('1.  LRAMVA Summary'!G$72:G$73)*(MONTH($E114)-1)/12)*$H114</f>
        <v>0</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50"/>
        <v>0</v>
      </c>
    </row>
    <row r="115" spans="2:23" s="9" customFormat="1">
      <c r="B115" s="66"/>
      <c r="E115" s="214">
        <v>43040</v>
      </c>
      <c r="F115" s="214" t="s">
        <v>184</v>
      </c>
      <c r="G115" s="215" t="s">
        <v>69</v>
      </c>
      <c r="H115" s="240">
        <f t="shared" ref="H115:H116" si="53">$C$42/12</f>
        <v>1.25E-3</v>
      </c>
      <c r="I115" s="230">
        <f>(SUM('1.  LRAMVA Summary'!D$54:D$71)+SUM('1.  LRAMVA Summary'!D$72:D$73)*(MONTH($E115)-1)/12)*$H115</f>
        <v>0</v>
      </c>
      <c r="J115" s="230">
        <f>(SUM('1.  LRAMVA Summary'!E$54:E$71)+SUM('1.  LRAMVA Summary'!E$72:E$73)*(MONTH($E115)-1)/12)*$H115</f>
        <v>0</v>
      </c>
      <c r="K115" s="230">
        <f>(SUM('1.  LRAMVA Summary'!F$54:F$71)+SUM('1.  LRAMVA Summary'!F$72:F$73)*(MONTH($E115)-1)/12)*$H115</f>
        <v>0</v>
      </c>
      <c r="L115" s="230">
        <f>(SUM('1.  LRAMVA Summary'!G$54:G$71)+SUM('1.  LRAMVA Summary'!G$72:G$73)*(MONTH($E115)-1)/12)*$H115</f>
        <v>0</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50"/>
        <v>0</v>
      </c>
    </row>
    <row r="116" spans="2:23" s="9" customFormat="1">
      <c r="B116" s="66"/>
      <c r="E116" s="214">
        <v>43070</v>
      </c>
      <c r="F116" s="214" t="s">
        <v>184</v>
      </c>
      <c r="G116" s="215" t="s">
        <v>69</v>
      </c>
      <c r="H116" s="240">
        <f t="shared" si="53"/>
        <v>1.25E-3</v>
      </c>
      <c r="I116" s="230">
        <f>(SUM('1.  LRAMVA Summary'!D$54:D$71)+SUM('1.  LRAMVA Summary'!D$72:D$73)*(MONTH($E116)-1)/12)*$H116</f>
        <v>0</v>
      </c>
      <c r="J116" s="230">
        <f>(SUM('1.  LRAMVA Summary'!E$54:E$71)+SUM('1.  LRAMVA Summary'!E$72:E$73)*(MONTH($E116)-1)/12)*$H116</f>
        <v>0</v>
      </c>
      <c r="K116" s="230">
        <f>(SUM('1.  LRAMVA Summary'!F$54:F$71)+SUM('1.  LRAMVA Summary'!F$72:F$73)*(MONTH($E116)-1)/12)*$H116</f>
        <v>0</v>
      </c>
      <c r="L116" s="230">
        <f>(SUM('1.  LRAMVA Summary'!G$54:G$71)+SUM('1.  LRAMVA Summary'!G$72:G$73)*(MONTH($E116)-1)/12)*$H116</f>
        <v>0</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50"/>
        <v>0</v>
      </c>
    </row>
    <row r="117" spans="2:23" s="9" customFormat="1" ht="15" thickBot="1">
      <c r="B117" s="66"/>
      <c r="E117" s="216" t="s">
        <v>467</v>
      </c>
      <c r="F117" s="216"/>
      <c r="G117" s="217"/>
      <c r="H117" s="218"/>
      <c r="I117" s="219">
        <f>SUM(I104:I116)</f>
        <v>0</v>
      </c>
      <c r="J117" s="219">
        <f>SUM(J104:J116)</f>
        <v>0</v>
      </c>
      <c r="K117" s="219">
        <f t="shared" ref="K117:O117" si="54">SUM(K104:K116)</f>
        <v>0</v>
      </c>
      <c r="L117" s="219">
        <f t="shared" si="54"/>
        <v>0</v>
      </c>
      <c r="M117" s="219">
        <f t="shared" si="54"/>
        <v>0</v>
      </c>
      <c r="N117" s="219">
        <f t="shared" si="54"/>
        <v>0</v>
      </c>
      <c r="O117" s="219">
        <f t="shared" si="54"/>
        <v>0</v>
      </c>
      <c r="P117" s="219">
        <f t="shared" ref="P117:V117" si="55">SUM(P104:P116)</f>
        <v>0</v>
      </c>
      <c r="Q117" s="219">
        <f t="shared" si="55"/>
        <v>0</v>
      </c>
      <c r="R117" s="219">
        <f t="shared" si="55"/>
        <v>0</v>
      </c>
      <c r="S117" s="219">
        <f t="shared" si="55"/>
        <v>0</v>
      </c>
      <c r="T117" s="219">
        <f t="shared" si="55"/>
        <v>0</v>
      </c>
      <c r="U117" s="219">
        <f t="shared" si="55"/>
        <v>0</v>
      </c>
      <c r="V117" s="219">
        <f t="shared" si="55"/>
        <v>0</v>
      </c>
      <c r="W117" s="219">
        <f>SUM(W104:W116)</f>
        <v>0</v>
      </c>
    </row>
    <row r="118" spans="2:23" s="9" customFormat="1" ht="1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0</v>
      </c>
      <c r="J119" s="228">
        <f t="shared" ref="J119" si="56">J117+J118</f>
        <v>0</v>
      </c>
      <c r="K119" s="228">
        <f t="shared" ref="K119" si="57">K117+K118</f>
        <v>0</v>
      </c>
      <c r="L119" s="228">
        <f t="shared" ref="L119" si="58">L117+L118</f>
        <v>0</v>
      </c>
      <c r="M119" s="228">
        <f t="shared" ref="M119" si="59">M117+M118</f>
        <v>0</v>
      </c>
      <c r="N119" s="228">
        <f t="shared" ref="N119" si="60">N117+N118</f>
        <v>0</v>
      </c>
      <c r="O119" s="228">
        <f t="shared" ref="O119:V119" si="61">O117+O118</f>
        <v>0</v>
      </c>
      <c r="P119" s="228">
        <f t="shared" si="61"/>
        <v>0</v>
      </c>
      <c r="Q119" s="228">
        <f t="shared" si="61"/>
        <v>0</v>
      </c>
      <c r="R119" s="228">
        <f t="shared" si="61"/>
        <v>0</v>
      </c>
      <c r="S119" s="228">
        <f t="shared" si="61"/>
        <v>0</v>
      </c>
      <c r="T119" s="228">
        <f t="shared" si="61"/>
        <v>0</v>
      </c>
      <c r="U119" s="228">
        <f t="shared" si="61"/>
        <v>0</v>
      </c>
      <c r="V119" s="228">
        <f t="shared" si="61"/>
        <v>0</v>
      </c>
      <c r="W119" s="228">
        <f t="shared" ref="W119" si="62">W117+W118</f>
        <v>0</v>
      </c>
    </row>
    <row r="120" spans="2:23" s="9" customFormat="1">
      <c r="B120" s="66"/>
      <c r="E120" s="214">
        <v>43101</v>
      </c>
      <c r="F120" s="214" t="s">
        <v>185</v>
      </c>
      <c r="G120" s="215" t="s">
        <v>65</v>
      </c>
      <c r="H120" s="240">
        <f>$C$43/12</f>
        <v>1.25E-3</v>
      </c>
      <c r="I120" s="230">
        <f>(SUM('1.  LRAMVA Summary'!D$54:D$74)+SUM('1.  LRAMVA Summary'!D$75:D$76)*(MONTH($E120)-1)/12)*$H120</f>
        <v>0</v>
      </c>
      <c r="J120" s="230">
        <f>(SUM('1.  LRAMVA Summary'!E$54:E$74)+SUM('1.  LRAMVA Summary'!E$75:E$76)*(MONTH($E120)-1)/12)*$H120</f>
        <v>0</v>
      </c>
      <c r="K120" s="230">
        <f>(SUM('1.  LRAMVA Summary'!F$54:F$74)+SUM('1.  LRAMVA Summary'!F$75:F$76)*(MONTH($E120)-1)/12)*$H120</f>
        <v>0</v>
      </c>
      <c r="L120" s="230">
        <f>(SUM('1.  LRAMVA Summary'!G$54:G$74)+SUM('1.  LRAMVA Summary'!G$75:G$76)*(MONTH($E120)-1)/12)*$H120</f>
        <v>0</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0</v>
      </c>
    </row>
    <row r="121" spans="2:23" s="9" customFormat="1">
      <c r="B121" s="66"/>
      <c r="E121" s="214">
        <v>43132</v>
      </c>
      <c r="F121" s="214" t="s">
        <v>185</v>
      </c>
      <c r="G121" s="215" t="s">
        <v>65</v>
      </c>
      <c r="H121" s="240">
        <f t="shared" ref="H121:H122" si="63">$C$43/12</f>
        <v>1.25E-3</v>
      </c>
      <c r="I121" s="230">
        <f>(SUM('1.  LRAMVA Summary'!D$54:D$74)+SUM('1.  LRAMVA Summary'!D$75:D$76)*(MONTH($E121)-1)/12)*$H121</f>
        <v>0</v>
      </c>
      <c r="J121" s="230">
        <f>(SUM('1.  LRAMVA Summary'!E$54:E$74)+SUM('1.  LRAMVA Summary'!E$75:E$76)*(MONTH($E121)-1)/12)*$H121</f>
        <v>0</v>
      </c>
      <c r="K121" s="230">
        <f>(SUM('1.  LRAMVA Summary'!F$54:F$74)+SUM('1.  LRAMVA Summary'!F$75:F$76)*(MONTH($E121)-1)/12)*$H121</f>
        <v>0</v>
      </c>
      <c r="L121" s="230">
        <f>(SUM('1.  LRAMVA Summary'!G$54:G$74)+SUM('1.  LRAMVA Summary'!G$75:G$76)*(MONTH($E121)-1)/12)*$H121</f>
        <v>0</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4">SUM(I121:V121)</f>
        <v>0</v>
      </c>
    </row>
    <row r="122" spans="2:23" s="9" customFormat="1">
      <c r="B122" s="66"/>
      <c r="E122" s="214">
        <v>43160</v>
      </c>
      <c r="F122" s="214" t="s">
        <v>185</v>
      </c>
      <c r="G122" s="215" t="s">
        <v>65</v>
      </c>
      <c r="H122" s="240">
        <f t="shared" si="63"/>
        <v>1.25E-3</v>
      </c>
      <c r="I122" s="230">
        <f>(SUM('1.  LRAMVA Summary'!D$54:D$74)+SUM('1.  LRAMVA Summary'!D$75:D$76)*(MONTH($E122)-1)/12)*$H122</f>
        <v>0</v>
      </c>
      <c r="J122" s="230">
        <f>(SUM('1.  LRAMVA Summary'!E$54:E$74)+SUM('1.  LRAMVA Summary'!E$75:E$76)*(MONTH($E122)-1)/12)*$H122</f>
        <v>0</v>
      </c>
      <c r="K122" s="230">
        <f>(SUM('1.  LRAMVA Summary'!F$54:F$74)+SUM('1.  LRAMVA Summary'!F$75:F$76)*(MONTH($E122)-1)/12)*$H122</f>
        <v>0</v>
      </c>
      <c r="L122" s="230">
        <f>(SUM('1.  LRAMVA Summary'!G$54:G$74)+SUM('1.  LRAMVA Summary'!G$75:G$76)*(MONTH($E122)-1)/12)*$H122</f>
        <v>0</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4"/>
        <v>0</v>
      </c>
    </row>
    <row r="123" spans="2:23" s="8" customFormat="1">
      <c r="B123" s="239"/>
      <c r="E123" s="214">
        <v>43191</v>
      </c>
      <c r="F123" s="214" t="s">
        <v>185</v>
      </c>
      <c r="G123" s="215" t="s">
        <v>66</v>
      </c>
      <c r="H123" s="240">
        <f>$C$44/12</f>
        <v>1.575E-3</v>
      </c>
      <c r="I123" s="230">
        <f>(SUM('1.  LRAMVA Summary'!D$54:D$74)+SUM('1.  LRAMVA Summary'!D$75:D$76)*(MONTH($E123)-1)/12)*$H123</f>
        <v>0</v>
      </c>
      <c r="J123" s="230">
        <f>(SUM('1.  LRAMVA Summary'!E$54:E$74)+SUM('1.  LRAMVA Summary'!E$75:E$76)*(MONTH($E123)-1)/12)*$H123</f>
        <v>0</v>
      </c>
      <c r="K123" s="230">
        <f>(SUM('1.  LRAMVA Summary'!F$54:F$74)+SUM('1.  LRAMVA Summary'!F$75:F$76)*(MONTH($E123)-1)/12)*$H123</f>
        <v>0</v>
      </c>
      <c r="L123" s="230">
        <f>(SUM('1.  LRAMVA Summary'!G$54:G$74)+SUM('1.  LRAMVA Summary'!G$75:G$76)*(MONTH($E123)-1)/12)*$H123</f>
        <v>0</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4"/>
        <v>0</v>
      </c>
    </row>
    <row r="124" spans="2:23" s="9" customFormat="1">
      <c r="B124" s="66"/>
      <c r="E124" s="214">
        <v>43221</v>
      </c>
      <c r="F124" s="214" t="s">
        <v>185</v>
      </c>
      <c r="G124" s="215" t="s">
        <v>66</v>
      </c>
      <c r="H124" s="240">
        <f t="shared" ref="H124:H125" si="65">$C$44/12</f>
        <v>1.575E-3</v>
      </c>
      <c r="I124" s="230">
        <f>(SUM('1.  LRAMVA Summary'!D$54:D$74)+SUM('1.  LRAMVA Summary'!D$75:D$76)*(MONTH($E124)-1)/12)*$H124</f>
        <v>0</v>
      </c>
      <c r="J124" s="230">
        <f>(SUM('1.  LRAMVA Summary'!E$54:E$74)+SUM('1.  LRAMVA Summary'!E$75:E$76)*(MONTH($E124)-1)/12)*$H124</f>
        <v>0</v>
      </c>
      <c r="K124" s="230">
        <f>(SUM('1.  LRAMVA Summary'!F$54:F$74)+SUM('1.  LRAMVA Summary'!F$75:F$76)*(MONTH($E124)-1)/12)*$H124</f>
        <v>0</v>
      </c>
      <c r="L124" s="230">
        <f>(SUM('1.  LRAMVA Summary'!G$54:G$74)+SUM('1.  LRAMVA Summary'!G$75:G$76)*(MONTH($E124)-1)/12)*$H124</f>
        <v>0</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4"/>
        <v>0</v>
      </c>
    </row>
    <row r="125" spans="2:23" s="238" customFormat="1">
      <c r="B125" s="237"/>
      <c r="E125" s="214">
        <v>43252</v>
      </c>
      <c r="F125" s="214" t="s">
        <v>185</v>
      </c>
      <c r="G125" s="215" t="s">
        <v>66</v>
      </c>
      <c r="H125" s="240">
        <f t="shared" si="65"/>
        <v>1.575E-3</v>
      </c>
      <c r="I125" s="230">
        <f>(SUM('1.  LRAMVA Summary'!D$54:D$74)+SUM('1.  LRAMVA Summary'!D$75:D$76)*(MONTH($E125)-1)/12)*$H125</f>
        <v>0</v>
      </c>
      <c r="J125" s="230">
        <f>(SUM('1.  LRAMVA Summary'!E$54:E$74)+SUM('1.  LRAMVA Summary'!E$75:E$76)*(MONTH($E125)-1)/12)*$H125</f>
        <v>0</v>
      </c>
      <c r="K125" s="230">
        <f>(SUM('1.  LRAMVA Summary'!F$54:F$74)+SUM('1.  LRAMVA Summary'!F$75:F$76)*(MONTH($E125)-1)/12)*$H125</f>
        <v>0</v>
      </c>
      <c r="L125" s="230">
        <f>(SUM('1.  LRAMVA Summary'!G$54:G$74)+SUM('1.  LRAMVA Summary'!G$75:G$76)*(MONTH($E125)-1)/12)*$H125</f>
        <v>0</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4"/>
        <v>0</v>
      </c>
    </row>
    <row r="126" spans="2:23" s="9" customFormat="1">
      <c r="B126" s="66"/>
      <c r="E126" s="214">
        <v>43282</v>
      </c>
      <c r="F126" s="214" t="s">
        <v>185</v>
      </c>
      <c r="G126" s="215" t="s">
        <v>68</v>
      </c>
      <c r="H126" s="240">
        <f>$C$45/12</f>
        <v>1.575E-3</v>
      </c>
      <c r="I126" s="230">
        <f>(SUM('1.  LRAMVA Summary'!D$54:D$74)+SUM('1.  LRAMVA Summary'!D$75:D$76)*(MONTH($E126)-1)/12)*$H126</f>
        <v>0</v>
      </c>
      <c r="J126" s="230">
        <f>(SUM('1.  LRAMVA Summary'!E$54:E$74)+SUM('1.  LRAMVA Summary'!E$75:E$76)*(MONTH($E126)-1)/12)*$H126</f>
        <v>0</v>
      </c>
      <c r="K126" s="230">
        <f>(SUM('1.  LRAMVA Summary'!F$54:F$74)+SUM('1.  LRAMVA Summary'!F$75:F$76)*(MONTH($E126)-1)/12)*$H126</f>
        <v>0</v>
      </c>
      <c r="L126" s="230">
        <f>(SUM('1.  LRAMVA Summary'!G$54:G$74)+SUM('1.  LRAMVA Summary'!G$75:G$76)*(MONTH($E126)-1)/12)*$H126</f>
        <v>0</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4"/>
        <v>0</v>
      </c>
    </row>
    <row r="127" spans="2:23" s="9" customFormat="1">
      <c r="B127" s="66"/>
      <c r="E127" s="214">
        <v>43313</v>
      </c>
      <c r="F127" s="214" t="s">
        <v>185</v>
      </c>
      <c r="G127" s="215" t="s">
        <v>68</v>
      </c>
      <c r="H127" s="240">
        <f t="shared" ref="H127:H128" si="66">$C$45/12</f>
        <v>1.575E-3</v>
      </c>
      <c r="I127" s="230">
        <f>(SUM('1.  LRAMVA Summary'!D$54:D$74)+SUM('1.  LRAMVA Summary'!D$75:D$76)*(MONTH($E127)-1)/12)*$H127</f>
        <v>0</v>
      </c>
      <c r="J127" s="230">
        <f>(SUM('1.  LRAMVA Summary'!E$54:E$74)+SUM('1.  LRAMVA Summary'!E$75:E$76)*(MONTH($E127)-1)/12)*$H127</f>
        <v>0</v>
      </c>
      <c r="K127" s="230">
        <f>(SUM('1.  LRAMVA Summary'!F$54:F$74)+SUM('1.  LRAMVA Summary'!F$75:F$76)*(MONTH($E127)-1)/12)*$H127</f>
        <v>0</v>
      </c>
      <c r="L127" s="230">
        <f>(SUM('1.  LRAMVA Summary'!G$54:G$74)+SUM('1.  LRAMVA Summary'!G$75:G$76)*(MONTH($E127)-1)/12)*$H127</f>
        <v>0</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4"/>
        <v>0</v>
      </c>
    </row>
    <row r="128" spans="2:23" s="9" customFormat="1">
      <c r="B128" s="66"/>
      <c r="E128" s="214">
        <v>43344</v>
      </c>
      <c r="F128" s="214" t="s">
        <v>185</v>
      </c>
      <c r="G128" s="215" t="s">
        <v>68</v>
      </c>
      <c r="H128" s="240">
        <f t="shared" si="66"/>
        <v>1.575E-3</v>
      </c>
      <c r="I128" s="230">
        <f>(SUM('1.  LRAMVA Summary'!D$54:D$74)+SUM('1.  LRAMVA Summary'!D$75:D$76)*(MONTH($E128)-1)/12)*$H128</f>
        <v>0</v>
      </c>
      <c r="J128" s="230">
        <f>(SUM('1.  LRAMVA Summary'!E$54:E$74)+SUM('1.  LRAMVA Summary'!E$75:E$76)*(MONTH($E128)-1)/12)*$H128</f>
        <v>0</v>
      </c>
      <c r="K128" s="230">
        <f>(SUM('1.  LRAMVA Summary'!F$54:F$74)+SUM('1.  LRAMVA Summary'!F$75:F$76)*(MONTH($E128)-1)/12)*$H128</f>
        <v>0</v>
      </c>
      <c r="L128" s="230">
        <f>(SUM('1.  LRAMVA Summary'!G$54:G$74)+SUM('1.  LRAMVA Summary'!G$75:G$76)*(MONTH($E128)-1)/12)*$H128</f>
        <v>0</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4"/>
        <v>0</v>
      </c>
    </row>
    <row r="129" spans="2:23" s="9" customFormat="1">
      <c r="B129" s="66"/>
      <c r="E129" s="214">
        <v>43374</v>
      </c>
      <c r="F129" s="214" t="s">
        <v>185</v>
      </c>
      <c r="G129" s="215" t="s">
        <v>69</v>
      </c>
      <c r="H129" s="240">
        <f>$C$46/12</f>
        <v>1.8083333333333335E-3</v>
      </c>
      <c r="I129" s="230">
        <f>(SUM('1.  LRAMVA Summary'!D$54:D$74)+SUM('1.  LRAMVA Summary'!D$75:D$76)*(MONTH($E129)-1)/12)*$H129</f>
        <v>0</v>
      </c>
      <c r="J129" s="230">
        <f>(SUM('1.  LRAMVA Summary'!E$54:E$74)+SUM('1.  LRAMVA Summary'!E$75:E$76)*(MONTH($E129)-1)/12)*$H129</f>
        <v>0</v>
      </c>
      <c r="K129" s="230">
        <f>(SUM('1.  LRAMVA Summary'!F$54:F$74)+SUM('1.  LRAMVA Summary'!F$75:F$76)*(MONTH($E129)-1)/12)*$H129</f>
        <v>0</v>
      </c>
      <c r="L129" s="230">
        <f>(SUM('1.  LRAMVA Summary'!G$54:G$74)+SUM('1.  LRAMVA Summary'!G$75:G$76)*(MONTH($E129)-1)/12)*$H129</f>
        <v>0</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4"/>
        <v>0</v>
      </c>
    </row>
    <row r="130" spans="2:23" s="9" customFormat="1">
      <c r="B130" s="66"/>
      <c r="E130" s="214">
        <v>43405</v>
      </c>
      <c r="F130" s="214" t="s">
        <v>185</v>
      </c>
      <c r="G130" s="215" t="s">
        <v>69</v>
      </c>
      <c r="H130" s="240">
        <f t="shared" ref="H130:H131" si="67">$C$46/12</f>
        <v>1.8083333333333335E-3</v>
      </c>
      <c r="I130" s="230">
        <f>(SUM('1.  LRAMVA Summary'!D$54:D$74)+SUM('1.  LRAMVA Summary'!D$75:D$76)*(MONTH($E130)-1)/12)*$H130</f>
        <v>0</v>
      </c>
      <c r="J130" s="230">
        <f>(SUM('1.  LRAMVA Summary'!E$54:E$74)+SUM('1.  LRAMVA Summary'!E$75:E$76)*(MONTH($E130)-1)/12)*$H130</f>
        <v>0</v>
      </c>
      <c r="K130" s="230">
        <f>(SUM('1.  LRAMVA Summary'!F$54:F$74)+SUM('1.  LRAMVA Summary'!F$75:F$76)*(MONTH($E130)-1)/12)*$H130</f>
        <v>0</v>
      </c>
      <c r="L130" s="230">
        <f>(SUM('1.  LRAMVA Summary'!G$54:G$74)+SUM('1.  LRAMVA Summary'!G$75:G$76)*(MONTH($E130)-1)/12)*$H130</f>
        <v>0</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4"/>
        <v>0</v>
      </c>
    </row>
    <row r="131" spans="2:23" s="9" customFormat="1">
      <c r="B131" s="66"/>
      <c r="E131" s="214">
        <v>43435</v>
      </c>
      <c r="F131" s="214" t="s">
        <v>185</v>
      </c>
      <c r="G131" s="215" t="s">
        <v>69</v>
      </c>
      <c r="H131" s="240">
        <f t="shared" si="67"/>
        <v>1.8083333333333335E-3</v>
      </c>
      <c r="I131" s="230">
        <f>(SUM('1.  LRAMVA Summary'!D$54:D$74)+SUM('1.  LRAMVA Summary'!D$75:D$76)*(MONTH($E131)-1)/12)*$H131</f>
        <v>0</v>
      </c>
      <c r="J131" s="230">
        <f>(SUM('1.  LRAMVA Summary'!E$54:E$74)+SUM('1.  LRAMVA Summary'!E$75:E$76)*(MONTH($E131)-1)/12)*$H131</f>
        <v>0</v>
      </c>
      <c r="K131" s="230">
        <f>(SUM('1.  LRAMVA Summary'!F$54:F$74)+SUM('1.  LRAMVA Summary'!F$75:F$76)*(MONTH($E131)-1)/12)*$H131</f>
        <v>0</v>
      </c>
      <c r="L131" s="230">
        <f>(SUM('1.  LRAMVA Summary'!G$54:G$74)+SUM('1.  LRAMVA Summary'!G$75:G$76)*(MONTH($E131)-1)/12)*$H131</f>
        <v>0</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4"/>
        <v>0</v>
      </c>
    </row>
    <row r="132" spans="2:23" s="9" customFormat="1" ht="15" thickBot="1">
      <c r="B132" s="66"/>
      <c r="E132" s="216" t="s">
        <v>468</v>
      </c>
      <c r="F132" s="216"/>
      <c r="G132" s="217"/>
      <c r="H132" s="218"/>
      <c r="I132" s="219">
        <f>SUM(I119:I131)</f>
        <v>0</v>
      </c>
      <c r="J132" s="219">
        <f>SUM(J119:J131)</f>
        <v>0</v>
      </c>
      <c r="K132" s="219">
        <f t="shared" ref="K132:O132" si="68">SUM(K119:K131)</f>
        <v>0</v>
      </c>
      <c r="L132" s="219">
        <f t="shared" si="68"/>
        <v>0</v>
      </c>
      <c r="M132" s="219">
        <f t="shared" si="68"/>
        <v>0</v>
      </c>
      <c r="N132" s="219">
        <f t="shared" si="68"/>
        <v>0</v>
      </c>
      <c r="O132" s="219">
        <f t="shared" si="68"/>
        <v>0</v>
      </c>
      <c r="P132" s="219">
        <f t="shared" ref="P132:V132" si="69">SUM(P119:P131)</f>
        <v>0</v>
      </c>
      <c r="Q132" s="219">
        <f t="shared" si="69"/>
        <v>0</v>
      </c>
      <c r="R132" s="219">
        <f t="shared" si="69"/>
        <v>0</v>
      </c>
      <c r="S132" s="219">
        <f t="shared" si="69"/>
        <v>0</v>
      </c>
      <c r="T132" s="219">
        <f t="shared" si="69"/>
        <v>0</v>
      </c>
      <c r="U132" s="219">
        <f t="shared" si="69"/>
        <v>0</v>
      </c>
      <c r="V132" s="219">
        <f t="shared" si="69"/>
        <v>0</v>
      </c>
      <c r="W132" s="219">
        <f>SUM(W119:W131)</f>
        <v>0</v>
      </c>
    </row>
    <row r="133" spans="2:23" s="9" customFormat="1" ht="1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0</v>
      </c>
      <c r="J134" s="228">
        <f t="shared" ref="J134" si="70">J132+J133</f>
        <v>0</v>
      </c>
      <c r="K134" s="228">
        <f t="shared" ref="K134" si="71">K132+K133</f>
        <v>0</v>
      </c>
      <c r="L134" s="228">
        <f t="shared" ref="L134" si="72">L132+L133</f>
        <v>0</v>
      </c>
      <c r="M134" s="228">
        <f t="shared" ref="M134" si="73">M132+M133</f>
        <v>0</v>
      </c>
      <c r="N134" s="228">
        <f t="shared" ref="N134" si="74">N132+N133</f>
        <v>0</v>
      </c>
      <c r="O134" s="228">
        <f t="shared" ref="O134:V134" si="75">O132+O133</f>
        <v>0</v>
      </c>
      <c r="P134" s="228">
        <f t="shared" si="75"/>
        <v>0</v>
      </c>
      <c r="Q134" s="228">
        <f t="shared" si="75"/>
        <v>0</v>
      </c>
      <c r="R134" s="228">
        <f t="shared" si="75"/>
        <v>0</v>
      </c>
      <c r="S134" s="228">
        <f t="shared" si="75"/>
        <v>0</v>
      </c>
      <c r="T134" s="228">
        <f t="shared" si="75"/>
        <v>0</v>
      </c>
      <c r="U134" s="228">
        <f t="shared" si="75"/>
        <v>0</v>
      </c>
      <c r="V134" s="228">
        <f t="shared" si="75"/>
        <v>0</v>
      </c>
      <c r="W134" s="228">
        <f>W132+W133</f>
        <v>0</v>
      </c>
    </row>
    <row r="135" spans="2:23" s="9" customFormat="1">
      <c r="B135" s="66"/>
      <c r="E135" s="214">
        <v>43466</v>
      </c>
      <c r="F135" s="214" t="s">
        <v>186</v>
      </c>
      <c r="G135" s="215" t="s">
        <v>65</v>
      </c>
      <c r="H135" s="240">
        <f>$C$47/12</f>
        <v>2.0416666666666669E-3</v>
      </c>
      <c r="I135" s="230">
        <f>(SUM('1.  LRAMVA Summary'!D$54:D$77)+SUM('1.  LRAMVA Summary'!D$78:D$79)*(MONTH($E135)-1)/12)*$H135</f>
        <v>0</v>
      </c>
      <c r="J135" s="230">
        <f>(SUM('1.  LRAMVA Summary'!E$54:E$77)+SUM('1.  LRAMVA Summary'!E$78:E$79)*(MONTH($E135)-1)/12)*$H135</f>
        <v>0</v>
      </c>
      <c r="K135" s="230">
        <f>(SUM('1.  LRAMVA Summary'!F$54:F$77)+SUM('1.  LRAMVA Summary'!F$78:F$79)*(MONTH($E135)-1)/12)*$H135</f>
        <v>0</v>
      </c>
      <c r="L135" s="230">
        <f>(SUM('1.  LRAMVA Summary'!G$54:G$77)+SUM('1.  LRAMVA Summary'!G$78:G$79)*(MONTH($E135)-1)/12)*$H135</f>
        <v>0</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0</v>
      </c>
    </row>
    <row r="136" spans="2:23" s="9" customFormat="1">
      <c r="B136" s="66"/>
      <c r="E136" s="214">
        <v>43497</v>
      </c>
      <c r="F136" s="214" t="s">
        <v>186</v>
      </c>
      <c r="G136" s="215" t="s">
        <v>65</v>
      </c>
      <c r="H136" s="240">
        <f t="shared" ref="H136:H137" si="76">$C$47/12</f>
        <v>2.0416666666666669E-3</v>
      </c>
      <c r="I136" s="230">
        <f>(SUM('1.  LRAMVA Summary'!D$54:D$77)+SUM('1.  LRAMVA Summary'!D$78:D$79)*(MONTH($E136)-1)/12)*$H136</f>
        <v>0</v>
      </c>
      <c r="J136" s="230">
        <f>(SUM('1.  LRAMVA Summary'!E$54:E$77)+SUM('1.  LRAMVA Summary'!E$78:E$79)*(MONTH($E136)-1)/12)*$H136</f>
        <v>0</v>
      </c>
      <c r="K136" s="230">
        <f>(SUM('1.  LRAMVA Summary'!F$54:F$77)+SUM('1.  LRAMVA Summary'!F$78:F$79)*(MONTH($E136)-1)/12)*$H136</f>
        <v>0</v>
      </c>
      <c r="L136" s="230">
        <f>(SUM('1.  LRAMVA Summary'!G$54:G$77)+SUM('1.  LRAMVA Summary'!G$78:G$79)*(MONTH($E136)-1)/12)*$H136</f>
        <v>0</v>
      </c>
      <c r="M136" s="230">
        <f>(SUM('1.  LRAMVA Summary'!H$54:H$77)+SUM('1.  LRAMVA Summary'!H$78:H$79)*(MONTH($E136)-1)/12)*$H136</f>
        <v>0</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7">SUM(I136:V136)</f>
        <v>0</v>
      </c>
    </row>
    <row r="137" spans="2:23" s="9" customFormat="1">
      <c r="B137" s="66"/>
      <c r="E137" s="214">
        <v>43525</v>
      </c>
      <c r="F137" s="214" t="s">
        <v>186</v>
      </c>
      <c r="G137" s="215" t="s">
        <v>65</v>
      </c>
      <c r="H137" s="240">
        <f t="shared" si="76"/>
        <v>2.0416666666666669E-3</v>
      </c>
      <c r="I137" s="230">
        <f>(SUM('1.  LRAMVA Summary'!D$54:D$77)+SUM('1.  LRAMVA Summary'!D$78:D$79)*(MONTH($E137)-1)/12)*$H137</f>
        <v>0</v>
      </c>
      <c r="J137" s="230">
        <f>(SUM('1.  LRAMVA Summary'!E$54:E$77)+SUM('1.  LRAMVA Summary'!E$78:E$79)*(MONTH($E137)-1)/12)*$H137</f>
        <v>0</v>
      </c>
      <c r="K137" s="230">
        <f>(SUM('1.  LRAMVA Summary'!F$54:F$77)+SUM('1.  LRAMVA Summary'!F$78:F$79)*(MONTH($E137)-1)/12)*$H137</f>
        <v>0</v>
      </c>
      <c r="L137" s="230">
        <f>(SUM('1.  LRAMVA Summary'!G$54:G$77)+SUM('1.  LRAMVA Summary'!G$78:G$79)*(MONTH($E137)-1)/12)*$H137</f>
        <v>0</v>
      </c>
      <c r="M137" s="230">
        <f>(SUM('1.  LRAMVA Summary'!H$54:H$77)+SUM('1.  LRAMVA Summary'!H$78:H$79)*(MONTH($E137)-1)/12)*$H137</f>
        <v>0</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7"/>
        <v>0</v>
      </c>
    </row>
    <row r="138" spans="2:23" s="8" customFormat="1">
      <c r="B138" s="239"/>
      <c r="E138" s="214">
        <v>43556</v>
      </c>
      <c r="F138" s="214" t="s">
        <v>186</v>
      </c>
      <c r="G138" s="215" t="s">
        <v>66</v>
      </c>
      <c r="H138" s="240">
        <f>$C$48/12</f>
        <v>1.8166666666666667E-3</v>
      </c>
      <c r="I138" s="230">
        <f>(SUM('1.  LRAMVA Summary'!D$54:D$77)+SUM('1.  LRAMVA Summary'!D$78:D$79)*(MONTH($E138)-1)/12)*$H138</f>
        <v>0</v>
      </c>
      <c r="J138" s="230">
        <f>(SUM('1.  LRAMVA Summary'!E$54:E$77)+SUM('1.  LRAMVA Summary'!E$78:E$79)*(MONTH($E138)-1)/12)*$H138</f>
        <v>0</v>
      </c>
      <c r="K138" s="230">
        <f>(SUM('1.  LRAMVA Summary'!F$54:F$77)+SUM('1.  LRAMVA Summary'!F$78:F$79)*(MONTH($E138)-1)/12)*$H138</f>
        <v>0</v>
      </c>
      <c r="L138" s="230">
        <f>(SUM('1.  LRAMVA Summary'!G$54:G$77)+SUM('1.  LRAMVA Summary'!G$78:G$79)*(MONTH($E138)-1)/12)*$H138</f>
        <v>0</v>
      </c>
      <c r="M138" s="230">
        <f>(SUM('1.  LRAMVA Summary'!H$54:H$77)+SUM('1.  LRAMVA Summary'!H$78:H$79)*(MONTH($E138)-1)/12)*$H138</f>
        <v>0</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7"/>
        <v>0</v>
      </c>
    </row>
    <row r="139" spans="2:23" s="9" customFormat="1">
      <c r="B139" s="66"/>
      <c r="E139" s="214">
        <v>43586</v>
      </c>
      <c r="F139" s="214" t="s">
        <v>186</v>
      </c>
      <c r="G139" s="215" t="s">
        <v>66</v>
      </c>
      <c r="H139" s="240">
        <f>$C$48/12</f>
        <v>1.8166666666666667E-3</v>
      </c>
      <c r="I139" s="230">
        <f>(SUM('1.  LRAMVA Summary'!D$54:D$77)+SUM('1.  LRAMVA Summary'!D$78:D$79)*(MONTH($E139)-1)/12)*$H139</f>
        <v>0</v>
      </c>
      <c r="J139" s="230">
        <f>(SUM('1.  LRAMVA Summary'!E$54:E$77)+SUM('1.  LRAMVA Summary'!E$78:E$79)*(MONTH($E139)-1)/12)*$H139</f>
        <v>0</v>
      </c>
      <c r="K139" s="230">
        <f>(SUM('1.  LRAMVA Summary'!F$54:F$77)+SUM('1.  LRAMVA Summary'!F$78:F$79)*(MONTH($E139)-1)/12)*$H139</f>
        <v>0</v>
      </c>
      <c r="L139" s="230">
        <f>(SUM('1.  LRAMVA Summary'!G$54:G$77)+SUM('1.  LRAMVA Summary'!G$78:G$79)*(MONTH($E139)-1)/12)*$H139</f>
        <v>0</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7"/>
        <v>0</v>
      </c>
    </row>
    <row r="140" spans="2:23" s="9" customFormat="1">
      <c r="B140" s="66"/>
      <c r="E140" s="214">
        <v>43617</v>
      </c>
      <c r="F140" s="214" t="s">
        <v>186</v>
      </c>
      <c r="G140" s="215" t="s">
        <v>66</v>
      </c>
      <c r="H140" s="240">
        <f t="shared" ref="H140" si="78">$C$48/12</f>
        <v>1.8166666666666667E-3</v>
      </c>
      <c r="I140" s="230">
        <f>(SUM('1.  LRAMVA Summary'!D$54:D$77)+SUM('1.  LRAMVA Summary'!D$78:D$79)*(MONTH($E140)-1)/12)*$H140</f>
        <v>0</v>
      </c>
      <c r="J140" s="230">
        <f>(SUM('1.  LRAMVA Summary'!E$54:E$77)+SUM('1.  LRAMVA Summary'!E$78:E$79)*(MONTH($E140)-1)/12)*$H140</f>
        <v>0</v>
      </c>
      <c r="K140" s="230">
        <f>(SUM('1.  LRAMVA Summary'!F$54:F$77)+SUM('1.  LRAMVA Summary'!F$78:F$79)*(MONTH($E140)-1)/12)*$H140</f>
        <v>0</v>
      </c>
      <c r="L140" s="230">
        <f>(SUM('1.  LRAMVA Summary'!G$54:G$77)+SUM('1.  LRAMVA Summary'!G$78:G$79)*(MONTH($E140)-1)/12)*$H140</f>
        <v>0</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7"/>
        <v>0</v>
      </c>
    </row>
    <row r="141" spans="2:23" s="9" customFormat="1">
      <c r="B141" s="66"/>
      <c r="E141" s="214">
        <v>43647</v>
      </c>
      <c r="F141" s="214" t="s">
        <v>186</v>
      </c>
      <c r="G141" s="215" t="s">
        <v>68</v>
      </c>
      <c r="H141" s="240">
        <f>$C$49/12</f>
        <v>1.8166666666666667E-3</v>
      </c>
      <c r="I141" s="230">
        <f>(SUM('1.  LRAMVA Summary'!D$54:D$77)+SUM('1.  LRAMVA Summary'!D$78:D$79)*(MONTH($E141)-1)/12)*$H141</f>
        <v>0</v>
      </c>
      <c r="J141" s="230">
        <f>(SUM('1.  LRAMVA Summary'!E$54:E$77)+SUM('1.  LRAMVA Summary'!E$78:E$79)*(MONTH($E141)-1)/12)*$H141</f>
        <v>0</v>
      </c>
      <c r="K141" s="230">
        <f>(SUM('1.  LRAMVA Summary'!F$54:F$77)+SUM('1.  LRAMVA Summary'!F$78:F$79)*(MONTH($E141)-1)/12)*$H141</f>
        <v>0</v>
      </c>
      <c r="L141" s="230">
        <f>(SUM('1.  LRAMVA Summary'!G$54:G$77)+SUM('1.  LRAMVA Summary'!G$78:G$79)*(MONTH($E141)-1)/12)*$H141</f>
        <v>0</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7"/>
        <v>0</v>
      </c>
    </row>
    <row r="142" spans="2:23" s="9" customFormat="1">
      <c r="B142" s="66"/>
      <c r="E142" s="214">
        <v>43678</v>
      </c>
      <c r="F142" s="214" t="s">
        <v>186</v>
      </c>
      <c r="G142" s="215" t="s">
        <v>68</v>
      </c>
      <c r="H142" s="240">
        <f t="shared" ref="H142" si="79">$C$49/12</f>
        <v>1.8166666666666667E-3</v>
      </c>
      <c r="I142" s="230">
        <f>(SUM('1.  LRAMVA Summary'!D$54:D$77)+SUM('1.  LRAMVA Summary'!D$78:D$79)*(MONTH($E142)-1)/12)*$H142</f>
        <v>0</v>
      </c>
      <c r="J142" s="230">
        <f>(SUM('1.  LRAMVA Summary'!E$54:E$77)+SUM('1.  LRAMVA Summary'!E$78:E$79)*(MONTH($E142)-1)/12)*$H142</f>
        <v>0</v>
      </c>
      <c r="K142" s="230">
        <f>(SUM('1.  LRAMVA Summary'!F$54:F$77)+SUM('1.  LRAMVA Summary'!F$78:F$79)*(MONTH($E142)-1)/12)*$H142</f>
        <v>0</v>
      </c>
      <c r="L142" s="230">
        <f>(SUM('1.  LRAMVA Summary'!G$54:G$77)+SUM('1.  LRAMVA Summary'!G$78:G$79)*(MONTH($E142)-1)/12)*$H142</f>
        <v>0</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7"/>
        <v>0</v>
      </c>
    </row>
    <row r="143" spans="2:23" s="9" customFormat="1">
      <c r="B143" s="66"/>
      <c r="E143" s="214">
        <v>43709</v>
      </c>
      <c r="F143" s="214" t="s">
        <v>186</v>
      </c>
      <c r="G143" s="215" t="s">
        <v>68</v>
      </c>
      <c r="H143" s="240">
        <f>$C$49/12</f>
        <v>1.8166666666666667E-3</v>
      </c>
      <c r="I143" s="230">
        <f>(SUM('1.  LRAMVA Summary'!D$54:D$77)+SUM('1.  LRAMVA Summary'!D$78:D$79)*(MONTH($E143)-1)/12)*$H143</f>
        <v>0</v>
      </c>
      <c r="J143" s="230">
        <f>(SUM('1.  LRAMVA Summary'!E$54:E$77)+SUM('1.  LRAMVA Summary'!E$78:E$79)*(MONTH($E143)-1)/12)*$H143</f>
        <v>0</v>
      </c>
      <c r="K143" s="230">
        <f>(SUM('1.  LRAMVA Summary'!F$54:F$77)+SUM('1.  LRAMVA Summary'!F$78:F$79)*(MONTH($E143)-1)/12)*$H143</f>
        <v>0</v>
      </c>
      <c r="L143" s="230">
        <f>(SUM('1.  LRAMVA Summary'!G$54:G$77)+SUM('1.  LRAMVA Summary'!G$78:G$79)*(MONTH($E143)-1)/12)*$H143</f>
        <v>0</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7"/>
        <v>0</v>
      </c>
    </row>
    <row r="144" spans="2:23" s="9" customFormat="1">
      <c r="B144" s="66"/>
      <c r="E144" s="214">
        <v>43739</v>
      </c>
      <c r="F144" s="214" t="s">
        <v>186</v>
      </c>
      <c r="G144" s="215" t="s">
        <v>69</v>
      </c>
      <c r="H144" s="240">
        <f>$C$50/12</f>
        <v>1.8166666666666667E-3</v>
      </c>
      <c r="I144" s="230">
        <f>(SUM('1.  LRAMVA Summary'!D$54:D$77)+SUM('1.  LRAMVA Summary'!D$78:D$79)*(MONTH($E144)-1)/12)*$H144</f>
        <v>0</v>
      </c>
      <c r="J144" s="230">
        <f>(SUM('1.  LRAMVA Summary'!E$54:E$77)+SUM('1.  LRAMVA Summary'!E$78:E$79)*(MONTH($E144)-1)/12)*$H144</f>
        <v>0</v>
      </c>
      <c r="K144" s="230">
        <f>(SUM('1.  LRAMVA Summary'!F$54:F$77)+SUM('1.  LRAMVA Summary'!F$78:F$79)*(MONTH($E144)-1)/12)*$H144</f>
        <v>0</v>
      </c>
      <c r="L144" s="230">
        <f>(SUM('1.  LRAMVA Summary'!G$54:G$77)+SUM('1.  LRAMVA Summary'!G$78:G$79)*(MONTH($E144)-1)/12)*$H144</f>
        <v>0</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7"/>
        <v>0</v>
      </c>
    </row>
    <row r="145" spans="2:23" s="9" customFormat="1">
      <c r="B145" s="66"/>
      <c r="E145" s="214">
        <v>43770</v>
      </c>
      <c r="F145" s="214" t="s">
        <v>186</v>
      </c>
      <c r="G145" s="215" t="s">
        <v>69</v>
      </c>
      <c r="H145" s="240">
        <f t="shared" ref="H145:H146" si="80">$C$50/12</f>
        <v>1.8166666666666667E-3</v>
      </c>
      <c r="I145" s="230">
        <f>(SUM('1.  LRAMVA Summary'!D$54:D$77)+SUM('1.  LRAMVA Summary'!D$78:D$79)*(MONTH($E145)-1)/12)*$H145</f>
        <v>0</v>
      </c>
      <c r="J145" s="230">
        <f>(SUM('1.  LRAMVA Summary'!E$54:E$77)+SUM('1.  LRAMVA Summary'!E$78:E$79)*(MONTH($E145)-1)/12)*$H145</f>
        <v>0</v>
      </c>
      <c r="K145" s="230">
        <f>(SUM('1.  LRAMVA Summary'!F$54:F$77)+SUM('1.  LRAMVA Summary'!F$78:F$79)*(MONTH($E145)-1)/12)*$H145</f>
        <v>0</v>
      </c>
      <c r="L145" s="230">
        <f>(SUM('1.  LRAMVA Summary'!G$54:G$77)+SUM('1.  LRAMVA Summary'!G$78:G$79)*(MONTH($E145)-1)/12)*$H145</f>
        <v>0</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7"/>
        <v>0</v>
      </c>
    </row>
    <row r="146" spans="2:23" s="9" customFormat="1">
      <c r="B146" s="66"/>
      <c r="E146" s="214">
        <v>43800</v>
      </c>
      <c r="F146" s="214" t="s">
        <v>186</v>
      </c>
      <c r="G146" s="215" t="s">
        <v>69</v>
      </c>
      <c r="H146" s="240">
        <f t="shared" si="80"/>
        <v>1.8166666666666667E-3</v>
      </c>
      <c r="I146" s="230">
        <f>(SUM('1.  LRAMVA Summary'!D$54:D$77)+SUM('1.  LRAMVA Summary'!D$78:D$79)*(MONTH($E146)-1)/12)*$H146</f>
        <v>0</v>
      </c>
      <c r="J146" s="230">
        <f>(SUM('1.  LRAMVA Summary'!E$54:E$77)+SUM('1.  LRAMVA Summary'!E$78:E$79)*(MONTH($E146)-1)/12)*$H146</f>
        <v>0</v>
      </c>
      <c r="K146" s="230">
        <f>(SUM('1.  LRAMVA Summary'!F$54:F$77)+SUM('1.  LRAMVA Summary'!F$78:F$79)*(MONTH($E146)-1)/12)*$H146</f>
        <v>0</v>
      </c>
      <c r="L146" s="230">
        <f>(SUM('1.  LRAMVA Summary'!G$54:G$77)+SUM('1.  LRAMVA Summary'!G$78:G$79)*(MONTH($E146)-1)/12)*$H146</f>
        <v>0</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7"/>
        <v>0</v>
      </c>
    </row>
    <row r="147" spans="2:23" s="9" customFormat="1" ht="15" thickBot="1">
      <c r="B147" s="66"/>
      <c r="E147" s="216" t="s">
        <v>469</v>
      </c>
      <c r="F147" s="216"/>
      <c r="G147" s="217"/>
      <c r="H147" s="218"/>
      <c r="I147" s="219">
        <f>SUM(I134:I146)</f>
        <v>0</v>
      </c>
      <c r="J147" s="219">
        <f>SUM(J134:J146)</f>
        <v>0</v>
      </c>
      <c r="K147" s="219">
        <f t="shared" ref="K147:O147" si="81">SUM(K134:K146)</f>
        <v>0</v>
      </c>
      <c r="L147" s="219">
        <f t="shared" si="81"/>
        <v>0</v>
      </c>
      <c r="M147" s="219">
        <f t="shared" si="81"/>
        <v>0</v>
      </c>
      <c r="N147" s="219">
        <f t="shared" si="81"/>
        <v>0</v>
      </c>
      <c r="O147" s="219">
        <f t="shared" si="81"/>
        <v>0</v>
      </c>
      <c r="P147" s="219">
        <f t="shared" ref="P147:V147" si="82">SUM(P134:P146)</f>
        <v>0</v>
      </c>
      <c r="Q147" s="219">
        <f t="shared" si="82"/>
        <v>0</v>
      </c>
      <c r="R147" s="219">
        <f t="shared" si="82"/>
        <v>0</v>
      </c>
      <c r="S147" s="219">
        <f t="shared" si="82"/>
        <v>0</v>
      </c>
      <c r="T147" s="219">
        <f t="shared" si="82"/>
        <v>0</v>
      </c>
      <c r="U147" s="219">
        <f t="shared" si="82"/>
        <v>0</v>
      </c>
      <c r="V147" s="219">
        <f t="shared" si="82"/>
        <v>0</v>
      </c>
      <c r="W147" s="219">
        <f>SUM(W134:W146)</f>
        <v>0</v>
      </c>
    </row>
    <row r="148" spans="2:23" s="9" customFormat="1" ht="1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0</v>
      </c>
      <c r="J149" s="228">
        <f t="shared" ref="J149" si="83">J147+J148</f>
        <v>0</v>
      </c>
      <c r="K149" s="228">
        <f t="shared" ref="K149" si="84">K147+K148</f>
        <v>0</v>
      </c>
      <c r="L149" s="228">
        <f t="shared" ref="L149" si="85">L147+L148</f>
        <v>0</v>
      </c>
      <c r="M149" s="228">
        <f t="shared" ref="M149" si="86">M147+M148</f>
        <v>0</v>
      </c>
      <c r="N149" s="228">
        <f t="shared" ref="N149" si="87">N147+N148</f>
        <v>0</v>
      </c>
      <c r="O149" s="228">
        <f t="shared" ref="O149:V149" si="88">O147+O148</f>
        <v>0</v>
      </c>
      <c r="P149" s="228">
        <f t="shared" si="88"/>
        <v>0</v>
      </c>
      <c r="Q149" s="228">
        <f t="shared" si="88"/>
        <v>0</v>
      </c>
      <c r="R149" s="228">
        <f t="shared" si="88"/>
        <v>0</v>
      </c>
      <c r="S149" s="228">
        <f t="shared" si="88"/>
        <v>0</v>
      </c>
      <c r="T149" s="228">
        <f t="shared" si="88"/>
        <v>0</v>
      </c>
      <c r="U149" s="228">
        <f t="shared" si="88"/>
        <v>0</v>
      </c>
      <c r="V149" s="228">
        <f t="shared" si="88"/>
        <v>0</v>
      </c>
      <c r="W149" s="228">
        <f>W147+W148</f>
        <v>0</v>
      </c>
    </row>
    <row r="150" spans="2:23" s="9" customFormat="1">
      <c r="B150" s="66"/>
      <c r="E150" s="214">
        <v>43831</v>
      </c>
      <c r="F150" s="214" t="s">
        <v>187</v>
      </c>
      <c r="G150" s="215" t="s">
        <v>65</v>
      </c>
      <c r="H150" s="240">
        <f>$C$51/12</f>
        <v>1.8166666666666667E-3</v>
      </c>
      <c r="I150" s="230">
        <f>(SUM('1.  LRAMVA Summary'!D$54:D$80)+SUM('1.  LRAMVA Summary'!D$81:D$82)*(MONTH($E150)-1)/12)*$H150</f>
        <v>0</v>
      </c>
      <c r="J150" s="230">
        <f>(SUM('1.  LRAMVA Summary'!E$54:E$80)+SUM('1.  LRAMVA Summary'!E$81:E$82)*(MONTH($E150)-1)/12)*$H150</f>
        <v>0</v>
      </c>
      <c r="K150" s="230">
        <f>(SUM('1.  LRAMVA Summary'!F$54:F$80)+SUM('1.  LRAMVA Summary'!F$81:F$82)*(MONTH($E150)-1)/12)*$H150</f>
        <v>0</v>
      </c>
      <c r="L150" s="230">
        <f>(SUM('1.  LRAMVA Summary'!G$54:G$80)+SUM('1.  LRAMVA Summary'!G$81:G$82)*(MONTH($E150)-1)/12)*$H150</f>
        <v>0</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0</v>
      </c>
    </row>
    <row r="151" spans="2:23" s="9" customFormat="1">
      <c r="B151" s="66"/>
      <c r="E151" s="214">
        <v>43862</v>
      </c>
      <c r="F151" s="214" t="s">
        <v>187</v>
      </c>
      <c r="G151" s="215" t="s">
        <v>65</v>
      </c>
      <c r="H151" s="240">
        <f t="shared" ref="H151:H152" si="89">$C$51/12</f>
        <v>1.8166666666666667E-3</v>
      </c>
      <c r="I151" s="230">
        <f>(SUM('1.  LRAMVA Summary'!D$54:D$80)+SUM('1.  LRAMVA Summary'!D$81:D$82)*(MONTH($E151)-1)/12)*$H151</f>
        <v>0</v>
      </c>
      <c r="J151" s="230">
        <f>(SUM('1.  LRAMVA Summary'!E$54:E$80)+SUM('1.  LRAMVA Summary'!E$81:E$82)*(MONTH($E151)-1)/12)*$H151</f>
        <v>3.8236727978152394</v>
      </c>
      <c r="K151" s="230">
        <f>(SUM('1.  LRAMVA Summary'!F$54:F$80)+SUM('1.  LRAMVA Summary'!F$81:F$82)*(MONTH($E151)-1)/12)*$H151</f>
        <v>3.4828396894419527</v>
      </c>
      <c r="L151" s="230">
        <f>(SUM('1.  LRAMVA Summary'!G$54:G$80)+SUM('1.  LRAMVA Summary'!G$81:G$82)*(MONTH($E151)-1)/12)*$H151</f>
        <v>0</v>
      </c>
      <c r="M151" s="230">
        <f>(SUM('1.  LRAMVA Summary'!H$54:H$80)+SUM('1.  LRAMVA Summary'!H$81:H$82)*(MONTH($E151)-1)/12)*$H151</f>
        <v>5.1958683379976563E-2</v>
      </c>
      <c r="N151" s="230">
        <f>(SUM('1.  LRAMVA Summary'!I$54:I$80)+SUM('1.  LRAMVA Summary'!I$81:I$82)*(MONTH($E151)-1)/12)*$H151</f>
        <v>1.7180424522735911</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90">SUM(I151:V151)</f>
        <v>9.0765136229107597</v>
      </c>
    </row>
    <row r="152" spans="2:23" s="9" customFormat="1">
      <c r="B152" s="66"/>
      <c r="E152" s="214">
        <v>43891</v>
      </c>
      <c r="F152" s="214" t="s">
        <v>187</v>
      </c>
      <c r="G152" s="215" t="s">
        <v>65</v>
      </c>
      <c r="H152" s="240">
        <f t="shared" si="89"/>
        <v>1.8166666666666667E-3</v>
      </c>
      <c r="I152" s="230">
        <f>(SUM('1.  LRAMVA Summary'!D$54:D$80)+SUM('1.  LRAMVA Summary'!D$81:D$82)*(MONTH($E152)-1)/12)*$H152</f>
        <v>0</v>
      </c>
      <c r="J152" s="230">
        <f>(SUM('1.  LRAMVA Summary'!E$54:E$80)+SUM('1.  LRAMVA Summary'!E$81:E$82)*(MONTH($E152)-1)/12)*$H152</f>
        <v>7.6473455956304788</v>
      </c>
      <c r="K152" s="230">
        <f>(SUM('1.  LRAMVA Summary'!F$54:F$80)+SUM('1.  LRAMVA Summary'!F$81:F$82)*(MONTH($E152)-1)/12)*$H152</f>
        <v>6.9656793788839053</v>
      </c>
      <c r="L152" s="230">
        <f>(SUM('1.  LRAMVA Summary'!G$54:G$80)+SUM('1.  LRAMVA Summary'!G$81:G$82)*(MONTH($E152)-1)/12)*$H152</f>
        <v>0</v>
      </c>
      <c r="M152" s="230">
        <f>(SUM('1.  LRAMVA Summary'!H$54:H$80)+SUM('1.  LRAMVA Summary'!H$81:H$82)*(MONTH($E152)-1)/12)*$H152</f>
        <v>0.10391736675995313</v>
      </c>
      <c r="N152" s="230">
        <f>(SUM('1.  LRAMVA Summary'!I$54:I$80)+SUM('1.  LRAMVA Summary'!I$81:I$82)*(MONTH($E152)-1)/12)*$H152</f>
        <v>3.4360849045471822</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90"/>
        <v>18.153027245821519</v>
      </c>
    </row>
    <row r="153" spans="2:23" s="9" customFormat="1">
      <c r="B153" s="66"/>
      <c r="E153" s="214">
        <v>43922</v>
      </c>
      <c r="F153" s="214" t="s">
        <v>187</v>
      </c>
      <c r="G153" s="215" t="s">
        <v>66</v>
      </c>
      <c r="H153" s="240">
        <f>$C$52/12</f>
        <v>1.8166666666666667E-3</v>
      </c>
      <c r="I153" s="230">
        <f>(SUM('1.  LRAMVA Summary'!D$54:D$80)+SUM('1.  LRAMVA Summary'!D$81:D$82)*(MONTH($E153)-1)/12)*$H153</f>
        <v>0</v>
      </c>
      <c r="J153" s="230">
        <f>(SUM('1.  LRAMVA Summary'!E$54:E$80)+SUM('1.  LRAMVA Summary'!E$81:E$82)*(MONTH($E153)-1)/12)*$H153</f>
        <v>11.471018393445719</v>
      </c>
      <c r="K153" s="230">
        <f>(SUM('1.  LRAMVA Summary'!F$54:F$80)+SUM('1.  LRAMVA Summary'!F$81:F$82)*(MONTH($E153)-1)/12)*$H153</f>
        <v>10.448519068325858</v>
      </c>
      <c r="L153" s="230">
        <f>(SUM('1.  LRAMVA Summary'!G$54:G$80)+SUM('1.  LRAMVA Summary'!G$81:G$82)*(MONTH($E153)-1)/12)*$H153</f>
        <v>0</v>
      </c>
      <c r="M153" s="230">
        <f>(SUM('1.  LRAMVA Summary'!H$54:H$80)+SUM('1.  LRAMVA Summary'!H$81:H$82)*(MONTH($E153)-1)/12)*$H153</f>
        <v>0.15587605013992969</v>
      </c>
      <c r="N153" s="230">
        <f>(SUM('1.  LRAMVA Summary'!I$54:I$80)+SUM('1.  LRAMVA Summary'!I$81:I$82)*(MONTH($E153)-1)/12)*$H153</f>
        <v>5.1541273568207728</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90"/>
        <v>27.229540868732279</v>
      </c>
    </row>
    <row r="154" spans="2:23" s="9" customFormat="1">
      <c r="B154" s="66"/>
      <c r="E154" s="214">
        <v>43952</v>
      </c>
      <c r="F154" s="214" t="s">
        <v>187</v>
      </c>
      <c r="G154" s="215" t="s">
        <v>66</v>
      </c>
      <c r="H154" s="240">
        <f>$C$52/12</f>
        <v>1.8166666666666667E-3</v>
      </c>
      <c r="I154" s="230">
        <f>(SUM('1.  LRAMVA Summary'!D$54:D$80)+SUM('1.  LRAMVA Summary'!D$81:D$82)*(MONTH($E154)-1)/12)*$H154</f>
        <v>0</v>
      </c>
      <c r="J154" s="230">
        <f>(SUM('1.  LRAMVA Summary'!E$54:E$80)+SUM('1.  LRAMVA Summary'!E$81:E$82)*(MONTH($E154)-1)/12)*$H154</f>
        <v>15.294691191260958</v>
      </c>
      <c r="K154" s="230">
        <f>(SUM('1.  LRAMVA Summary'!F$54:F$80)+SUM('1.  LRAMVA Summary'!F$81:F$82)*(MONTH($E154)-1)/12)*$H154</f>
        <v>13.931358757767811</v>
      </c>
      <c r="L154" s="230">
        <f>(SUM('1.  LRAMVA Summary'!G$54:G$80)+SUM('1.  LRAMVA Summary'!G$81:G$82)*(MONTH($E154)-1)/12)*$H154</f>
        <v>0</v>
      </c>
      <c r="M154" s="230">
        <f>(SUM('1.  LRAMVA Summary'!H$54:H$80)+SUM('1.  LRAMVA Summary'!H$81:H$82)*(MONTH($E154)-1)/12)*$H154</f>
        <v>0.20783473351990625</v>
      </c>
      <c r="N154" s="230">
        <f>(SUM('1.  LRAMVA Summary'!I$54:I$80)+SUM('1.  LRAMVA Summary'!I$81:I$82)*(MONTH($E154)-1)/12)*$H154</f>
        <v>6.8721698090943644</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90"/>
        <v>36.306054491643039</v>
      </c>
    </row>
    <row r="155" spans="2:23" s="9" customFormat="1">
      <c r="B155" s="66"/>
      <c r="E155" s="214">
        <v>43983</v>
      </c>
      <c r="F155" s="214" t="s">
        <v>187</v>
      </c>
      <c r="G155" s="215" t="s">
        <v>66</v>
      </c>
      <c r="H155" s="240">
        <f>$C$52/12</f>
        <v>1.8166666666666667E-3</v>
      </c>
      <c r="I155" s="230">
        <f>(SUM('1.  LRAMVA Summary'!D$54:D$80)+SUM('1.  LRAMVA Summary'!D$81:D$82)*(MONTH($E155)-1)/12)*$H155</f>
        <v>0</v>
      </c>
      <c r="J155" s="230">
        <f>(SUM('1.  LRAMVA Summary'!E$54:E$80)+SUM('1.  LRAMVA Summary'!E$81:E$82)*(MONTH($E155)-1)/12)*$H155</f>
        <v>19.118363989076194</v>
      </c>
      <c r="K155" s="230">
        <f>(SUM('1.  LRAMVA Summary'!F$54:F$80)+SUM('1.  LRAMVA Summary'!F$81:F$82)*(MONTH($E155)-1)/12)*$H155</f>
        <v>17.414198447209767</v>
      </c>
      <c r="L155" s="230">
        <f>(SUM('1.  LRAMVA Summary'!G$54:G$80)+SUM('1.  LRAMVA Summary'!G$81:G$82)*(MONTH($E155)-1)/12)*$H155</f>
        <v>0</v>
      </c>
      <c r="M155" s="230">
        <f>(SUM('1.  LRAMVA Summary'!H$54:H$80)+SUM('1.  LRAMVA Summary'!H$81:H$82)*(MONTH($E155)-1)/12)*$H155</f>
        <v>0.25979341689988283</v>
      </c>
      <c r="N155" s="230">
        <f>(SUM('1.  LRAMVA Summary'!I$54:I$80)+SUM('1.  LRAMVA Summary'!I$81:I$82)*(MONTH($E155)-1)/12)*$H155</f>
        <v>8.5902122613679559</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90"/>
        <v>45.382568114553791</v>
      </c>
    </row>
    <row r="156" spans="2:23" s="9" customFormat="1">
      <c r="B156" s="66"/>
      <c r="E156" s="214">
        <v>44013</v>
      </c>
      <c r="F156" s="214" t="s">
        <v>187</v>
      </c>
      <c r="G156" s="215" t="s">
        <v>68</v>
      </c>
      <c r="H156" s="240">
        <f>$C$53/12</f>
        <v>4.75E-4</v>
      </c>
      <c r="I156" s="230">
        <f>(SUM('1.  LRAMVA Summary'!D$54:D$80)+SUM('1.  LRAMVA Summary'!D$81:D$82)*(MONTH($E156)-1)/12)*$H156</f>
        <v>0</v>
      </c>
      <c r="J156" s="230">
        <f>(SUM('1.  LRAMVA Summary'!E$54:E$80)+SUM('1.  LRAMVA Summary'!E$81:E$82)*(MONTH($E156)-1)/12)*$H156</f>
        <v>5.9986059488661105</v>
      </c>
      <c r="K156" s="230">
        <f>(SUM('1.  LRAMVA Summary'!F$54:F$80)+SUM('1.  LRAMVA Summary'!F$81:F$82)*(MONTH($E156)-1)/12)*$H156</f>
        <v>5.4639044669226955</v>
      </c>
      <c r="L156" s="230">
        <f>(SUM('1.  LRAMVA Summary'!G$54:G$80)+SUM('1.  LRAMVA Summary'!G$81:G$82)*(MONTH($E156)-1)/12)*$H156</f>
        <v>0</v>
      </c>
      <c r="M156" s="230">
        <f>(SUM('1.  LRAMVA Summary'!H$54:H$80)+SUM('1.  LRAMVA Summary'!H$81:H$82)*(MONTH($E156)-1)/12)*$H156</f>
        <v>8.1513163834642133E-2</v>
      </c>
      <c r="N156" s="230">
        <f>(SUM('1.  LRAMVA Summary'!I$54:I$80)+SUM('1.  LRAMVA Summary'!I$81:I$82)*(MONTH($E156)-1)/12)*$H156</f>
        <v>2.6952776086126975</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90"/>
        <v>14.239301188236146</v>
      </c>
    </row>
    <row r="157" spans="2:23" s="9" customFormat="1">
      <c r="B157" s="66"/>
      <c r="E157" s="214">
        <v>44044</v>
      </c>
      <c r="F157" s="214" t="s">
        <v>187</v>
      </c>
      <c r="G157" s="215" t="s">
        <v>68</v>
      </c>
      <c r="H157" s="240">
        <f>$C$53/12</f>
        <v>4.75E-4</v>
      </c>
      <c r="I157" s="230">
        <f>(SUM('1.  LRAMVA Summary'!D$54:D$80)+SUM('1.  LRAMVA Summary'!D$81:D$82)*(MONTH($E157)-1)/12)*$H157</f>
        <v>0</v>
      </c>
      <c r="J157" s="230">
        <f>(SUM('1.  LRAMVA Summary'!E$54:E$80)+SUM('1.  LRAMVA Summary'!E$81:E$82)*(MONTH($E157)-1)/12)*$H157</f>
        <v>6.9983736070104614</v>
      </c>
      <c r="K157" s="230">
        <f>(SUM('1.  LRAMVA Summary'!F$54:F$80)+SUM('1.  LRAMVA Summary'!F$81:F$82)*(MONTH($E157)-1)/12)*$H157</f>
        <v>6.3745552114098123</v>
      </c>
      <c r="L157" s="230">
        <f>(SUM('1.  LRAMVA Summary'!G$54:G$80)+SUM('1.  LRAMVA Summary'!G$81:G$82)*(MONTH($E157)-1)/12)*$H157</f>
        <v>0</v>
      </c>
      <c r="M157" s="230">
        <f>(SUM('1.  LRAMVA Summary'!H$54:H$80)+SUM('1.  LRAMVA Summary'!H$81:H$82)*(MONTH($E157)-1)/12)*$H157</f>
        <v>9.5098691140415831E-2</v>
      </c>
      <c r="N157" s="230">
        <f>(SUM('1.  LRAMVA Summary'!I$54:I$80)+SUM('1.  LRAMVA Summary'!I$81:I$82)*(MONTH($E157)-1)/12)*$H157</f>
        <v>3.1444905433814809</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90"/>
        <v>16.612518052942171</v>
      </c>
    </row>
    <row r="158" spans="2:23" s="9" customFormat="1">
      <c r="B158" s="66"/>
      <c r="E158" s="214">
        <v>44075</v>
      </c>
      <c r="F158" s="214" t="s">
        <v>187</v>
      </c>
      <c r="G158" s="215" t="s">
        <v>68</v>
      </c>
      <c r="H158" s="240">
        <f>$C$53/12</f>
        <v>4.75E-4</v>
      </c>
      <c r="I158" s="230">
        <f>(SUM('1.  LRAMVA Summary'!D$54:D$80)+SUM('1.  LRAMVA Summary'!D$81:D$82)*(MONTH($E158)-1)/12)*$H158</f>
        <v>0</v>
      </c>
      <c r="J158" s="230">
        <f>(SUM('1.  LRAMVA Summary'!E$54:E$80)+SUM('1.  LRAMVA Summary'!E$81:E$82)*(MONTH($E158)-1)/12)*$H158</f>
        <v>7.9981412651548123</v>
      </c>
      <c r="K158" s="230">
        <f>(SUM('1.  LRAMVA Summary'!F$54:F$80)+SUM('1.  LRAMVA Summary'!F$81:F$82)*(MONTH($E158)-1)/12)*$H158</f>
        <v>7.2852059558969282</v>
      </c>
      <c r="L158" s="230">
        <f>(SUM('1.  LRAMVA Summary'!G$54:G$80)+SUM('1.  LRAMVA Summary'!G$81:G$82)*(MONTH($E158)-1)/12)*$H158</f>
        <v>0</v>
      </c>
      <c r="M158" s="230">
        <f>(SUM('1.  LRAMVA Summary'!H$54:H$80)+SUM('1.  LRAMVA Summary'!H$81:H$82)*(MONTH($E158)-1)/12)*$H158</f>
        <v>0.1086842184461895</v>
      </c>
      <c r="N158" s="230">
        <f>(SUM('1.  LRAMVA Summary'!I$54:I$80)+SUM('1.  LRAMVA Summary'!I$81:I$82)*(MONTH($E158)-1)/12)*$H158</f>
        <v>3.5937034781502635</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90"/>
        <v>18.985734917648195</v>
      </c>
    </row>
    <row r="159" spans="2:23" s="9" customFormat="1">
      <c r="B159" s="66"/>
      <c r="E159" s="214">
        <v>44105</v>
      </c>
      <c r="F159" s="214" t="s">
        <v>187</v>
      </c>
      <c r="G159" s="215" t="s">
        <v>69</v>
      </c>
      <c r="H159" s="240">
        <f>$C$54/12</f>
        <v>4.75E-4</v>
      </c>
      <c r="I159" s="230">
        <f>(SUM('1.  LRAMVA Summary'!D$54:D$80)+SUM('1.  LRAMVA Summary'!D$81:D$82)*(MONTH($E159)-1)/12)*$H159</f>
        <v>0</v>
      </c>
      <c r="J159" s="230">
        <f>(SUM('1.  LRAMVA Summary'!E$54:E$80)+SUM('1.  LRAMVA Summary'!E$81:E$82)*(MONTH($E159)-1)/12)*$H159</f>
        <v>8.997908923299164</v>
      </c>
      <c r="K159" s="230">
        <f>(SUM('1.  LRAMVA Summary'!F$54:F$80)+SUM('1.  LRAMVA Summary'!F$81:F$82)*(MONTH($E159)-1)/12)*$H159</f>
        <v>8.195856700384045</v>
      </c>
      <c r="L159" s="230">
        <f>(SUM('1.  LRAMVA Summary'!G$54:G$80)+SUM('1.  LRAMVA Summary'!G$81:G$82)*(MONTH($E159)-1)/12)*$H159</f>
        <v>0</v>
      </c>
      <c r="M159" s="230">
        <f>(SUM('1.  LRAMVA Summary'!H$54:H$80)+SUM('1.  LRAMVA Summary'!H$81:H$82)*(MONTH($E159)-1)/12)*$H159</f>
        <v>0.1222697457519632</v>
      </c>
      <c r="N159" s="230">
        <f>(SUM('1.  LRAMVA Summary'!I$54:I$80)+SUM('1.  LRAMVA Summary'!I$81:I$82)*(MONTH($E159)-1)/12)*$H159</f>
        <v>4.0429164129190465</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90"/>
        <v>21.358951782354218</v>
      </c>
    </row>
    <row r="160" spans="2:23" s="9" customFormat="1">
      <c r="B160" s="66"/>
      <c r="E160" s="214">
        <v>44136</v>
      </c>
      <c r="F160" s="214" t="s">
        <v>187</v>
      </c>
      <c r="G160" s="215" t="s">
        <v>69</v>
      </c>
      <c r="H160" s="240">
        <f>$C$54/12</f>
        <v>4.75E-4</v>
      </c>
      <c r="I160" s="230">
        <f>(SUM('1.  LRAMVA Summary'!D$54:D$80)+SUM('1.  LRAMVA Summary'!D$81:D$82)*(MONTH($E160)-1)/12)*$H160</f>
        <v>0</v>
      </c>
      <c r="J160" s="230">
        <f>(SUM('1.  LRAMVA Summary'!E$54:E$80)+SUM('1.  LRAMVA Summary'!E$81:E$82)*(MONTH($E160)-1)/12)*$H160</f>
        <v>9.997676581443514</v>
      </c>
      <c r="K160" s="230">
        <f>(SUM('1.  LRAMVA Summary'!F$54:F$80)+SUM('1.  LRAMVA Summary'!F$81:F$82)*(MONTH($E160)-1)/12)*$H160</f>
        <v>9.1065074448711627</v>
      </c>
      <c r="L160" s="230">
        <f>(SUM('1.  LRAMVA Summary'!G$54:G$80)+SUM('1.  LRAMVA Summary'!G$81:G$82)*(MONTH($E160)-1)/12)*$H160</f>
        <v>0</v>
      </c>
      <c r="M160" s="230">
        <f>(SUM('1.  LRAMVA Summary'!H$54:H$80)+SUM('1.  LRAMVA Summary'!H$81:H$82)*(MONTH($E160)-1)/12)*$H160</f>
        <v>0.13585527305773687</v>
      </c>
      <c r="N160" s="230">
        <f>(SUM('1.  LRAMVA Summary'!I$54:I$80)+SUM('1.  LRAMVA Summary'!I$81:I$82)*(MONTH($E160)-1)/12)*$H160</f>
        <v>4.4921293476878299</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90"/>
        <v>23.732168647060242</v>
      </c>
    </row>
    <row r="161" spans="2:23" s="9" customFormat="1">
      <c r="B161" s="66"/>
      <c r="E161" s="214">
        <v>44166</v>
      </c>
      <c r="F161" s="214" t="s">
        <v>187</v>
      </c>
      <c r="G161" s="215" t="s">
        <v>69</v>
      </c>
      <c r="H161" s="240">
        <f>$C$54/12</f>
        <v>4.75E-4</v>
      </c>
      <c r="I161" s="230">
        <f>(SUM('1.  LRAMVA Summary'!D$54:D$80)+SUM('1.  LRAMVA Summary'!D$81:D$82)*(MONTH($E161)-1)/12)*$H161</f>
        <v>0</v>
      </c>
      <c r="J161" s="230">
        <f>(SUM('1.  LRAMVA Summary'!E$54:E$80)+SUM('1.  LRAMVA Summary'!E$81:E$82)*(MONTH($E161)-1)/12)*$H161</f>
        <v>10.997444239587866</v>
      </c>
      <c r="K161" s="230">
        <f>(SUM('1.  LRAMVA Summary'!F$54:F$80)+SUM('1.  LRAMVA Summary'!F$81:F$82)*(MONTH($E161)-1)/12)*$H161</f>
        <v>10.017158189358277</v>
      </c>
      <c r="L161" s="230">
        <f>(SUM('1.  LRAMVA Summary'!G$54:G$80)+SUM('1.  LRAMVA Summary'!G$81:G$82)*(MONTH($E161)-1)/12)*$H161</f>
        <v>0</v>
      </c>
      <c r="M161" s="230">
        <f>(SUM('1.  LRAMVA Summary'!H$54:H$80)+SUM('1.  LRAMVA Summary'!H$81:H$82)*(MONTH($E161)-1)/12)*$H161</f>
        <v>0.1494408003635106</v>
      </c>
      <c r="N161" s="230">
        <f>(SUM('1.  LRAMVA Summary'!I$54:I$80)+SUM('1.  LRAMVA Summary'!I$81:I$82)*(MONTH($E161)-1)/12)*$H161</f>
        <v>4.9413422824566124</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26.105385511766265</v>
      </c>
    </row>
    <row r="162" spans="2:23" s="9" customFormat="1" ht="15" thickBot="1">
      <c r="B162" s="66"/>
      <c r="E162" s="216" t="s">
        <v>470</v>
      </c>
      <c r="F162" s="216"/>
      <c r="G162" s="217"/>
      <c r="H162" s="218"/>
      <c r="I162" s="219">
        <f>SUM(I149:I161)</f>
        <v>0</v>
      </c>
      <c r="J162" s="219">
        <f>SUM(J149:J161)</f>
        <v>108.34324253259052</v>
      </c>
      <c r="K162" s="219">
        <f t="shared" ref="K162:O162" si="91">SUM(K149:K161)</f>
        <v>98.685783310472203</v>
      </c>
      <c r="L162" s="219">
        <f t="shared" si="91"/>
        <v>0</v>
      </c>
      <c r="M162" s="219">
        <f t="shared" si="91"/>
        <v>1.4722421432941069</v>
      </c>
      <c r="N162" s="219">
        <f t="shared" si="91"/>
        <v>48.680496457311797</v>
      </c>
      <c r="O162" s="219">
        <f t="shared" si="91"/>
        <v>0</v>
      </c>
      <c r="P162" s="219">
        <f t="shared" ref="P162:V162" si="92">SUM(P149:P161)</f>
        <v>0</v>
      </c>
      <c r="Q162" s="219">
        <f t="shared" si="92"/>
        <v>0</v>
      </c>
      <c r="R162" s="219">
        <f t="shared" si="92"/>
        <v>0</v>
      </c>
      <c r="S162" s="219">
        <f t="shared" si="92"/>
        <v>0</v>
      </c>
      <c r="T162" s="219">
        <f t="shared" si="92"/>
        <v>0</v>
      </c>
      <c r="U162" s="219">
        <f t="shared" si="92"/>
        <v>0</v>
      </c>
      <c r="V162" s="219">
        <f t="shared" si="92"/>
        <v>0</v>
      </c>
      <c r="W162" s="219">
        <f>SUM(W149:W161)</f>
        <v>257.18176444366861</v>
      </c>
    </row>
    <row r="163" spans="2:23" s="9" customFormat="1" ht="1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716</v>
      </c>
      <c r="F164" s="225"/>
      <c r="G164" s="226"/>
      <c r="H164" s="227"/>
      <c r="I164" s="228">
        <f>I162+I163</f>
        <v>0</v>
      </c>
      <c r="J164" s="228">
        <f t="shared" ref="J164:U164" si="93">J162+J163</f>
        <v>108.34324253259052</v>
      </c>
      <c r="K164" s="228">
        <f t="shared" si="93"/>
        <v>98.685783310472203</v>
      </c>
      <c r="L164" s="228">
        <f t="shared" si="93"/>
        <v>0</v>
      </c>
      <c r="M164" s="228">
        <f t="shared" si="93"/>
        <v>1.4722421432941069</v>
      </c>
      <c r="N164" s="228">
        <f t="shared" si="93"/>
        <v>48.680496457311797</v>
      </c>
      <c r="O164" s="228">
        <f t="shared" si="93"/>
        <v>0</v>
      </c>
      <c r="P164" s="228">
        <f t="shared" si="93"/>
        <v>0</v>
      </c>
      <c r="Q164" s="228">
        <f t="shared" si="93"/>
        <v>0</v>
      </c>
      <c r="R164" s="228">
        <f t="shared" si="93"/>
        <v>0</v>
      </c>
      <c r="S164" s="228">
        <f t="shared" si="93"/>
        <v>0</v>
      </c>
      <c r="T164" s="228">
        <f t="shared" si="93"/>
        <v>0</v>
      </c>
      <c r="U164" s="228">
        <f t="shared" si="93"/>
        <v>0</v>
      </c>
      <c r="V164" s="228">
        <f>V162+V163</f>
        <v>0</v>
      </c>
      <c r="W164" s="228">
        <f>W162+W163</f>
        <v>257.18176444366861</v>
      </c>
    </row>
    <row r="165" spans="2:23">
      <c r="E165" s="214">
        <v>44197</v>
      </c>
      <c r="F165" s="214" t="s">
        <v>722</v>
      </c>
      <c r="G165" s="215" t="s">
        <v>65</v>
      </c>
      <c r="H165" s="240">
        <f>$C$55/12</f>
        <v>4.75E-4</v>
      </c>
      <c r="I165" s="230">
        <f>(SUM('1.  LRAMVA Summary'!D$54:D$80)+SUM('1.  LRAMVA Summary'!D$81:D$82)*(MONTH($E165)-1)/12)*$H165</f>
        <v>0</v>
      </c>
      <c r="J165" s="230">
        <f>(SUM('1.  LRAMVA Summary'!E$54:E$80)+SUM('1.  LRAMVA Summary'!E$81:E$82)*(MONTH($E165)-1)/12)*$H165</f>
        <v>0</v>
      </c>
      <c r="K165" s="230">
        <f>(SUM('1.  LRAMVA Summary'!F$54:F$80)+SUM('1.  LRAMVA Summary'!F$81:F$82)*(MONTH($E165)-1)/12)*$H165</f>
        <v>0</v>
      </c>
      <c r="L165" s="230">
        <f>(SUM('1.  LRAMVA Summary'!G$54:G$80)+SUM('1.  LRAMVA Summary'!G$81:G$82)*(MONTH($E165)-1)/12)*$H165</f>
        <v>0</v>
      </c>
      <c r="M165" s="230">
        <f>(SUM('1.  LRAMVA Summary'!H$54:H$80)+SUM('1.  LRAMVA Summary'!H$81:H$82)*(MONTH($E165)-1)/12)*$H165</f>
        <v>0</v>
      </c>
      <c r="N165" s="230">
        <f>(SUM('1.  LRAMVA Summary'!I$54:I$80)+SUM('1.  LRAMVA Summary'!I$81:I$82)*(MONTH($E165)-1)/12)*$H165</f>
        <v>0</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0</v>
      </c>
    </row>
    <row r="166" spans="2:23">
      <c r="E166" s="214">
        <v>44228</v>
      </c>
      <c r="F166" s="214" t="s">
        <v>722</v>
      </c>
      <c r="G166" s="215" t="s">
        <v>65</v>
      </c>
      <c r="H166" s="240">
        <f t="shared" ref="H166:H167" si="94">$C$55/12</f>
        <v>4.75E-4</v>
      </c>
      <c r="I166" s="230">
        <f>(SUM('1.  LRAMVA Summary'!D$54:D$80)+SUM('1.  LRAMVA Summary'!D$81:D$82)*(MONTH($E166)-1)/12)*$H166</f>
        <v>0</v>
      </c>
      <c r="J166" s="230">
        <f>(SUM('1.  LRAMVA Summary'!E$54:E$80)+SUM('1.  LRAMVA Summary'!E$81:E$82)*(MONTH($E166)-1)/12)*$H166</f>
        <v>0.99976765814435153</v>
      </c>
      <c r="K166" s="230">
        <f>(SUM('1.  LRAMVA Summary'!F$54:F$80)+SUM('1.  LRAMVA Summary'!F$81:F$82)*(MONTH($E166)-1)/12)*$H166</f>
        <v>0.91065074448711603</v>
      </c>
      <c r="L166" s="230">
        <f>(SUM('1.  LRAMVA Summary'!G$54:G$80)+SUM('1.  LRAMVA Summary'!G$81:G$82)*(MONTH($E166)-1)/12)*$H166</f>
        <v>0</v>
      </c>
      <c r="M166" s="230">
        <f>(SUM('1.  LRAMVA Summary'!H$54:H$80)+SUM('1.  LRAMVA Summary'!H$81:H$82)*(MONTH($E166)-1)/12)*$H166</f>
        <v>1.3585527305773688E-2</v>
      </c>
      <c r="N166" s="230">
        <f>(SUM('1.  LRAMVA Summary'!I$54:I$80)+SUM('1.  LRAMVA Summary'!I$81:I$82)*(MONTH($E166)-1)/12)*$H166</f>
        <v>0.44921293476878293</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5">SUM(I166:V166)</f>
        <v>2.3732168647060243</v>
      </c>
    </row>
    <row r="167" spans="2:23">
      <c r="E167" s="214">
        <v>44256</v>
      </c>
      <c r="F167" s="214" t="s">
        <v>722</v>
      </c>
      <c r="G167" s="215" t="s">
        <v>65</v>
      </c>
      <c r="H167" s="240">
        <f t="shared" si="94"/>
        <v>4.75E-4</v>
      </c>
      <c r="I167" s="230">
        <f>(SUM('1.  LRAMVA Summary'!D$54:D$80)+SUM('1.  LRAMVA Summary'!D$81:D$82)*(MONTH($E167)-1)/12)*$H167</f>
        <v>0</v>
      </c>
      <c r="J167" s="230">
        <f>(SUM('1.  LRAMVA Summary'!E$54:E$80)+SUM('1.  LRAMVA Summary'!E$81:E$82)*(MONTH($E167)-1)/12)*$H167</f>
        <v>1.9995353162887031</v>
      </c>
      <c r="K167" s="230">
        <f>(SUM('1.  LRAMVA Summary'!F$54:F$80)+SUM('1.  LRAMVA Summary'!F$81:F$82)*(MONTH($E167)-1)/12)*$H167</f>
        <v>1.8213014889742321</v>
      </c>
      <c r="L167" s="230">
        <f>(SUM('1.  LRAMVA Summary'!G$54:G$80)+SUM('1.  LRAMVA Summary'!G$81:G$82)*(MONTH($E167)-1)/12)*$H167</f>
        <v>0</v>
      </c>
      <c r="M167" s="230">
        <f>(SUM('1.  LRAMVA Summary'!H$54:H$80)+SUM('1.  LRAMVA Summary'!H$81:H$82)*(MONTH($E167)-1)/12)*$H167</f>
        <v>2.7171054611547375E-2</v>
      </c>
      <c r="N167" s="230">
        <f>(SUM('1.  LRAMVA Summary'!I$54:I$80)+SUM('1.  LRAMVA Summary'!I$81:I$82)*(MONTH($E167)-1)/12)*$H167</f>
        <v>0.89842586953756587</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5"/>
        <v>4.7464337294120487</v>
      </c>
    </row>
    <row r="168" spans="2:23">
      <c r="E168" s="214">
        <v>44287</v>
      </c>
      <c r="F168" s="214" t="s">
        <v>722</v>
      </c>
      <c r="G168" s="215" t="s">
        <v>66</v>
      </c>
      <c r="H168" s="240">
        <f>$C$56/12</f>
        <v>4.75E-4</v>
      </c>
      <c r="I168" s="230">
        <f>(SUM('1.  LRAMVA Summary'!D$54:D$80)+SUM('1.  LRAMVA Summary'!D$81:D$82)*(MONTH($E168)-1)/12)*$H168</f>
        <v>0</v>
      </c>
      <c r="J168" s="230">
        <f>(SUM('1.  LRAMVA Summary'!E$54:E$80)+SUM('1.  LRAMVA Summary'!E$81:E$82)*(MONTH($E168)-1)/12)*$H168</f>
        <v>2.9993029744330553</v>
      </c>
      <c r="K168" s="230">
        <f>(SUM('1.  LRAMVA Summary'!F$54:F$80)+SUM('1.  LRAMVA Summary'!F$81:F$82)*(MONTH($E168)-1)/12)*$H168</f>
        <v>2.7319522334613477</v>
      </c>
      <c r="L168" s="230">
        <f>(SUM('1.  LRAMVA Summary'!G$54:G$80)+SUM('1.  LRAMVA Summary'!G$81:G$82)*(MONTH($E168)-1)/12)*$H168</f>
        <v>0</v>
      </c>
      <c r="M168" s="230">
        <f>(SUM('1.  LRAMVA Summary'!H$54:H$80)+SUM('1.  LRAMVA Summary'!H$81:H$82)*(MONTH($E168)-1)/12)*$H168</f>
        <v>4.0756581917321066E-2</v>
      </c>
      <c r="N168" s="230">
        <f>(SUM('1.  LRAMVA Summary'!I$54:I$80)+SUM('1.  LRAMVA Summary'!I$81:I$82)*(MONTH($E168)-1)/12)*$H168</f>
        <v>1.3476388043063487</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5"/>
        <v>7.119650594118073</v>
      </c>
    </row>
    <row r="169" spans="2:23">
      <c r="E169" s="214">
        <v>44317</v>
      </c>
      <c r="F169" s="214" t="s">
        <v>722</v>
      </c>
      <c r="G169" s="215" t="s">
        <v>66</v>
      </c>
      <c r="H169" s="240">
        <f t="shared" ref="H169:H176" si="96">$C$56/12</f>
        <v>4.75E-4</v>
      </c>
      <c r="I169" s="230">
        <f>(SUM('1.  LRAMVA Summary'!D$54:D$80)+SUM('1.  LRAMVA Summary'!D$81:D$82)*(MONTH($E169)-1)/12)*$H169</f>
        <v>0</v>
      </c>
      <c r="J169" s="230">
        <f>(SUM('1.  LRAMVA Summary'!E$54:E$80)+SUM('1.  LRAMVA Summary'!E$81:E$82)*(MONTH($E169)-1)/12)*$H169</f>
        <v>3.9990706325774061</v>
      </c>
      <c r="K169" s="230">
        <f>(SUM('1.  LRAMVA Summary'!F$54:F$80)+SUM('1.  LRAMVA Summary'!F$81:F$82)*(MONTH($E169)-1)/12)*$H169</f>
        <v>3.6426029779484641</v>
      </c>
      <c r="L169" s="230">
        <f>(SUM('1.  LRAMVA Summary'!G$54:G$80)+SUM('1.  LRAMVA Summary'!G$81:G$82)*(MONTH($E169)-1)/12)*$H169</f>
        <v>0</v>
      </c>
      <c r="M169" s="230">
        <f>(SUM('1.  LRAMVA Summary'!H$54:H$80)+SUM('1.  LRAMVA Summary'!H$81:H$82)*(MONTH($E169)-1)/12)*$H169</f>
        <v>5.4342109223094751E-2</v>
      </c>
      <c r="N169" s="230">
        <f>(SUM('1.  LRAMVA Summary'!I$54:I$80)+SUM('1.  LRAMVA Summary'!I$81:I$82)*(MONTH($E169)-1)/12)*$H169</f>
        <v>1.7968517390751317</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5"/>
        <v>9.4928674588240973</v>
      </c>
    </row>
    <row r="170" spans="2:23">
      <c r="E170" s="214">
        <v>44348</v>
      </c>
      <c r="F170" s="214" t="s">
        <v>722</v>
      </c>
      <c r="G170" s="215" t="s">
        <v>66</v>
      </c>
      <c r="H170" s="240">
        <f t="shared" si="96"/>
        <v>4.75E-4</v>
      </c>
      <c r="I170" s="230">
        <f>(SUM('1.  LRAMVA Summary'!D$54:D$80)+SUM('1.  LRAMVA Summary'!D$81:D$82)*(MONTH($E170)-1)/12)*$H170</f>
        <v>0</v>
      </c>
      <c r="J170" s="230">
        <f>(SUM('1.  LRAMVA Summary'!E$54:E$80)+SUM('1.  LRAMVA Summary'!E$81:E$82)*(MONTH($E170)-1)/12)*$H170</f>
        <v>4.998838290721757</v>
      </c>
      <c r="K170" s="230">
        <f>(SUM('1.  LRAMVA Summary'!F$54:F$80)+SUM('1.  LRAMVA Summary'!F$81:F$82)*(MONTH($E170)-1)/12)*$H170</f>
        <v>4.5532537224355814</v>
      </c>
      <c r="L170" s="230">
        <f>(SUM('1.  LRAMVA Summary'!G$54:G$80)+SUM('1.  LRAMVA Summary'!G$81:G$82)*(MONTH($E170)-1)/12)*$H170</f>
        <v>0</v>
      </c>
      <c r="M170" s="230">
        <f>(SUM('1.  LRAMVA Summary'!H$54:H$80)+SUM('1.  LRAMVA Summary'!H$81:H$82)*(MONTH($E170)-1)/12)*$H170</f>
        <v>6.7927636528868435E-2</v>
      </c>
      <c r="N170" s="230">
        <f>(SUM('1.  LRAMVA Summary'!I$54:I$80)+SUM('1.  LRAMVA Summary'!I$81:I$82)*(MONTH($E170)-1)/12)*$H170</f>
        <v>2.2460646738439149</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5"/>
        <v>11.866084323530121</v>
      </c>
    </row>
    <row r="171" spans="2:23">
      <c r="E171" s="214">
        <v>44378</v>
      </c>
      <c r="F171" s="214" t="s">
        <v>722</v>
      </c>
      <c r="G171" s="215" t="s">
        <v>68</v>
      </c>
      <c r="H171" s="240">
        <f t="shared" si="96"/>
        <v>4.75E-4</v>
      </c>
      <c r="I171" s="230">
        <f>(SUM('1.  LRAMVA Summary'!D$54:D$80)+SUM('1.  LRAMVA Summary'!D$81:D$82)*(MONTH($E171)-1)/12)*$H171</f>
        <v>0</v>
      </c>
      <c r="J171" s="230">
        <f>(SUM('1.  LRAMVA Summary'!E$54:E$80)+SUM('1.  LRAMVA Summary'!E$81:E$82)*(MONTH($E171)-1)/12)*$H171</f>
        <v>5.9986059488661105</v>
      </c>
      <c r="K171" s="230">
        <f>(SUM('1.  LRAMVA Summary'!F$54:F$80)+SUM('1.  LRAMVA Summary'!F$81:F$82)*(MONTH($E171)-1)/12)*$H171</f>
        <v>5.4639044669226955</v>
      </c>
      <c r="L171" s="230">
        <f>(SUM('1.  LRAMVA Summary'!G$54:G$80)+SUM('1.  LRAMVA Summary'!G$81:G$82)*(MONTH($E171)-1)/12)*$H171</f>
        <v>0</v>
      </c>
      <c r="M171" s="230">
        <f>(SUM('1.  LRAMVA Summary'!H$54:H$80)+SUM('1.  LRAMVA Summary'!H$81:H$82)*(MONTH($E171)-1)/12)*$H171</f>
        <v>8.1513163834642133E-2</v>
      </c>
      <c r="N171" s="230">
        <f>(SUM('1.  LRAMVA Summary'!I$54:I$80)+SUM('1.  LRAMVA Summary'!I$81:I$82)*(MONTH($E171)-1)/12)*$H171</f>
        <v>2.6952776086126975</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5"/>
        <v>14.239301188236146</v>
      </c>
    </row>
    <row r="172" spans="2:23">
      <c r="E172" s="214">
        <v>44409</v>
      </c>
      <c r="F172" s="214" t="s">
        <v>722</v>
      </c>
      <c r="G172" s="215" t="s">
        <v>68</v>
      </c>
      <c r="H172" s="240">
        <f t="shared" si="96"/>
        <v>4.75E-4</v>
      </c>
      <c r="I172" s="230">
        <f>(SUM('1.  LRAMVA Summary'!D$54:D$80)+SUM('1.  LRAMVA Summary'!D$81:D$82)*(MONTH($E172)-1)/12)*$H172</f>
        <v>0</v>
      </c>
      <c r="J172" s="230">
        <f>(SUM('1.  LRAMVA Summary'!E$54:E$80)+SUM('1.  LRAMVA Summary'!E$81:E$82)*(MONTH($E172)-1)/12)*$H172</f>
        <v>6.9983736070104614</v>
      </c>
      <c r="K172" s="230">
        <f>(SUM('1.  LRAMVA Summary'!F$54:F$80)+SUM('1.  LRAMVA Summary'!F$81:F$82)*(MONTH($E172)-1)/12)*$H172</f>
        <v>6.3745552114098123</v>
      </c>
      <c r="L172" s="230">
        <f>(SUM('1.  LRAMVA Summary'!G$54:G$80)+SUM('1.  LRAMVA Summary'!G$81:G$82)*(MONTH($E172)-1)/12)*$H172</f>
        <v>0</v>
      </c>
      <c r="M172" s="230">
        <f>(SUM('1.  LRAMVA Summary'!H$54:H$80)+SUM('1.  LRAMVA Summary'!H$81:H$82)*(MONTH($E172)-1)/12)*$H172</f>
        <v>9.5098691140415831E-2</v>
      </c>
      <c r="N172" s="230">
        <f>(SUM('1.  LRAMVA Summary'!I$54:I$80)+SUM('1.  LRAMVA Summary'!I$81:I$82)*(MONTH($E172)-1)/12)*$H172</f>
        <v>3.1444905433814809</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5"/>
        <v>16.612518052942171</v>
      </c>
    </row>
    <row r="173" spans="2:23">
      <c r="E173" s="214">
        <v>44440</v>
      </c>
      <c r="F173" s="214" t="s">
        <v>722</v>
      </c>
      <c r="G173" s="215" t="s">
        <v>68</v>
      </c>
      <c r="H173" s="240">
        <f t="shared" si="96"/>
        <v>4.75E-4</v>
      </c>
      <c r="I173" s="230">
        <f>(SUM('1.  LRAMVA Summary'!D$54:D$80)+SUM('1.  LRAMVA Summary'!D$81:D$82)*(MONTH($E173)-1)/12)*$H173</f>
        <v>0</v>
      </c>
      <c r="J173" s="230">
        <f>(SUM('1.  LRAMVA Summary'!E$54:E$80)+SUM('1.  LRAMVA Summary'!E$81:E$82)*(MONTH($E173)-1)/12)*$H173</f>
        <v>7.9981412651548123</v>
      </c>
      <c r="K173" s="230">
        <f>(SUM('1.  LRAMVA Summary'!F$54:F$80)+SUM('1.  LRAMVA Summary'!F$81:F$82)*(MONTH($E173)-1)/12)*$H173</f>
        <v>7.2852059558969282</v>
      </c>
      <c r="L173" s="230">
        <f>(SUM('1.  LRAMVA Summary'!G$54:G$80)+SUM('1.  LRAMVA Summary'!G$81:G$82)*(MONTH($E173)-1)/12)*$H173</f>
        <v>0</v>
      </c>
      <c r="M173" s="230">
        <f>(SUM('1.  LRAMVA Summary'!H$54:H$80)+SUM('1.  LRAMVA Summary'!H$81:H$82)*(MONTH($E173)-1)/12)*$H173</f>
        <v>0.1086842184461895</v>
      </c>
      <c r="N173" s="230">
        <f>(SUM('1.  LRAMVA Summary'!I$54:I$80)+SUM('1.  LRAMVA Summary'!I$81:I$82)*(MONTH($E173)-1)/12)*$H173</f>
        <v>3.5937034781502635</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5"/>
        <v>18.985734917648195</v>
      </c>
    </row>
    <row r="174" spans="2:23">
      <c r="E174" s="214">
        <v>44470</v>
      </c>
      <c r="F174" s="214" t="s">
        <v>722</v>
      </c>
      <c r="G174" s="215" t="s">
        <v>69</v>
      </c>
      <c r="H174" s="240">
        <f t="shared" si="96"/>
        <v>4.75E-4</v>
      </c>
      <c r="I174" s="230">
        <f>(SUM('1.  LRAMVA Summary'!D$54:D$80)+SUM('1.  LRAMVA Summary'!D$81:D$82)*(MONTH($E174)-1)/12)*$H174</f>
        <v>0</v>
      </c>
      <c r="J174" s="230">
        <f>(SUM('1.  LRAMVA Summary'!E$54:E$80)+SUM('1.  LRAMVA Summary'!E$81:E$82)*(MONTH($E174)-1)/12)*$H174</f>
        <v>8.997908923299164</v>
      </c>
      <c r="K174" s="230">
        <f>(SUM('1.  LRAMVA Summary'!F$54:F$80)+SUM('1.  LRAMVA Summary'!F$81:F$82)*(MONTH($E174)-1)/12)*$H174</f>
        <v>8.195856700384045</v>
      </c>
      <c r="L174" s="230">
        <f>(SUM('1.  LRAMVA Summary'!G$54:G$80)+SUM('1.  LRAMVA Summary'!G$81:G$82)*(MONTH($E174)-1)/12)*$H174</f>
        <v>0</v>
      </c>
      <c r="M174" s="230">
        <f>(SUM('1.  LRAMVA Summary'!H$54:H$80)+SUM('1.  LRAMVA Summary'!H$81:H$82)*(MONTH($E174)-1)/12)*$H174</f>
        <v>0.1222697457519632</v>
      </c>
      <c r="N174" s="230">
        <f>(SUM('1.  LRAMVA Summary'!I$54:I$80)+SUM('1.  LRAMVA Summary'!I$81:I$82)*(MONTH($E174)-1)/12)*$H174</f>
        <v>4.0429164129190465</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5"/>
        <v>21.358951782354218</v>
      </c>
    </row>
    <row r="175" spans="2:23">
      <c r="E175" s="214">
        <v>44501</v>
      </c>
      <c r="F175" s="214" t="s">
        <v>722</v>
      </c>
      <c r="G175" s="215" t="s">
        <v>69</v>
      </c>
      <c r="H175" s="240">
        <f t="shared" si="96"/>
        <v>4.75E-4</v>
      </c>
      <c r="I175" s="230">
        <f>(SUM('1.  LRAMVA Summary'!D$54:D$80)+SUM('1.  LRAMVA Summary'!D$81:D$82)*(MONTH($E175)-1)/12)*$H175</f>
        <v>0</v>
      </c>
      <c r="J175" s="230">
        <f>(SUM('1.  LRAMVA Summary'!E$54:E$80)+SUM('1.  LRAMVA Summary'!E$81:E$82)*(MONTH($E175)-1)/12)*$H175</f>
        <v>9.997676581443514</v>
      </c>
      <c r="K175" s="230">
        <f>(SUM('1.  LRAMVA Summary'!F$54:F$80)+SUM('1.  LRAMVA Summary'!F$81:F$82)*(MONTH($E175)-1)/12)*$H175</f>
        <v>9.1065074448711627</v>
      </c>
      <c r="L175" s="230">
        <f>(SUM('1.  LRAMVA Summary'!G$54:G$80)+SUM('1.  LRAMVA Summary'!G$81:G$82)*(MONTH($E175)-1)/12)*$H175</f>
        <v>0</v>
      </c>
      <c r="M175" s="230">
        <f>(SUM('1.  LRAMVA Summary'!H$54:H$80)+SUM('1.  LRAMVA Summary'!H$81:H$82)*(MONTH($E175)-1)/12)*$H175</f>
        <v>0.13585527305773687</v>
      </c>
      <c r="N175" s="230">
        <f>(SUM('1.  LRAMVA Summary'!I$54:I$80)+SUM('1.  LRAMVA Summary'!I$81:I$82)*(MONTH($E175)-1)/12)*$H175</f>
        <v>4.4921293476878299</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5"/>
        <v>23.732168647060242</v>
      </c>
    </row>
    <row r="176" spans="2:23">
      <c r="E176" s="214">
        <v>44531</v>
      </c>
      <c r="F176" s="214" t="s">
        <v>722</v>
      </c>
      <c r="G176" s="215" t="s">
        <v>69</v>
      </c>
      <c r="H176" s="240">
        <f t="shared" si="96"/>
        <v>4.75E-4</v>
      </c>
      <c r="I176" s="230">
        <f>(SUM('1.  LRAMVA Summary'!D$54:D$80)+SUM('1.  LRAMVA Summary'!D$81:D$82)*(MONTH($E176)-1)/12)*$H176</f>
        <v>0</v>
      </c>
      <c r="J176" s="230">
        <f>(SUM('1.  LRAMVA Summary'!E$54:E$80)+SUM('1.  LRAMVA Summary'!E$81:E$82)*(MONTH($E176)-1)/12)*$H176</f>
        <v>10.997444239587866</v>
      </c>
      <c r="K176" s="230">
        <f>(SUM('1.  LRAMVA Summary'!F$54:F$80)+SUM('1.  LRAMVA Summary'!F$81:F$82)*(MONTH($E176)-1)/12)*$H176</f>
        <v>10.017158189358277</v>
      </c>
      <c r="L176" s="230">
        <f>(SUM('1.  LRAMVA Summary'!G$54:G$80)+SUM('1.  LRAMVA Summary'!G$81:G$82)*(MONTH($E176)-1)/12)*$H176</f>
        <v>0</v>
      </c>
      <c r="M176" s="230">
        <f>(SUM('1.  LRAMVA Summary'!H$54:H$80)+SUM('1.  LRAMVA Summary'!H$81:H$82)*(MONTH($E176)-1)/12)*$H176</f>
        <v>0.1494408003635106</v>
      </c>
      <c r="N176" s="230">
        <f>(SUM('1.  LRAMVA Summary'!I$54:I$80)+SUM('1.  LRAMVA Summary'!I$81:I$82)*(MONTH($E176)-1)/12)*$H176</f>
        <v>4.9413422824566124</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26.105385511766265</v>
      </c>
    </row>
    <row r="177" spans="5:23" ht="15" thickBot="1">
      <c r="E177" s="216" t="s">
        <v>717</v>
      </c>
      <c r="F177" s="216"/>
      <c r="G177" s="217"/>
      <c r="H177" s="218"/>
      <c r="I177" s="219">
        <f>SUM(I164:I176)</f>
        <v>0</v>
      </c>
      <c r="J177" s="219">
        <f>SUM(J164:J176)</f>
        <v>174.32790797011768</v>
      </c>
      <c r="K177" s="219">
        <f t="shared" ref="K177:V177" si="97">SUM(K164:K176)</f>
        <v>158.78873244662188</v>
      </c>
      <c r="L177" s="219">
        <f t="shared" si="97"/>
        <v>0</v>
      </c>
      <c r="M177" s="219">
        <f t="shared" si="97"/>
        <v>2.36888694547517</v>
      </c>
      <c r="N177" s="219">
        <f t="shared" si="97"/>
        <v>78.328550152051477</v>
      </c>
      <c r="O177" s="219">
        <f t="shared" si="97"/>
        <v>0</v>
      </c>
      <c r="P177" s="219">
        <f t="shared" si="97"/>
        <v>0</v>
      </c>
      <c r="Q177" s="219">
        <f t="shared" si="97"/>
        <v>0</v>
      </c>
      <c r="R177" s="219">
        <f t="shared" si="97"/>
        <v>0</v>
      </c>
      <c r="S177" s="219">
        <f t="shared" si="97"/>
        <v>0</v>
      </c>
      <c r="T177" s="219">
        <f t="shared" si="97"/>
        <v>0</v>
      </c>
      <c r="U177" s="219">
        <f t="shared" si="97"/>
        <v>0</v>
      </c>
      <c r="V177" s="219">
        <f t="shared" si="97"/>
        <v>0</v>
      </c>
      <c r="W177" s="219">
        <f>SUM(W164:W176)</f>
        <v>413.81407751426616</v>
      </c>
    </row>
    <row r="178" spans="5:23" ht="1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718</v>
      </c>
      <c r="F179" s="225"/>
      <c r="G179" s="226"/>
      <c r="H179" s="227"/>
      <c r="I179" s="228">
        <f>I177+I178</f>
        <v>0</v>
      </c>
      <c r="J179" s="228">
        <f t="shared" ref="J179:U179" si="98">J177+J178</f>
        <v>174.32790797011768</v>
      </c>
      <c r="K179" s="228">
        <f t="shared" si="98"/>
        <v>158.78873244662188</v>
      </c>
      <c r="L179" s="228">
        <f t="shared" si="98"/>
        <v>0</v>
      </c>
      <c r="M179" s="228">
        <f t="shared" si="98"/>
        <v>2.36888694547517</v>
      </c>
      <c r="N179" s="228">
        <f t="shared" si="98"/>
        <v>78.328550152051477</v>
      </c>
      <c r="O179" s="228">
        <f t="shared" si="98"/>
        <v>0</v>
      </c>
      <c r="P179" s="228">
        <f t="shared" si="98"/>
        <v>0</v>
      </c>
      <c r="Q179" s="228">
        <f t="shared" si="98"/>
        <v>0</v>
      </c>
      <c r="R179" s="228">
        <f t="shared" si="98"/>
        <v>0</v>
      </c>
      <c r="S179" s="228">
        <f t="shared" si="98"/>
        <v>0</v>
      </c>
      <c r="T179" s="228">
        <f t="shared" si="98"/>
        <v>0</v>
      </c>
      <c r="U179" s="228">
        <f t="shared" si="98"/>
        <v>0</v>
      </c>
      <c r="V179" s="228">
        <f>V177+V178</f>
        <v>0</v>
      </c>
      <c r="W179" s="228">
        <f>W177+W178</f>
        <v>413.81407751426616</v>
      </c>
    </row>
    <row r="180" spans="5:23">
      <c r="E180" s="214">
        <v>44562</v>
      </c>
      <c r="F180" s="214" t="s">
        <v>723</v>
      </c>
      <c r="G180" s="215" t="s">
        <v>65</v>
      </c>
      <c r="H180" s="240">
        <f t="shared" ref="H180:H183" si="99">$C$56/12</f>
        <v>4.75E-4</v>
      </c>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723</v>
      </c>
      <c r="G181" s="215" t="s">
        <v>65</v>
      </c>
      <c r="H181" s="240">
        <f t="shared" si="99"/>
        <v>4.75E-4</v>
      </c>
      <c r="I181" s="230">
        <f>(SUM('1.  LRAMVA Summary'!D$54:D$80)+SUM('1.  LRAMVA Summary'!D$81:D$82)*(MONTH($E181)-1)/12)*$H181</f>
        <v>0</v>
      </c>
      <c r="J181" s="230">
        <f>(SUM('1.  LRAMVA Summary'!E$54:E$80)+SUM('1.  LRAMVA Summary'!E$81:E$82)*(MONTH($E181)-1)/12)*$H181</f>
        <v>0.99976765814435153</v>
      </c>
      <c r="K181" s="230">
        <f>(SUM('1.  LRAMVA Summary'!F$54:F$80)+SUM('1.  LRAMVA Summary'!F$81:F$82)*(MONTH($E181)-1)/12)*$H181</f>
        <v>0.91065074448711603</v>
      </c>
      <c r="L181" s="230">
        <f>(SUM('1.  LRAMVA Summary'!G$54:G$80)+SUM('1.  LRAMVA Summary'!G$81:G$82)*(MONTH($E181)-1)/12)*$H181</f>
        <v>0</v>
      </c>
      <c r="M181" s="230">
        <f>(SUM('1.  LRAMVA Summary'!H$54:H$80)+SUM('1.  LRAMVA Summary'!H$81:H$82)*(MONTH($E181)-1)/12)*$H181</f>
        <v>1.3585527305773688E-2</v>
      </c>
      <c r="N181" s="230">
        <f>(SUM('1.  LRAMVA Summary'!I$54:I$80)+SUM('1.  LRAMVA Summary'!I$81:I$82)*(MONTH($E181)-1)/12)*$H181</f>
        <v>0.44921293476878293</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100">SUM(I181:V181)</f>
        <v>2.3732168647060243</v>
      </c>
    </row>
    <row r="182" spans="5:23">
      <c r="E182" s="214">
        <v>44621</v>
      </c>
      <c r="F182" s="214" t="s">
        <v>723</v>
      </c>
      <c r="G182" s="215" t="s">
        <v>65</v>
      </c>
      <c r="H182" s="240">
        <f t="shared" si="99"/>
        <v>4.75E-4</v>
      </c>
      <c r="I182" s="230">
        <f>(SUM('1.  LRAMVA Summary'!D$54:D$80)+SUM('1.  LRAMVA Summary'!D$81:D$82)*(MONTH($E182)-1)/12)*$H182</f>
        <v>0</v>
      </c>
      <c r="J182" s="230">
        <f>(SUM('1.  LRAMVA Summary'!E$54:E$80)+SUM('1.  LRAMVA Summary'!E$81:E$82)*(MONTH($E182)-1)/12)*$H182</f>
        <v>1.9995353162887031</v>
      </c>
      <c r="K182" s="230">
        <f>(SUM('1.  LRAMVA Summary'!F$54:F$80)+SUM('1.  LRAMVA Summary'!F$81:F$82)*(MONTH($E182)-1)/12)*$H182</f>
        <v>1.8213014889742321</v>
      </c>
      <c r="L182" s="230">
        <f>(SUM('1.  LRAMVA Summary'!G$54:G$80)+SUM('1.  LRAMVA Summary'!G$81:G$82)*(MONTH($E182)-1)/12)*$H182</f>
        <v>0</v>
      </c>
      <c r="M182" s="230">
        <f>(SUM('1.  LRAMVA Summary'!H$54:H$80)+SUM('1.  LRAMVA Summary'!H$81:H$82)*(MONTH($E182)-1)/12)*$H182</f>
        <v>2.7171054611547375E-2</v>
      </c>
      <c r="N182" s="230">
        <f>(SUM('1.  LRAMVA Summary'!I$54:I$80)+SUM('1.  LRAMVA Summary'!I$81:I$82)*(MONTH($E182)-1)/12)*$H182</f>
        <v>0.89842586953756587</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100"/>
        <v>4.7464337294120487</v>
      </c>
    </row>
    <row r="183" spans="5:23">
      <c r="E183" s="214">
        <v>44652</v>
      </c>
      <c r="F183" s="214" t="s">
        <v>723</v>
      </c>
      <c r="G183" s="215" t="s">
        <v>66</v>
      </c>
      <c r="H183" s="240">
        <f t="shared" si="99"/>
        <v>4.75E-4</v>
      </c>
      <c r="I183" s="230">
        <f>(SUM('1.  LRAMVA Summary'!D$54:D$80)+SUM('1.  LRAMVA Summary'!D$81:D$82)*(MONTH($E183)-1)/12)*$H183</f>
        <v>0</v>
      </c>
      <c r="J183" s="230">
        <f>(SUM('1.  LRAMVA Summary'!E$54:E$80)+SUM('1.  LRAMVA Summary'!E$81:E$82)*(MONTH($E183)-1)/12)*$H183</f>
        <v>2.9993029744330553</v>
      </c>
      <c r="K183" s="230">
        <f>(SUM('1.  LRAMVA Summary'!F$54:F$80)+SUM('1.  LRAMVA Summary'!F$81:F$82)*(MONTH($E183)-1)/12)*$H183</f>
        <v>2.7319522334613477</v>
      </c>
      <c r="L183" s="230">
        <f>(SUM('1.  LRAMVA Summary'!G$54:G$80)+SUM('1.  LRAMVA Summary'!G$81:G$82)*(MONTH($E183)-1)/12)*$H183</f>
        <v>0</v>
      </c>
      <c r="M183" s="230">
        <f>(SUM('1.  LRAMVA Summary'!H$54:H$80)+SUM('1.  LRAMVA Summary'!H$81:H$82)*(MONTH($E183)-1)/12)*$H183</f>
        <v>4.0756581917321066E-2</v>
      </c>
      <c r="N183" s="230">
        <f>(SUM('1.  LRAMVA Summary'!I$54:I$80)+SUM('1.  LRAMVA Summary'!I$81:I$82)*(MONTH($E183)-1)/12)*$H183</f>
        <v>1.3476388043063487</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100"/>
        <v>7.119650594118073</v>
      </c>
    </row>
    <row r="184" spans="5:23">
      <c r="E184" s="214">
        <v>44682</v>
      </c>
      <c r="F184" s="214" t="s">
        <v>723</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100"/>
        <v>0</v>
      </c>
    </row>
    <row r="185" spans="5:23">
      <c r="E185" s="214">
        <v>44713</v>
      </c>
      <c r="F185" s="214" t="s">
        <v>723</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100"/>
        <v>0</v>
      </c>
    </row>
    <row r="186" spans="5:23">
      <c r="E186" s="214">
        <v>44743</v>
      </c>
      <c r="F186" s="214" t="s">
        <v>723</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100"/>
        <v>0</v>
      </c>
    </row>
    <row r="187" spans="5:23">
      <c r="E187" s="214">
        <v>44774</v>
      </c>
      <c r="F187" s="214" t="s">
        <v>723</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100"/>
        <v>0</v>
      </c>
    </row>
    <row r="188" spans="5:23">
      <c r="E188" s="214">
        <v>44805</v>
      </c>
      <c r="F188" s="214" t="s">
        <v>723</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100"/>
        <v>0</v>
      </c>
    </row>
    <row r="189" spans="5:23">
      <c r="E189" s="214">
        <v>44835</v>
      </c>
      <c r="F189" s="214" t="s">
        <v>723</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100"/>
        <v>0</v>
      </c>
    </row>
    <row r="190" spans="5:23">
      <c r="E190" s="214">
        <v>44866</v>
      </c>
      <c r="F190" s="214" t="s">
        <v>723</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100"/>
        <v>0</v>
      </c>
    </row>
    <row r="191" spans="5:23">
      <c r="E191" s="214">
        <v>44896</v>
      </c>
      <c r="F191" s="214" t="s">
        <v>723</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 thickBot="1">
      <c r="E192" s="216" t="s">
        <v>719</v>
      </c>
      <c r="F192" s="216"/>
      <c r="G192" s="217"/>
      <c r="H192" s="218"/>
      <c r="I192" s="219">
        <f>SUM(I179:I191)</f>
        <v>0</v>
      </c>
      <c r="J192" s="219">
        <f>SUM(J179:J191)</f>
        <v>180.32651391898378</v>
      </c>
      <c r="K192" s="219">
        <f t="shared" ref="K192:V192" si="101">SUM(K179:K191)</f>
        <v>164.25263691354459</v>
      </c>
      <c r="L192" s="219">
        <f t="shared" si="101"/>
        <v>0</v>
      </c>
      <c r="M192" s="219">
        <f t="shared" si="101"/>
        <v>2.450400109309812</v>
      </c>
      <c r="N192" s="219">
        <f t="shared" si="101"/>
        <v>81.023827760664162</v>
      </c>
      <c r="O192" s="219">
        <f t="shared" si="101"/>
        <v>0</v>
      </c>
      <c r="P192" s="219">
        <f t="shared" si="101"/>
        <v>0</v>
      </c>
      <c r="Q192" s="219">
        <f t="shared" si="101"/>
        <v>0</v>
      </c>
      <c r="R192" s="219">
        <f t="shared" si="101"/>
        <v>0</v>
      </c>
      <c r="S192" s="219">
        <f t="shared" si="101"/>
        <v>0</v>
      </c>
      <c r="T192" s="219">
        <f t="shared" si="101"/>
        <v>0</v>
      </c>
      <c r="U192" s="219">
        <f t="shared" si="101"/>
        <v>0</v>
      </c>
      <c r="V192" s="219">
        <f t="shared" si="101"/>
        <v>0</v>
      </c>
      <c r="W192" s="219">
        <f>SUM(W179:W191)</f>
        <v>428.0533787025023</v>
      </c>
    </row>
    <row r="193" spans="5:23" ht="1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720</v>
      </c>
      <c r="F194" s="225"/>
      <c r="G194" s="226"/>
      <c r="H194" s="227"/>
      <c r="I194" s="228">
        <f>I192+I193</f>
        <v>0</v>
      </c>
      <c r="J194" s="228">
        <f t="shared" ref="J194:U194" si="102">J192+J193</f>
        <v>180.32651391898378</v>
      </c>
      <c r="K194" s="228">
        <f t="shared" si="102"/>
        <v>164.25263691354459</v>
      </c>
      <c r="L194" s="228">
        <f t="shared" si="102"/>
        <v>0</v>
      </c>
      <c r="M194" s="228">
        <f t="shared" si="102"/>
        <v>2.450400109309812</v>
      </c>
      <c r="N194" s="228">
        <f t="shared" si="102"/>
        <v>81.023827760664162</v>
      </c>
      <c r="O194" s="228">
        <f t="shared" si="102"/>
        <v>0</v>
      </c>
      <c r="P194" s="228">
        <f t="shared" si="102"/>
        <v>0</v>
      </c>
      <c r="Q194" s="228">
        <f t="shared" si="102"/>
        <v>0</v>
      </c>
      <c r="R194" s="228">
        <f t="shared" si="102"/>
        <v>0</v>
      </c>
      <c r="S194" s="228">
        <f t="shared" si="102"/>
        <v>0</v>
      </c>
      <c r="T194" s="228">
        <f t="shared" si="102"/>
        <v>0</v>
      </c>
      <c r="U194" s="228">
        <f t="shared" si="102"/>
        <v>0</v>
      </c>
      <c r="V194" s="228">
        <f>V192+V193</f>
        <v>0</v>
      </c>
      <c r="W194" s="228">
        <f>W192+W193</f>
        <v>428.0533787025023</v>
      </c>
    </row>
    <row r="195" spans="5:23">
      <c r="E195" s="214">
        <v>44927</v>
      </c>
      <c r="F195" s="214" t="s">
        <v>724</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724</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3">SUM(I196:V196)</f>
        <v>0</v>
      </c>
    </row>
    <row r="197" spans="5:23">
      <c r="E197" s="214">
        <v>44986</v>
      </c>
      <c r="F197" s="214" t="s">
        <v>724</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3"/>
        <v>0</v>
      </c>
    </row>
    <row r="198" spans="5:23">
      <c r="E198" s="214">
        <v>45017</v>
      </c>
      <c r="F198" s="214" t="s">
        <v>724</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3"/>
        <v>0</v>
      </c>
    </row>
    <row r="199" spans="5:23">
      <c r="E199" s="214">
        <v>45047</v>
      </c>
      <c r="F199" s="214" t="s">
        <v>724</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3"/>
        <v>0</v>
      </c>
    </row>
    <row r="200" spans="5:23">
      <c r="E200" s="214">
        <v>45078</v>
      </c>
      <c r="F200" s="214" t="s">
        <v>724</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3"/>
        <v>0</v>
      </c>
    </row>
    <row r="201" spans="5:23">
      <c r="E201" s="214">
        <v>45108</v>
      </c>
      <c r="F201" s="214" t="s">
        <v>724</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3"/>
        <v>0</v>
      </c>
    </row>
    <row r="202" spans="5:23">
      <c r="E202" s="214">
        <v>45139</v>
      </c>
      <c r="F202" s="214" t="s">
        <v>724</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3"/>
        <v>0</v>
      </c>
    </row>
    <row r="203" spans="5:23">
      <c r="E203" s="214">
        <v>45170</v>
      </c>
      <c r="F203" s="214" t="s">
        <v>724</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3"/>
        <v>0</v>
      </c>
    </row>
    <row r="204" spans="5:23">
      <c r="E204" s="214">
        <v>45200</v>
      </c>
      <c r="F204" s="214" t="s">
        <v>724</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3"/>
        <v>0</v>
      </c>
    </row>
    <row r="205" spans="5:23">
      <c r="E205" s="214">
        <v>45231</v>
      </c>
      <c r="F205" s="214" t="s">
        <v>724</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3"/>
        <v>0</v>
      </c>
    </row>
    <row r="206" spans="5:23">
      <c r="E206" s="214">
        <v>45261</v>
      </c>
      <c r="F206" s="214" t="s">
        <v>724</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 thickBot="1">
      <c r="E207" s="216" t="s">
        <v>721</v>
      </c>
      <c r="F207" s="216"/>
      <c r="G207" s="217"/>
      <c r="H207" s="218"/>
      <c r="I207" s="219">
        <f>SUM(I194:I206)</f>
        <v>0</v>
      </c>
      <c r="J207" s="219">
        <f>SUM(J194:J206)</f>
        <v>180.32651391898378</v>
      </c>
      <c r="K207" s="219">
        <f t="shared" ref="K207:V207" si="104">SUM(K194:K206)</f>
        <v>164.25263691354459</v>
      </c>
      <c r="L207" s="219">
        <f t="shared" si="104"/>
        <v>0</v>
      </c>
      <c r="M207" s="219">
        <f t="shared" si="104"/>
        <v>2.450400109309812</v>
      </c>
      <c r="N207" s="219">
        <f t="shared" si="104"/>
        <v>81.023827760664162</v>
      </c>
      <c r="O207" s="219">
        <f t="shared" si="104"/>
        <v>0</v>
      </c>
      <c r="P207" s="219">
        <f t="shared" si="104"/>
        <v>0</v>
      </c>
      <c r="Q207" s="219">
        <f t="shared" si="104"/>
        <v>0</v>
      </c>
      <c r="R207" s="219">
        <f t="shared" si="104"/>
        <v>0</v>
      </c>
      <c r="S207" s="219">
        <f t="shared" si="104"/>
        <v>0</v>
      </c>
      <c r="T207" s="219">
        <f t="shared" si="104"/>
        <v>0</v>
      </c>
      <c r="U207" s="219">
        <f t="shared" si="104"/>
        <v>0</v>
      </c>
      <c r="V207" s="219">
        <f t="shared" si="104"/>
        <v>0</v>
      </c>
      <c r="W207" s="219">
        <f>SUM(W194:W206)</f>
        <v>428.0533787025023</v>
      </c>
    </row>
    <row r="208" spans="5:23" ht="1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739</v>
      </c>
      <c r="F209" s="225"/>
      <c r="G209" s="226"/>
      <c r="H209" s="227"/>
      <c r="I209" s="228">
        <f>I207+I208</f>
        <v>0</v>
      </c>
      <c r="J209" s="228">
        <f t="shared" ref="J209:U209" si="105">J207+J208</f>
        <v>180.32651391898378</v>
      </c>
      <c r="K209" s="228">
        <f t="shared" si="105"/>
        <v>164.25263691354459</v>
      </c>
      <c r="L209" s="228">
        <f t="shared" si="105"/>
        <v>0</v>
      </c>
      <c r="M209" s="228">
        <f t="shared" si="105"/>
        <v>2.450400109309812</v>
      </c>
      <c r="N209" s="228">
        <f t="shared" si="105"/>
        <v>81.023827760664162</v>
      </c>
      <c r="O209" s="228">
        <f t="shared" si="105"/>
        <v>0</v>
      </c>
      <c r="P209" s="228">
        <f t="shared" si="105"/>
        <v>0</v>
      </c>
      <c r="Q209" s="228">
        <f t="shared" si="105"/>
        <v>0</v>
      </c>
      <c r="R209" s="228">
        <f t="shared" si="105"/>
        <v>0</v>
      </c>
      <c r="S209" s="228">
        <f t="shared" si="105"/>
        <v>0</v>
      </c>
      <c r="T209" s="228">
        <f t="shared" si="105"/>
        <v>0</v>
      </c>
      <c r="U209" s="228">
        <f t="shared" si="105"/>
        <v>0</v>
      </c>
      <c r="V209" s="228">
        <f>V207+V208</f>
        <v>0</v>
      </c>
      <c r="W209" s="228">
        <f>W207+W208</f>
        <v>428.0533787025023</v>
      </c>
    </row>
    <row r="210" spans="5:23">
      <c r="E210" s="214">
        <v>45292</v>
      </c>
      <c r="F210" s="214" t="s">
        <v>743</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743</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6">SUM(I211:V211)</f>
        <v>0</v>
      </c>
    </row>
    <row r="212" spans="5:23">
      <c r="E212" s="214">
        <v>45352</v>
      </c>
      <c r="F212" s="214" t="s">
        <v>743</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6"/>
        <v>0</v>
      </c>
    </row>
    <row r="213" spans="5:23">
      <c r="E213" s="214">
        <v>45383</v>
      </c>
      <c r="F213" s="214" t="s">
        <v>743</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6"/>
        <v>0</v>
      </c>
    </row>
    <row r="214" spans="5:23">
      <c r="E214" s="214">
        <v>45413</v>
      </c>
      <c r="F214" s="214" t="s">
        <v>743</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6"/>
        <v>0</v>
      </c>
    </row>
    <row r="215" spans="5:23">
      <c r="E215" s="214">
        <v>45444</v>
      </c>
      <c r="F215" s="214" t="s">
        <v>743</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6"/>
        <v>0</v>
      </c>
    </row>
    <row r="216" spans="5:23">
      <c r="E216" s="214">
        <v>45474</v>
      </c>
      <c r="F216" s="214" t="s">
        <v>743</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6"/>
        <v>0</v>
      </c>
    </row>
    <row r="217" spans="5:23">
      <c r="E217" s="214">
        <v>45505</v>
      </c>
      <c r="F217" s="214" t="s">
        <v>743</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6"/>
        <v>0</v>
      </c>
    </row>
    <row r="218" spans="5:23">
      <c r="E218" s="214">
        <v>45536</v>
      </c>
      <c r="F218" s="214" t="s">
        <v>743</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6"/>
        <v>0</v>
      </c>
    </row>
    <row r="219" spans="5:23">
      <c r="E219" s="214">
        <v>45566</v>
      </c>
      <c r="F219" s="214" t="s">
        <v>743</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6"/>
        <v>0</v>
      </c>
    </row>
    <row r="220" spans="5:23">
      <c r="E220" s="214">
        <v>45597</v>
      </c>
      <c r="F220" s="214" t="s">
        <v>743</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6"/>
        <v>0</v>
      </c>
    </row>
    <row r="221" spans="5:23">
      <c r="E221" s="214">
        <v>45627</v>
      </c>
      <c r="F221" s="214" t="s">
        <v>743</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 thickBot="1">
      <c r="E222" s="216" t="s">
        <v>741</v>
      </c>
      <c r="F222" s="216"/>
      <c r="G222" s="217"/>
      <c r="H222" s="218"/>
      <c r="I222" s="219">
        <f>SUM(I209:I221)</f>
        <v>0</v>
      </c>
      <c r="J222" s="219">
        <f>SUM(J209:J221)</f>
        <v>180.32651391898378</v>
      </c>
      <c r="K222" s="219">
        <f t="shared" ref="K222:V222" si="107">SUM(K209:K221)</f>
        <v>164.25263691354459</v>
      </c>
      <c r="L222" s="219">
        <f t="shared" si="107"/>
        <v>0</v>
      </c>
      <c r="M222" s="219">
        <f t="shared" si="107"/>
        <v>2.450400109309812</v>
      </c>
      <c r="N222" s="219">
        <f t="shared" si="107"/>
        <v>81.023827760664162</v>
      </c>
      <c r="O222" s="219">
        <f t="shared" si="107"/>
        <v>0</v>
      </c>
      <c r="P222" s="219">
        <f t="shared" si="107"/>
        <v>0</v>
      </c>
      <c r="Q222" s="219">
        <f t="shared" si="107"/>
        <v>0</v>
      </c>
      <c r="R222" s="219">
        <f t="shared" si="107"/>
        <v>0</v>
      </c>
      <c r="S222" s="219">
        <f t="shared" si="107"/>
        <v>0</v>
      </c>
      <c r="T222" s="219">
        <f t="shared" si="107"/>
        <v>0</v>
      </c>
      <c r="U222" s="219">
        <f t="shared" si="107"/>
        <v>0</v>
      </c>
      <c r="V222" s="219">
        <f t="shared" si="107"/>
        <v>0</v>
      </c>
      <c r="W222" s="219">
        <f>SUM(W209:W221)</f>
        <v>428.0533787025023</v>
      </c>
    </row>
    <row r="223" spans="5:23" ht="1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740</v>
      </c>
      <c r="F224" s="225"/>
      <c r="G224" s="226"/>
      <c r="H224" s="227"/>
      <c r="I224" s="228">
        <f>I222+I223</f>
        <v>0</v>
      </c>
      <c r="J224" s="228">
        <f t="shared" ref="J224:U224" si="108">J222+J223</f>
        <v>180.32651391898378</v>
      </c>
      <c r="K224" s="228">
        <f t="shared" si="108"/>
        <v>164.25263691354459</v>
      </c>
      <c r="L224" s="228">
        <f t="shared" si="108"/>
        <v>0</v>
      </c>
      <c r="M224" s="228">
        <f t="shared" si="108"/>
        <v>2.450400109309812</v>
      </c>
      <c r="N224" s="228">
        <f t="shared" si="108"/>
        <v>81.023827760664162</v>
      </c>
      <c r="O224" s="228">
        <f t="shared" si="108"/>
        <v>0</v>
      </c>
      <c r="P224" s="228">
        <f t="shared" si="108"/>
        <v>0</v>
      </c>
      <c r="Q224" s="228">
        <f t="shared" si="108"/>
        <v>0</v>
      </c>
      <c r="R224" s="228">
        <f t="shared" si="108"/>
        <v>0</v>
      </c>
      <c r="S224" s="228">
        <f t="shared" si="108"/>
        <v>0</v>
      </c>
      <c r="T224" s="228">
        <f t="shared" si="108"/>
        <v>0</v>
      </c>
      <c r="U224" s="228">
        <f t="shared" si="108"/>
        <v>0</v>
      </c>
      <c r="V224" s="228">
        <f>V222+V223</f>
        <v>0</v>
      </c>
      <c r="W224" s="228">
        <f>W222+W223</f>
        <v>428.0533787025023</v>
      </c>
    </row>
    <row r="225" spans="5:23">
      <c r="E225" s="214">
        <v>45658</v>
      </c>
      <c r="F225" s="214" t="s">
        <v>744</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744</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9">SUM(I226:V226)</f>
        <v>0</v>
      </c>
    </row>
    <row r="227" spans="5:23">
      <c r="E227" s="214">
        <v>45717</v>
      </c>
      <c r="F227" s="214" t="s">
        <v>744</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9"/>
        <v>0</v>
      </c>
    </row>
    <row r="228" spans="5:23">
      <c r="E228" s="214">
        <v>45748</v>
      </c>
      <c r="F228" s="214" t="s">
        <v>744</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9"/>
        <v>0</v>
      </c>
    </row>
    <row r="229" spans="5:23">
      <c r="E229" s="214">
        <v>45778</v>
      </c>
      <c r="F229" s="214" t="s">
        <v>744</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9"/>
        <v>0</v>
      </c>
    </row>
    <row r="230" spans="5:23">
      <c r="E230" s="214">
        <v>45809</v>
      </c>
      <c r="F230" s="214" t="s">
        <v>744</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9"/>
        <v>0</v>
      </c>
    </row>
    <row r="231" spans="5:23">
      <c r="E231" s="214">
        <v>45839</v>
      </c>
      <c r="F231" s="214" t="s">
        <v>744</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9"/>
        <v>0</v>
      </c>
    </row>
    <row r="232" spans="5:23">
      <c r="E232" s="214">
        <v>45870</v>
      </c>
      <c r="F232" s="214" t="s">
        <v>744</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9"/>
        <v>0</v>
      </c>
    </row>
    <row r="233" spans="5:23">
      <c r="E233" s="214">
        <v>45901</v>
      </c>
      <c r="F233" s="214" t="s">
        <v>744</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9"/>
        <v>0</v>
      </c>
    </row>
    <row r="234" spans="5:23">
      <c r="E234" s="214">
        <v>45931</v>
      </c>
      <c r="F234" s="214" t="s">
        <v>744</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9"/>
        <v>0</v>
      </c>
    </row>
    <row r="235" spans="5:23">
      <c r="E235" s="214">
        <v>45962</v>
      </c>
      <c r="F235" s="214" t="s">
        <v>744</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9"/>
        <v>0</v>
      </c>
    </row>
    <row r="236" spans="5:23">
      <c r="E236" s="214">
        <v>45992</v>
      </c>
      <c r="F236" s="214" t="s">
        <v>744</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 thickBot="1">
      <c r="E237" s="216" t="s">
        <v>742</v>
      </c>
      <c r="F237" s="216"/>
      <c r="G237" s="217"/>
      <c r="H237" s="218"/>
      <c r="I237" s="219">
        <f>SUM(I224:I236)</f>
        <v>0</v>
      </c>
      <c r="J237" s="219">
        <f>SUM(J224:J236)</f>
        <v>180.32651391898378</v>
      </c>
      <c r="K237" s="219">
        <f t="shared" ref="K237:U237" si="110">SUM(K224:K236)</f>
        <v>164.25263691354459</v>
      </c>
      <c r="L237" s="219">
        <f t="shared" si="110"/>
        <v>0</v>
      </c>
      <c r="M237" s="219">
        <f>SUM(M224:M236)</f>
        <v>2.450400109309812</v>
      </c>
      <c r="N237" s="219">
        <f t="shared" si="110"/>
        <v>81.023827760664162</v>
      </c>
      <c r="O237" s="219">
        <f t="shared" si="110"/>
        <v>0</v>
      </c>
      <c r="P237" s="219">
        <f t="shared" si="110"/>
        <v>0</v>
      </c>
      <c r="Q237" s="219">
        <f t="shared" si="110"/>
        <v>0</v>
      </c>
      <c r="R237" s="219">
        <f t="shared" si="110"/>
        <v>0</v>
      </c>
      <c r="S237" s="219">
        <f t="shared" si="110"/>
        <v>0</v>
      </c>
      <c r="T237" s="219">
        <f t="shared" si="110"/>
        <v>0</v>
      </c>
      <c r="U237" s="219">
        <f t="shared" si="110"/>
        <v>0</v>
      </c>
      <c r="V237" s="219">
        <f>SUM(V224:V236)</f>
        <v>0</v>
      </c>
      <c r="W237" s="219">
        <f>SUM(W224:W236)</f>
        <v>428.0533787025023</v>
      </c>
    </row>
    <row r="238" spans="5:23" ht="1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xr:uid="{00000000-0004-0000-0B00-000000000000}"/>
    <hyperlink ref="K12" location="Table_1_b.__Annual_LRAMVA_Breakdown_by_Year_and_Rate_Class" display="Go to Tab 1: Summary" xr:uid="{00000000-0004-0000-0B00-000001000000}"/>
  </hyperlinks>
  <pageMargins left="0.7" right="0.7" top="0.75" bottom="0.75" header="0.3" footer="0.3"/>
  <pageSetup scale="35" fitToHeight="0" orientation="landscape" r:id="rId2"/>
  <drawing r:id="rId3"/>
  <legacy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BU122"/>
  <sheetViews>
    <sheetView topLeftCell="A19" zoomScale="90" zoomScaleNormal="90" workbookViewId="0">
      <selection activeCell="AI14" sqref="AI14"/>
    </sheetView>
  </sheetViews>
  <sheetFormatPr defaultColWidth="9" defaultRowHeight="14.6" outlineLevelRow="1"/>
  <cols>
    <col min="1" max="1" width="6" style="12" customWidth="1"/>
    <col min="2" max="2" width="24.3046875" style="12" customWidth="1"/>
    <col min="3" max="3" width="11.3828125" style="12" customWidth="1"/>
    <col min="4" max="4" width="37.53515625" style="12" customWidth="1"/>
    <col min="5" max="5" width="35" style="12" bestFit="1" customWidth="1"/>
    <col min="6" max="6" width="26.53515625" style="12" customWidth="1"/>
    <col min="7" max="7" width="17" style="12" customWidth="1"/>
    <col min="8" max="8" width="19.3828125" style="12" customWidth="1"/>
    <col min="9" max="10" width="23" style="631" customWidth="1"/>
    <col min="11" max="11" width="2" style="16" customWidth="1"/>
    <col min="12" max="41" width="9" style="12"/>
    <col min="42" max="42" width="2" style="12" customWidth="1"/>
    <col min="43" max="43" width="12.53515625" style="12" customWidth="1"/>
    <col min="44"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47"/>
      <c r="D13" s="633" t="s">
        <v>406</v>
      </c>
      <c r="E13" s="17"/>
      <c r="F13" s="177"/>
      <c r="G13" s="178"/>
      <c r="H13" s="179"/>
      <c r="K13" s="179"/>
      <c r="L13" s="177"/>
      <c r="M13" s="177"/>
      <c r="N13" s="177"/>
      <c r="O13" s="177"/>
      <c r="P13" s="177"/>
      <c r="Q13" s="180"/>
    </row>
    <row r="14" spans="2:73" ht="30" customHeight="1" outlineLevel="1" thickBot="1">
      <c r="B14" s="90"/>
      <c r="D14" s="606" t="s">
        <v>551</v>
      </c>
      <c r="I14" s="12"/>
      <c r="J14" s="12"/>
      <c r="BU14" s="12"/>
    </row>
    <row r="15" spans="2:73" ht="26.25" customHeight="1" outlineLevel="1">
      <c r="C15" s="90"/>
      <c r="I15" s="12"/>
      <c r="J15" s="12"/>
    </row>
    <row r="16" spans="2:73" ht="23.25" customHeight="1" outlineLevel="1">
      <c r="B16" s="116" t="s">
        <v>505</v>
      </c>
      <c r="C16" s="90"/>
      <c r="D16" s="611" t="s">
        <v>607</v>
      </c>
      <c r="E16" s="601"/>
      <c r="F16" s="601"/>
      <c r="G16" s="612"/>
      <c r="H16" s="601"/>
      <c r="I16" s="601"/>
      <c r="J16" s="601"/>
      <c r="K16" s="636"/>
      <c r="L16" s="601"/>
      <c r="M16" s="601"/>
      <c r="N16" s="601"/>
      <c r="O16" s="601"/>
      <c r="P16" s="601"/>
      <c r="Q16" s="601"/>
      <c r="R16" s="601"/>
      <c r="S16" s="601"/>
      <c r="T16" s="601"/>
      <c r="U16" s="601"/>
      <c r="V16" s="601"/>
      <c r="W16" s="601"/>
      <c r="X16" s="601"/>
      <c r="Y16" s="601"/>
      <c r="Z16" s="601"/>
      <c r="AA16" s="601"/>
      <c r="AB16" s="601"/>
      <c r="AC16" s="601"/>
      <c r="AD16" s="601"/>
      <c r="AE16" s="601"/>
      <c r="AF16" s="601"/>
      <c r="AG16" s="601"/>
    </row>
    <row r="17" spans="2:73" ht="23.25" customHeight="1" outlineLevel="1">
      <c r="B17" s="682" t="s">
        <v>601</v>
      </c>
      <c r="C17" s="90"/>
      <c r="D17" s="607" t="s">
        <v>581</v>
      </c>
      <c r="E17" s="601"/>
      <c r="F17" s="601"/>
      <c r="G17" s="612"/>
      <c r="H17" s="601"/>
      <c r="I17" s="601"/>
      <c r="J17" s="601"/>
      <c r="K17" s="636"/>
      <c r="L17" s="601"/>
      <c r="M17" s="601"/>
      <c r="N17" s="601"/>
      <c r="O17" s="601"/>
      <c r="P17" s="601"/>
      <c r="Q17" s="601"/>
      <c r="R17" s="601"/>
      <c r="S17" s="601"/>
      <c r="T17" s="601"/>
      <c r="U17" s="601"/>
      <c r="V17" s="601"/>
      <c r="W17" s="601"/>
      <c r="X17" s="601"/>
      <c r="Y17" s="601"/>
      <c r="Z17" s="601"/>
      <c r="AA17" s="601"/>
      <c r="AB17" s="601"/>
      <c r="AC17" s="601"/>
      <c r="AD17" s="601"/>
      <c r="AE17" s="601"/>
      <c r="AF17" s="601"/>
      <c r="AG17" s="601"/>
    </row>
    <row r="18" spans="2:73" ht="23.25" customHeight="1" outlineLevel="1">
      <c r="C18" s="90"/>
      <c r="D18" s="607" t="s">
        <v>614</v>
      </c>
      <c r="E18" s="601"/>
      <c r="F18" s="601"/>
      <c r="G18" s="612"/>
      <c r="H18" s="601"/>
      <c r="I18" s="601"/>
      <c r="J18" s="601"/>
      <c r="K18" s="636"/>
      <c r="L18" s="601"/>
      <c r="M18" s="601"/>
      <c r="N18" s="601"/>
      <c r="O18" s="601"/>
      <c r="P18" s="601"/>
      <c r="Q18" s="601"/>
      <c r="R18" s="601"/>
      <c r="S18" s="601"/>
      <c r="T18" s="601"/>
      <c r="U18" s="601"/>
      <c r="V18" s="601"/>
      <c r="W18" s="601"/>
      <c r="X18" s="601"/>
      <c r="Y18" s="601"/>
      <c r="Z18" s="601"/>
      <c r="AA18" s="601"/>
      <c r="AB18" s="601"/>
      <c r="AC18" s="601"/>
      <c r="AD18" s="601"/>
      <c r="AE18" s="601"/>
      <c r="AF18" s="601"/>
      <c r="AG18" s="601"/>
    </row>
    <row r="19" spans="2:73" ht="23.25" customHeight="1" outlineLevel="1">
      <c r="C19" s="90"/>
      <c r="D19" s="607" t="s">
        <v>613</v>
      </c>
      <c r="E19" s="601"/>
      <c r="F19" s="601"/>
      <c r="G19" s="612"/>
      <c r="H19" s="601"/>
      <c r="I19" s="601"/>
      <c r="J19" s="601"/>
      <c r="K19" s="636"/>
      <c r="L19" s="601"/>
      <c r="M19" s="601"/>
      <c r="N19" s="601"/>
      <c r="O19" s="601"/>
      <c r="P19" s="601"/>
      <c r="Q19" s="601"/>
      <c r="R19" s="601"/>
      <c r="S19" s="601"/>
      <c r="T19" s="601"/>
      <c r="U19" s="601"/>
      <c r="V19" s="601"/>
      <c r="W19" s="601"/>
      <c r="X19" s="601"/>
      <c r="Y19" s="601"/>
      <c r="Z19" s="601"/>
      <c r="AA19" s="601"/>
      <c r="AB19" s="601"/>
      <c r="AC19" s="601"/>
      <c r="AD19" s="601"/>
      <c r="AE19" s="601"/>
      <c r="AF19" s="601"/>
      <c r="AG19" s="601"/>
    </row>
    <row r="20" spans="2:73" ht="23.25" customHeight="1" outlineLevel="1">
      <c r="C20" s="90"/>
      <c r="D20" s="607" t="s">
        <v>615</v>
      </c>
      <c r="E20" s="601"/>
      <c r="F20" s="601"/>
      <c r="G20" s="612"/>
      <c r="H20" s="601"/>
      <c r="I20" s="601"/>
      <c r="J20" s="601"/>
      <c r="K20" s="636"/>
      <c r="L20" s="601"/>
      <c r="M20" s="601"/>
      <c r="N20" s="601"/>
      <c r="O20" s="601"/>
      <c r="P20" s="601"/>
      <c r="Q20" s="601"/>
      <c r="R20" s="601"/>
      <c r="S20" s="601"/>
      <c r="T20" s="601"/>
      <c r="U20" s="601"/>
      <c r="V20" s="601"/>
      <c r="W20" s="601"/>
      <c r="X20" s="601"/>
      <c r="Y20" s="601"/>
      <c r="Z20" s="601"/>
      <c r="AA20" s="601"/>
      <c r="AB20" s="601"/>
      <c r="AC20" s="601"/>
      <c r="AD20" s="601"/>
      <c r="AE20" s="601"/>
      <c r="AF20" s="601"/>
      <c r="AG20" s="601"/>
    </row>
    <row r="21" spans="2:73" ht="23.25" customHeight="1" outlineLevel="1">
      <c r="C21" s="90"/>
      <c r="D21" s="695" t="s">
        <v>624</v>
      </c>
      <c r="E21" s="601"/>
      <c r="F21" s="601"/>
      <c r="G21" s="612"/>
      <c r="H21" s="601"/>
      <c r="I21" s="601"/>
      <c r="J21" s="601"/>
      <c r="K21" s="636"/>
      <c r="L21" s="601"/>
      <c r="M21" s="601"/>
      <c r="N21" s="601"/>
      <c r="O21" s="601"/>
      <c r="P21" s="601"/>
      <c r="Q21" s="601"/>
      <c r="R21" s="601"/>
      <c r="S21" s="601"/>
      <c r="T21" s="601"/>
      <c r="U21" s="601"/>
      <c r="V21" s="601"/>
      <c r="W21" s="601"/>
      <c r="X21" s="601"/>
      <c r="Y21" s="601"/>
      <c r="Z21" s="601"/>
      <c r="AA21" s="601"/>
      <c r="AB21" s="601"/>
      <c r="AC21" s="601"/>
      <c r="AD21" s="601"/>
      <c r="AE21" s="601"/>
      <c r="AF21" s="601"/>
      <c r="AG21" s="601"/>
    </row>
    <row r="22" spans="2:73">
      <c r="I22" s="12"/>
      <c r="J22" s="12"/>
    </row>
    <row r="23" spans="2:73" ht="15.45">
      <c r="B23" s="182" t="s">
        <v>586</v>
      </c>
      <c r="H23" s="10"/>
      <c r="I23" s="10"/>
      <c r="J23" s="10"/>
    </row>
    <row r="24" spans="2:73" s="666" customFormat="1" ht="21" customHeight="1">
      <c r="B24" s="694" t="s">
        <v>590</v>
      </c>
      <c r="C24" s="847" t="s">
        <v>591</v>
      </c>
      <c r="D24" s="847"/>
      <c r="E24" s="847"/>
      <c r="F24" s="847"/>
      <c r="G24" s="847"/>
      <c r="H24" s="674" t="s">
        <v>588</v>
      </c>
      <c r="I24" s="674" t="s">
        <v>587</v>
      </c>
      <c r="J24" s="674" t="s">
        <v>589</v>
      </c>
      <c r="K24" s="665"/>
      <c r="L24" s="666" t="s">
        <v>591</v>
      </c>
      <c r="AQ24" s="666" t="s">
        <v>591</v>
      </c>
      <c r="BU24" s="665"/>
    </row>
    <row r="25" spans="2:73" s="250" customFormat="1" ht="49.5" customHeight="1">
      <c r="B25" s="245" t="s">
        <v>473</v>
      </c>
      <c r="C25" s="245" t="s">
        <v>211</v>
      </c>
      <c r="D25" s="624" t="s">
        <v>474</v>
      </c>
      <c r="E25" s="245" t="s">
        <v>208</v>
      </c>
      <c r="F25" s="245" t="s">
        <v>475</v>
      </c>
      <c r="G25" s="245" t="s">
        <v>476</v>
      </c>
      <c r="H25" s="624" t="s">
        <v>477</v>
      </c>
      <c r="I25" s="632" t="s">
        <v>579</v>
      </c>
      <c r="J25" s="639" t="s">
        <v>580</v>
      </c>
      <c r="K25" s="637"/>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83"/>
      <c r="I26" s="630"/>
      <c r="J26" s="630"/>
      <c r="K26" s="638"/>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9">
      <c r="B27" s="684"/>
      <c r="C27" s="684"/>
      <c r="D27" s="684"/>
      <c r="E27" s="684"/>
      <c r="F27" s="684"/>
      <c r="G27" s="684"/>
      <c r="H27" s="684"/>
      <c r="I27" s="640"/>
      <c r="J27" s="640"/>
      <c r="K27" s="629"/>
      <c r="L27" s="688"/>
      <c r="M27" s="689"/>
      <c r="N27" s="689"/>
      <c r="O27" s="689"/>
      <c r="P27" s="689"/>
      <c r="Q27" s="689"/>
      <c r="R27" s="689"/>
      <c r="S27" s="689"/>
      <c r="T27" s="689"/>
      <c r="U27" s="689"/>
      <c r="V27" s="689"/>
      <c r="W27" s="689"/>
      <c r="X27" s="689"/>
      <c r="Y27" s="689"/>
      <c r="Z27" s="689"/>
      <c r="AA27" s="689"/>
      <c r="AB27" s="689"/>
      <c r="AC27" s="689"/>
      <c r="AD27" s="689"/>
      <c r="AE27" s="689"/>
      <c r="AF27" s="689"/>
      <c r="AG27" s="689"/>
      <c r="AH27" s="689"/>
      <c r="AI27" s="689"/>
      <c r="AJ27" s="689"/>
      <c r="AK27" s="689"/>
      <c r="AL27" s="689"/>
      <c r="AM27" s="689"/>
      <c r="AN27" s="689"/>
      <c r="AO27" s="690"/>
      <c r="AP27" s="629"/>
      <c r="AQ27" s="688"/>
      <c r="AR27" s="689"/>
      <c r="AS27" s="689"/>
      <c r="AT27" s="689"/>
      <c r="AU27" s="689"/>
      <c r="AV27" s="689"/>
      <c r="AW27" s="689"/>
      <c r="AX27" s="689"/>
      <c r="AY27" s="689"/>
      <c r="AZ27" s="689"/>
      <c r="BA27" s="689"/>
      <c r="BB27" s="689"/>
      <c r="BC27" s="689"/>
      <c r="BD27" s="689"/>
      <c r="BE27" s="689"/>
      <c r="BF27" s="689"/>
      <c r="BG27" s="689"/>
      <c r="BH27" s="689"/>
      <c r="BI27" s="689"/>
      <c r="BJ27" s="689"/>
      <c r="BK27" s="689"/>
      <c r="BL27" s="689"/>
      <c r="BM27" s="689"/>
      <c r="BN27" s="689"/>
      <c r="BO27" s="689"/>
      <c r="BP27" s="689"/>
      <c r="BQ27" s="689"/>
      <c r="BR27" s="689"/>
      <c r="BS27" s="689"/>
      <c r="BT27" s="690"/>
      <c r="BU27" s="16"/>
    </row>
    <row r="28" spans="2:73" s="17" customFormat="1" ht="15.9">
      <c r="B28" s="684"/>
      <c r="C28" s="684"/>
      <c r="D28" s="684"/>
      <c r="E28" s="684"/>
      <c r="F28" s="684"/>
      <c r="G28" s="684"/>
      <c r="H28" s="684"/>
      <c r="I28" s="640"/>
      <c r="J28" s="640"/>
      <c r="K28" s="629"/>
      <c r="L28" s="688"/>
      <c r="M28" s="689"/>
      <c r="N28" s="689"/>
      <c r="O28" s="689"/>
      <c r="P28" s="689"/>
      <c r="Q28" s="689"/>
      <c r="R28" s="689"/>
      <c r="S28" s="689"/>
      <c r="T28" s="689"/>
      <c r="U28" s="689"/>
      <c r="V28" s="689"/>
      <c r="W28" s="689"/>
      <c r="X28" s="689"/>
      <c r="Y28" s="689"/>
      <c r="Z28" s="689"/>
      <c r="AA28" s="689"/>
      <c r="AB28" s="689"/>
      <c r="AC28" s="689"/>
      <c r="AD28" s="689"/>
      <c r="AE28" s="689"/>
      <c r="AF28" s="689"/>
      <c r="AG28" s="689"/>
      <c r="AH28" s="689"/>
      <c r="AI28" s="689"/>
      <c r="AJ28" s="689"/>
      <c r="AK28" s="689"/>
      <c r="AL28" s="689"/>
      <c r="AM28" s="689"/>
      <c r="AN28" s="689"/>
      <c r="AO28" s="690"/>
      <c r="AP28" s="629"/>
      <c r="AQ28" s="688"/>
      <c r="AR28" s="689"/>
      <c r="AS28" s="689"/>
      <c r="AT28" s="689"/>
      <c r="AU28" s="689"/>
      <c r="AV28" s="689"/>
      <c r="AW28" s="689"/>
      <c r="AX28" s="689"/>
      <c r="AY28" s="689"/>
      <c r="AZ28" s="689"/>
      <c r="BA28" s="689"/>
      <c r="BB28" s="689"/>
      <c r="BC28" s="689"/>
      <c r="BD28" s="689"/>
      <c r="BE28" s="689"/>
      <c r="BF28" s="689"/>
      <c r="BG28" s="689"/>
      <c r="BH28" s="689"/>
      <c r="BI28" s="689"/>
      <c r="BJ28" s="689"/>
      <c r="BK28" s="689"/>
      <c r="BL28" s="689"/>
      <c r="BM28" s="689"/>
      <c r="BN28" s="689"/>
      <c r="BO28" s="689"/>
      <c r="BP28" s="689"/>
      <c r="BQ28" s="689"/>
      <c r="BR28" s="689"/>
      <c r="BS28" s="689"/>
      <c r="BT28" s="690"/>
      <c r="BU28" s="16"/>
    </row>
    <row r="29" spans="2:73" s="17" customFormat="1" ht="16.5" customHeight="1">
      <c r="B29" s="684"/>
      <c r="C29" s="684"/>
      <c r="D29" s="684"/>
      <c r="E29" s="684"/>
      <c r="F29" s="684"/>
      <c r="G29" s="684"/>
      <c r="H29" s="684"/>
      <c r="I29" s="640"/>
      <c r="J29" s="640"/>
      <c r="K29" s="629"/>
      <c r="L29" s="688"/>
      <c r="M29" s="689"/>
      <c r="N29" s="689"/>
      <c r="O29" s="689"/>
      <c r="P29" s="689"/>
      <c r="Q29" s="689"/>
      <c r="R29" s="689"/>
      <c r="S29" s="689"/>
      <c r="T29" s="689"/>
      <c r="U29" s="689"/>
      <c r="V29" s="689"/>
      <c r="W29" s="689"/>
      <c r="X29" s="689"/>
      <c r="Y29" s="689"/>
      <c r="Z29" s="689"/>
      <c r="AA29" s="689"/>
      <c r="AB29" s="689"/>
      <c r="AC29" s="689"/>
      <c r="AD29" s="689"/>
      <c r="AE29" s="689"/>
      <c r="AF29" s="689"/>
      <c r="AG29" s="689"/>
      <c r="AH29" s="689"/>
      <c r="AI29" s="689"/>
      <c r="AJ29" s="689"/>
      <c r="AK29" s="689"/>
      <c r="AL29" s="689"/>
      <c r="AM29" s="689"/>
      <c r="AN29" s="689"/>
      <c r="AO29" s="690"/>
      <c r="AP29" s="629"/>
      <c r="AQ29" s="688"/>
      <c r="AR29" s="689"/>
      <c r="AS29" s="689"/>
      <c r="AT29" s="689"/>
      <c r="AU29" s="689"/>
      <c r="AV29" s="689"/>
      <c r="AW29" s="689"/>
      <c r="AX29" s="689"/>
      <c r="AY29" s="689"/>
      <c r="AZ29" s="689"/>
      <c r="BA29" s="689"/>
      <c r="BB29" s="689"/>
      <c r="BC29" s="689"/>
      <c r="BD29" s="689"/>
      <c r="BE29" s="689"/>
      <c r="BF29" s="689"/>
      <c r="BG29" s="689"/>
      <c r="BH29" s="689"/>
      <c r="BI29" s="689"/>
      <c r="BJ29" s="689"/>
      <c r="BK29" s="689"/>
      <c r="BL29" s="689"/>
      <c r="BM29" s="689"/>
      <c r="BN29" s="689"/>
      <c r="BO29" s="689"/>
      <c r="BP29" s="689"/>
      <c r="BQ29" s="689"/>
      <c r="BR29" s="689"/>
      <c r="BS29" s="689"/>
      <c r="BT29" s="690"/>
      <c r="BU29" s="16"/>
    </row>
    <row r="30" spans="2:73" s="17" customFormat="1" ht="15.9">
      <c r="B30" s="684"/>
      <c r="C30" s="684"/>
      <c r="D30" s="684"/>
      <c r="E30" s="684"/>
      <c r="F30" s="684"/>
      <c r="G30" s="684"/>
      <c r="H30" s="684"/>
      <c r="I30" s="640"/>
      <c r="J30" s="640"/>
      <c r="K30" s="629"/>
      <c r="L30" s="688"/>
      <c r="M30" s="689"/>
      <c r="N30" s="689"/>
      <c r="O30" s="689"/>
      <c r="P30" s="689"/>
      <c r="Q30" s="689"/>
      <c r="R30" s="689"/>
      <c r="S30" s="689"/>
      <c r="T30" s="689"/>
      <c r="U30" s="689"/>
      <c r="V30" s="689"/>
      <c r="W30" s="689"/>
      <c r="X30" s="689"/>
      <c r="Y30" s="689"/>
      <c r="Z30" s="689"/>
      <c r="AA30" s="689"/>
      <c r="AB30" s="689"/>
      <c r="AC30" s="689"/>
      <c r="AD30" s="689"/>
      <c r="AE30" s="689"/>
      <c r="AF30" s="689"/>
      <c r="AG30" s="689"/>
      <c r="AH30" s="689"/>
      <c r="AI30" s="689"/>
      <c r="AJ30" s="689"/>
      <c r="AK30" s="689"/>
      <c r="AL30" s="689"/>
      <c r="AM30" s="689"/>
      <c r="AN30" s="689"/>
      <c r="AO30" s="690"/>
      <c r="AP30" s="629"/>
      <c r="AQ30" s="688"/>
      <c r="AR30" s="689"/>
      <c r="AS30" s="689"/>
      <c r="AT30" s="689"/>
      <c r="AU30" s="689"/>
      <c r="AV30" s="689"/>
      <c r="AW30" s="689"/>
      <c r="AX30" s="689"/>
      <c r="AY30" s="689"/>
      <c r="AZ30" s="689"/>
      <c r="BA30" s="689"/>
      <c r="BB30" s="689"/>
      <c r="BC30" s="689"/>
      <c r="BD30" s="689"/>
      <c r="BE30" s="689"/>
      <c r="BF30" s="689"/>
      <c r="BG30" s="689"/>
      <c r="BH30" s="689"/>
      <c r="BI30" s="689"/>
      <c r="BJ30" s="689"/>
      <c r="BK30" s="689"/>
      <c r="BL30" s="689"/>
      <c r="BM30" s="689"/>
      <c r="BN30" s="689"/>
      <c r="BO30" s="689"/>
      <c r="BP30" s="689"/>
      <c r="BQ30" s="689"/>
      <c r="BR30" s="689"/>
      <c r="BS30" s="689"/>
      <c r="BT30" s="690"/>
      <c r="BU30" s="16"/>
    </row>
    <row r="31" spans="2:73" s="17" customFormat="1" ht="15.9">
      <c r="B31" s="684"/>
      <c r="C31" s="684"/>
      <c r="D31" s="684"/>
      <c r="E31" s="684"/>
      <c r="F31" s="684"/>
      <c r="G31" s="684"/>
      <c r="H31" s="684"/>
      <c r="I31" s="640"/>
      <c r="J31" s="640"/>
      <c r="K31" s="629"/>
      <c r="L31" s="688"/>
      <c r="M31" s="689"/>
      <c r="N31" s="689"/>
      <c r="O31" s="689"/>
      <c r="P31" s="689"/>
      <c r="Q31" s="689"/>
      <c r="R31" s="689"/>
      <c r="S31" s="689"/>
      <c r="T31" s="689"/>
      <c r="U31" s="689"/>
      <c r="V31" s="689"/>
      <c r="W31" s="689"/>
      <c r="X31" s="689"/>
      <c r="Y31" s="689"/>
      <c r="Z31" s="689"/>
      <c r="AA31" s="689"/>
      <c r="AB31" s="689"/>
      <c r="AC31" s="689"/>
      <c r="AD31" s="689"/>
      <c r="AE31" s="689"/>
      <c r="AF31" s="689"/>
      <c r="AG31" s="689"/>
      <c r="AH31" s="689"/>
      <c r="AI31" s="689"/>
      <c r="AJ31" s="689"/>
      <c r="AK31" s="689"/>
      <c r="AL31" s="689"/>
      <c r="AM31" s="689"/>
      <c r="AN31" s="689"/>
      <c r="AO31" s="690"/>
      <c r="AP31" s="629"/>
      <c r="AQ31" s="688"/>
      <c r="AR31" s="689"/>
      <c r="AS31" s="689"/>
      <c r="AT31" s="689"/>
      <c r="AU31" s="689"/>
      <c r="AV31" s="689"/>
      <c r="AW31" s="689"/>
      <c r="AX31" s="689"/>
      <c r="AY31" s="689"/>
      <c r="AZ31" s="689"/>
      <c r="BA31" s="689"/>
      <c r="BB31" s="689"/>
      <c r="BC31" s="689"/>
      <c r="BD31" s="689"/>
      <c r="BE31" s="689"/>
      <c r="BF31" s="689"/>
      <c r="BG31" s="689"/>
      <c r="BH31" s="689"/>
      <c r="BI31" s="689"/>
      <c r="BJ31" s="689"/>
      <c r="BK31" s="689"/>
      <c r="BL31" s="689"/>
      <c r="BM31" s="689"/>
      <c r="BN31" s="689"/>
      <c r="BO31" s="689"/>
      <c r="BP31" s="689"/>
      <c r="BQ31" s="689"/>
      <c r="BR31" s="689"/>
      <c r="BS31" s="689"/>
      <c r="BT31" s="690"/>
      <c r="BU31" s="16"/>
    </row>
    <row r="32" spans="2:73" s="17" customFormat="1" ht="15.9">
      <c r="B32" s="684"/>
      <c r="C32" s="684"/>
      <c r="D32" s="684"/>
      <c r="E32" s="684"/>
      <c r="F32" s="684"/>
      <c r="G32" s="684"/>
      <c r="H32" s="684"/>
      <c r="I32" s="640"/>
      <c r="J32" s="640"/>
      <c r="K32" s="629"/>
      <c r="L32" s="688"/>
      <c r="M32" s="689"/>
      <c r="N32" s="689"/>
      <c r="O32" s="689"/>
      <c r="P32" s="689"/>
      <c r="Q32" s="689"/>
      <c r="R32" s="689"/>
      <c r="S32" s="689"/>
      <c r="T32" s="689"/>
      <c r="U32" s="689"/>
      <c r="V32" s="689"/>
      <c r="W32" s="689"/>
      <c r="X32" s="689"/>
      <c r="Y32" s="689"/>
      <c r="Z32" s="689"/>
      <c r="AA32" s="689"/>
      <c r="AB32" s="689"/>
      <c r="AC32" s="689"/>
      <c r="AD32" s="689"/>
      <c r="AE32" s="689"/>
      <c r="AF32" s="689"/>
      <c r="AG32" s="689"/>
      <c r="AH32" s="689"/>
      <c r="AI32" s="689"/>
      <c r="AJ32" s="689"/>
      <c r="AK32" s="689"/>
      <c r="AL32" s="689"/>
      <c r="AM32" s="689"/>
      <c r="AN32" s="689"/>
      <c r="AO32" s="690"/>
      <c r="AP32" s="629"/>
      <c r="AQ32" s="688"/>
      <c r="AR32" s="689"/>
      <c r="AS32" s="689"/>
      <c r="AT32" s="689"/>
      <c r="AU32" s="689"/>
      <c r="AV32" s="689"/>
      <c r="AW32" s="689"/>
      <c r="AX32" s="689"/>
      <c r="AY32" s="689"/>
      <c r="AZ32" s="689"/>
      <c r="BA32" s="689"/>
      <c r="BB32" s="689"/>
      <c r="BC32" s="689"/>
      <c r="BD32" s="689"/>
      <c r="BE32" s="689"/>
      <c r="BF32" s="689"/>
      <c r="BG32" s="689"/>
      <c r="BH32" s="689"/>
      <c r="BI32" s="689"/>
      <c r="BJ32" s="689"/>
      <c r="BK32" s="689"/>
      <c r="BL32" s="689"/>
      <c r="BM32" s="689"/>
      <c r="BN32" s="689"/>
      <c r="BO32" s="689"/>
      <c r="BP32" s="689"/>
      <c r="BQ32" s="689"/>
      <c r="BR32" s="689"/>
      <c r="BS32" s="689"/>
      <c r="BT32" s="690"/>
      <c r="BU32" s="16"/>
    </row>
    <row r="33" spans="2:73" s="17" customFormat="1" ht="15.9">
      <c r="B33" s="684"/>
      <c r="C33" s="684"/>
      <c r="D33" s="684"/>
      <c r="E33" s="684"/>
      <c r="F33" s="684"/>
      <c r="G33" s="684"/>
      <c r="H33" s="684"/>
      <c r="I33" s="640"/>
      <c r="J33" s="640"/>
      <c r="K33" s="629"/>
      <c r="L33" s="688"/>
      <c r="M33" s="689"/>
      <c r="N33" s="689"/>
      <c r="O33" s="689"/>
      <c r="P33" s="689"/>
      <c r="Q33" s="689"/>
      <c r="R33" s="689"/>
      <c r="S33" s="689"/>
      <c r="T33" s="689"/>
      <c r="U33" s="689"/>
      <c r="V33" s="689"/>
      <c r="W33" s="689"/>
      <c r="X33" s="689"/>
      <c r="Y33" s="689"/>
      <c r="Z33" s="689"/>
      <c r="AA33" s="689"/>
      <c r="AB33" s="689"/>
      <c r="AC33" s="689"/>
      <c r="AD33" s="689"/>
      <c r="AE33" s="689"/>
      <c r="AF33" s="689"/>
      <c r="AG33" s="689"/>
      <c r="AH33" s="689"/>
      <c r="AI33" s="689"/>
      <c r="AJ33" s="689"/>
      <c r="AK33" s="689"/>
      <c r="AL33" s="689"/>
      <c r="AM33" s="689"/>
      <c r="AN33" s="689"/>
      <c r="AO33" s="690"/>
      <c r="AP33" s="629"/>
      <c r="AQ33" s="688"/>
      <c r="AR33" s="689"/>
      <c r="AS33" s="689"/>
      <c r="AT33" s="689"/>
      <c r="AU33" s="689"/>
      <c r="AV33" s="689"/>
      <c r="AW33" s="689"/>
      <c r="AX33" s="689"/>
      <c r="AY33" s="689"/>
      <c r="AZ33" s="689"/>
      <c r="BA33" s="689"/>
      <c r="BB33" s="689"/>
      <c r="BC33" s="689"/>
      <c r="BD33" s="689"/>
      <c r="BE33" s="689"/>
      <c r="BF33" s="689"/>
      <c r="BG33" s="689"/>
      <c r="BH33" s="689"/>
      <c r="BI33" s="689"/>
      <c r="BJ33" s="689"/>
      <c r="BK33" s="689"/>
      <c r="BL33" s="689"/>
      <c r="BM33" s="689"/>
      <c r="BN33" s="689"/>
      <c r="BO33" s="689"/>
      <c r="BP33" s="689"/>
      <c r="BQ33" s="689"/>
      <c r="BR33" s="689"/>
      <c r="BS33" s="689"/>
      <c r="BT33" s="690"/>
      <c r="BU33" s="16"/>
    </row>
    <row r="34" spans="2:73" s="17" customFormat="1" ht="15.9">
      <c r="B34" s="684"/>
      <c r="C34" s="684"/>
      <c r="D34" s="684"/>
      <c r="E34" s="684"/>
      <c r="F34" s="684"/>
      <c r="G34" s="684"/>
      <c r="H34" s="684"/>
      <c r="I34" s="640"/>
      <c r="J34" s="640"/>
      <c r="K34" s="629"/>
      <c r="L34" s="688"/>
      <c r="M34" s="689"/>
      <c r="N34" s="689"/>
      <c r="O34" s="689"/>
      <c r="P34" s="689"/>
      <c r="Q34" s="689"/>
      <c r="R34" s="689"/>
      <c r="S34" s="689"/>
      <c r="T34" s="689"/>
      <c r="U34" s="689"/>
      <c r="V34" s="689"/>
      <c r="W34" s="689"/>
      <c r="X34" s="689"/>
      <c r="Y34" s="689"/>
      <c r="Z34" s="689"/>
      <c r="AA34" s="689"/>
      <c r="AB34" s="689"/>
      <c r="AC34" s="689"/>
      <c r="AD34" s="689"/>
      <c r="AE34" s="689"/>
      <c r="AF34" s="689"/>
      <c r="AG34" s="689"/>
      <c r="AH34" s="689"/>
      <c r="AI34" s="689"/>
      <c r="AJ34" s="689"/>
      <c r="AK34" s="689"/>
      <c r="AL34" s="689"/>
      <c r="AM34" s="689"/>
      <c r="AN34" s="689"/>
      <c r="AO34" s="690"/>
      <c r="AP34" s="629"/>
      <c r="AQ34" s="688"/>
      <c r="AR34" s="689"/>
      <c r="AS34" s="689"/>
      <c r="AT34" s="689"/>
      <c r="AU34" s="689"/>
      <c r="AV34" s="689"/>
      <c r="AW34" s="689"/>
      <c r="AX34" s="689"/>
      <c r="AY34" s="689"/>
      <c r="AZ34" s="689"/>
      <c r="BA34" s="689"/>
      <c r="BB34" s="689"/>
      <c r="BC34" s="689"/>
      <c r="BD34" s="689"/>
      <c r="BE34" s="689"/>
      <c r="BF34" s="689"/>
      <c r="BG34" s="689"/>
      <c r="BH34" s="689"/>
      <c r="BI34" s="689"/>
      <c r="BJ34" s="689"/>
      <c r="BK34" s="689"/>
      <c r="BL34" s="689"/>
      <c r="BM34" s="689"/>
      <c r="BN34" s="689"/>
      <c r="BO34" s="689"/>
      <c r="BP34" s="689"/>
      <c r="BQ34" s="689"/>
      <c r="BR34" s="689"/>
      <c r="BS34" s="689"/>
      <c r="BT34" s="690"/>
      <c r="BU34" s="16"/>
    </row>
    <row r="35" spans="2:73" s="17" customFormat="1" ht="15.9">
      <c r="B35" s="684"/>
      <c r="C35" s="684"/>
      <c r="D35" s="684"/>
      <c r="E35" s="684"/>
      <c r="F35" s="684"/>
      <c r="G35" s="684"/>
      <c r="H35" s="684"/>
      <c r="I35" s="640"/>
      <c r="J35" s="640"/>
      <c r="K35" s="629"/>
      <c r="L35" s="688"/>
      <c r="M35" s="689"/>
      <c r="N35" s="689"/>
      <c r="O35" s="689"/>
      <c r="P35" s="689"/>
      <c r="Q35" s="689"/>
      <c r="R35" s="689"/>
      <c r="S35" s="689"/>
      <c r="T35" s="689"/>
      <c r="U35" s="689"/>
      <c r="V35" s="689"/>
      <c r="W35" s="689"/>
      <c r="X35" s="689"/>
      <c r="Y35" s="689"/>
      <c r="Z35" s="689"/>
      <c r="AA35" s="689"/>
      <c r="AB35" s="689"/>
      <c r="AC35" s="689"/>
      <c r="AD35" s="689"/>
      <c r="AE35" s="689"/>
      <c r="AF35" s="689"/>
      <c r="AG35" s="689"/>
      <c r="AH35" s="689"/>
      <c r="AI35" s="689"/>
      <c r="AJ35" s="689"/>
      <c r="AK35" s="689"/>
      <c r="AL35" s="689"/>
      <c r="AM35" s="689"/>
      <c r="AN35" s="689"/>
      <c r="AO35" s="690"/>
      <c r="AP35" s="629"/>
      <c r="AQ35" s="688"/>
      <c r="AR35" s="689"/>
      <c r="AS35" s="689"/>
      <c r="AT35" s="689"/>
      <c r="AU35" s="689"/>
      <c r="AV35" s="689"/>
      <c r="AW35" s="689"/>
      <c r="AX35" s="689"/>
      <c r="AY35" s="689"/>
      <c r="AZ35" s="689"/>
      <c r="BA35" s="689"/>
      <c r="BB35" s="689"/>
      <c r="BC35" s="689"/>
      <c r="BD35" s="689"/>
      <c r="BE35" s="689"/>
      <c r="BF35" s="689"/>
      <c r="BG35" s="689"/>
      <c r="BH35" s="689"/>
      <c r="BI35" s="689"/>
      <c r="BJ35" s="689"/>
      <c r="BK35" s="689"/>
      <c r="BL35" s="689"/>
      <c r="BM35" s="689"/>
      <c r="BN35" s="689"/>
      <c r="BO35" s="689"/>
      <c r="BP35" s="689"/>
      <c r="BQ35" s="689"/>
      <c r="BR35" s="689"/>
      <c r="BS35" s="689"/>
      <c r="BT35" s="690"/>
      <c r="BU35" s="16"/>
    </row>
    <row r="36" spans="2:73" s="17" customFormat="1" ht="15.9">
      <c r="B36" s="684"/>
      <c r="C36" s="684"/>
      <c r="D36" s="684"/>
      <c r="E36" s="684"/>
      <c r="F36" s="684"/>
      <c r="G36" s="684"/>
      <c r="H36" s="684"/>
      <c r="I36" s="640"/>
      <c r="J36" s="640"/>
      <c r="K36" s="629"/>
      <c r="L36" s="688"/>
      <c r="M36" s="689"/>
      <c r="N36" s="689"/>
      <c r="O36" s="689"/>
      <c r="P36" s="689"/>
      <c r="Q36" s="689"/>
      <c r="R36" s="689"/>
      <c r="S36" s="689"/>
      <c r="T36" s="689"/>
      <c r="U36" s="689"/>
      <c r="V36" s="689"/>
      <c r="W36" s="689"/>
      <c r="X36" s="689"/>
      <c r="Y36" s="689"/>
      <c r="Z36" s="689"/>
      <c r="AA36" s="689"/>
      <c r="AB36" s="689"/>
      <c r="AC36" s="689"/>
      <c r="AD36" s="689"/>
      <c r="AE36" s="689"/>
      <c r="AF36" s="689"/>
      <c r="AG36" s="689"/>
      <c r="AH36" s="689"/>
      <c r="AI36" s="689"/>
      <c r="AJ36" s="689"/>
      <c r="AK36" s="689"/>
      <c r="AL36" s="689"/>
      <c r="AM36" s="689"/>
      <c r="AN36" s="689"/>
      <c r="AO36" s="690"/>
      <c r="AP36" s="629"/>
      <c r="AQ36" s="688"/>
      <c r="AR36" s="689"/>
      <c r="AS36" s="689"/>
      <c r="AT36" s="689"/>
      <c r="AU36" s="689"/>
      <c r="AV36" s="689"/>
      <c r="AW36" s="689"/>
      <c r="AX36" s="689"/>
      <c r="AY36" s="689"/>
      <c r="AZ36" s="689"/>
      <c r="BA36" s="689"/>
      <c r="BB36" s="689"/>
      <c r="BC36" s="689"/>
      <c r="BD36" s="689"/>
      <c r="BE36" s="689"/>
      <c r="BF36" s="689"/>
      <c r="BG36" s="689"/>
      <c r="BH36" s="689"/>
      <c r="BI36" s="689"/>
      <c r="BJ36" s="689"/>
      <c r="BK36" s="689"/>
      <c r="BL36" s="689"/>
      <c r="BM36" s="689"/>
      <c r="BN36" s="689"/>
      <c r="BO36" s="689"/>
      <c r="BP36" s="689"/>
      <c r="BQ36" s="689"/>
      <c r="BR36" s="689"/>
      <c r="BS36" s="689"/>
      <c r="BT36" s="690"/>
      <c r="BU36" s="16"/>
    </row>
    <row r="37" spans="2:73" s="17" customFormat="1" ht="15.9">
      <c r="B37" s="684"/>
      <c r="C37" s="684"/>
      <c r="D37" s="684"/>
      <c r="E37" s="684"/>
      <c r="F37" s="684"/>
      <c r="G37" s="684"/>
      <c r="H37" s="684"/>
      <c r="I37" s="640"/>
      <c r="J37" s="640"/>
      <c r="K37" s="629"/>
      <c r="L37" s="688"/>
      <c r="M37" s="689"/>
      <c r="N37" s="689"/>
      <c r="O37" s="689"/>
      <c r="P37" s="689"/>
      <c r="Q37" s="689"/>
      <c r="R37" s="689"/>
      <c r="S37" s="689"/>
      <c r="T37" s="689"/>
      <c r="U37" s="689"/>
      <c r="V37" s="689"/>
      <c r="W37" s="689"/>
      <c r="X37" s="689"/>
      <c r="Y37" s="689"/>
      <c r="Z37" s="689"/>
      <c r="AA37" s="689"/>
      <c r="AB37" s="689"/>
      <c r="AC37" s="689"/>
      <c r="AD37" s="689"/>
      <c r="AE37" s="689"/>
      <c r="AF37" s="689"/>
      <c r="AG37" s="689"/>
      <c r="AH37" s="689"/>
      <c r="AI37" s="689"/>
      <c r="AJ37" s="689"/>
      <c r="AK37" s="689"/>
      <c r="AL37" s="689"/>
      <c r="AM37" s="689"/>
      <c r="AN37" s="689"/>
      <c r="AO37" s="690"/>
      <c r="AP37" s="629"/>
      <c r="AQ37" s="688"/>
      <c r="AR37" s="689"/>
      <c r="AS37" s="689"/>
      <c r="AT37" s="689"/>
      <c r="AU37" s="689"/>
      <c r="AV37" s="689"/>
      <c r="AW37" s="689"/>
      <c r="AX37" s="689"/>
      <c r="AY37" s="689"/>
      <c r="AZ37" s="689"/>
      <c r="BA37" s="689"/>
      <c r="BB37" s="689"/>
      <c r="BC37" s="689"/>
      <c r="BD37" s="689"/>
      <c r="BE37" s="689"/>
      <c r="BF37" s="689"/>
      <c r="BG37" s="689"/>
      <c r="BH37" s="689"/>
      <c r="BI37" s="689"/>
      <c r="BJ37" s="689"/>
      <c r="BK37" s="689"/>
      <c r="BL37" s="689"/>
      <c r="BM37" s="689"/>
      <c r="BN37" s="689"/>
      <c r="BO37" s="689"/>
      <c r="BP37" s="689"/>
      <c r="BQ37" s="689"/>
      <c r="BR37" s="689"/>
      <c r="BS37" s="689"/>
      <c r="BT37" s="690"/>
      <c r="BU37" s="16"/>
    </row>
    <row r="38" spans="2:73" s="17" customFormat="1" ht="15.9">
      <c r="B38" s="684"/>
      <c r="C38" s="684"/>
      <c r="D38" s="684"/>
      <c r="E38" s="684"/>
      <c r="F38" s="684"/>
      <c r="G38" s="684"/>
      <c r="H38" s="684"/>
      <c r="I38" s="640"/>
      <c r="J38" s="640"/>
      <c r="K38" s="629"/>
      <c r="L38" s="688"/>
      <c r="M38" s="689"/>
      <c r="N38" s="689"/>
      <c r="O38" s="689"/>
      <c r="P38" s="689"/>
      <c r="Q38" s="689"/>
      <c r="R38" s="689"/>
      <c r="S38" s="689"/>
      <c r="T38" s="689"/>
      <c r="U38" s="689"/>
      <c r="V38" s="689"/>
      <c r="W38" s="689"/>
      <c r="X38" s="689"/>
      <c r="Y38" s="689"/>
      <c r="Z38" s="689"/>
      <c r="AA38" s="689"/>
      <c r="AB38" s="689"/>
      <c r="AC38" s="689"/>
      <c r="AD38" s="689"/>
      <c r="AE38" s="689"/>
      <c r="AF38" s="689"/>
      <c r="AG38" s="689"/>
      <c r="AH38" s="689"/>
      <c r="AI38" s="689"/>
      <c r="AJ38" s="689"/>
      <c r="AK38" s="689"/>
      <c r="AL38" s="689"/>
      <c r="AM38" s="689"/>
      <c r="AN38" s="689"/>
      <c r="AO38" s="690"/>
      <c r="AP38" s="629"/>
      <c r="AQ38" s="688"/>
      <c r="AR38" s="689"/>
      <c r="AS38" s="689"/>
      <c r="AT38" s="689"/>
      <c r="AU38" s="689"/>
      <c r="AV38" s="689"/>
      <c r="AW38" s="689"/>
      <c r="AX38" s="689"/>
      <c r="AY38" s="689"/>
      <c r="AZ38" s="689"/>
      <c r="BA38" s="689"/>
      <c r="BB38" s="689"/>
      <c r="BC38" s="689"/>
      <c r="BD38" s="689"/>
      <c r="BE38" s="689"/>
      <c r="BF38" s="689"/>
      <c r="BG38" s="689"/>
      <c r="BH38" s="689"/>
      <c r="BI38" s="689"/>
      <c r="BJ38" s="689"/>
      <c r="BK38" s="689"/>
      <c r="BL38" s="689"/>
      <c r="BM38" s="689"/>
      <c r="BN38" s="689"/>
      <c r="BO38" s="689"/>
      <c r="BP38" s="689"/>
      <c r="BQ38" s="689"/>
      <c r="BR38" s="689"/>
      <c r="BS38" s="689"/>
      <c r="BT38" s="690"/>
      <c r="BU38" s="16"/>
    </row>
    <row r="39" spans="2:73" s="17" customFormat="1" ht="15.9">
      <c r="B39" s="684"/>
      <c r="C39" s="684"/>
      <c r="D39" s="684"/>
      <c r="E39" s="684"/>
      <c r="F39" s="684"/>
      <c r="G39" s="684"/>
      <c r="H39" s="684"/>
      <c r="I39" s="640"/>
      <c r="J39" s="640"/>
      <c r="K39" s="629"/>
      <c r="L39" s="688"/>
      <c r="M39" s="689"/>
      <c r="N39" s="689"/>
      <c r="O39" s="689"/>
      <c r="P39" s="689"/>
      <c r="Q39" s="689"/>
      <c r="R39" s="689"/>
      <c r="S39" s="689"/>
      <c r="T39" s="689"/>
      <c r="U39" s="689"/>
      <c r="V39" s="689"/>
      <c r="W39" s="689"/>
      <c r="X39" s="689"/>
      <c r="Y39" s="689"/>
      <c r="Z39" s="689"/>
      <c r="AA39" s="689"/>
      <c r="AB39" s="689"/>
      <c r="AC39" s="689"/>
      <c r="AD39" s="689"/>
      <c r="AE39" s="689"/>
      <c r="AF39" s="689"/>
      <c r="AG39" s="689"/>
      <c r="AH39" s="689"/>
      <c r="AI39" s="689"/>
      <c r="AJ39" s="689"/>
      <c r="AK39" s="689"/>
      <c r="AL39" s="689"/>
      <c r="AM39" s="689"/>
      <c r="AN39" s="689"/>
      <c r="AO39" s="690"/>
      <c r="AP39" s="629"/>
      <c r="AQ39" s="688"/>
      <c r="AR39" s="689"/>
      <c r="AS39" s="689"/>
      <c r="AT39" s="689"/>
      <c r="AU39" s="689"/>
      <c r="AV39" s="689"/>
      <c r="AW39" s="689"/>
      <c r="AX39" s="689"/>
      <c r="AY39" s="689"/>
      <c r="AZ39" s="689"/>
      <c r="BA39" s="689"/>
      <c r="BB39" s="689"/>
      <c r="BC39" s="689"/>
      <c r="BD39" s="689"/>
      <c r="BE39" s="689"/>
      <c r="BF39" s="689"/>
      <c r="BG39" s="689"/>
      <c r="BH39" s="689"/>
      <c r="BI39" s="689"/>
      <c r="BJ39" s="689"/>
      <c r="BK39" s="689"/>
      <c r="BL39" s="689"/>
      <c r="BM39" s="689"/>
      <c r="BN39" s="689"/>
      <c r="BO39" s="689"/>
      <c r="BP39" s="689"/>
      <c r="BQ39" s="689"/>
      <c r="BR39" s="689"/>
      <c r="BS39" s="689"/>
      <c r="BT39" s="690"/>
      <c r="BU39" s="16"/>
    </row>
    <row r="40" spans="2:73" s="17" customFormat="1" ht="15.9">
      <c r="B40" s="684"/>
      <c r="C40" s="684"/>
      <c r="D40" s="684"/>
      <c r="E40" s="684"/>
      <c r="F40" s="684"/>
      <c r="G40" s="684"/>
      <c r="H40" s="684"/>
      <c r="I40" s="640"/>
      <c r="J40" s="640"/>
      <c r="K40" s="629"/>
      <c r="L40" s="688"/>
      <c r="M40" s="689"/>
      <c r="N40" s="689"/>
      <c r="O40" s="689"/>
      <c r="P40" s="689"/>
      <c r="Q40" s="689"/>
      <c r="R40" s="689"/>
      <c r="S40" s="689"/>
      <c r="T40" s="689"/>
      <c r="U40" s="689"/>
      <c r="V40" s="689"/>
      <c r="W40" s="689"/>
      <c r="X40" s="689"/>
      <c r="Y40" s="689"/>
      <c r="Z40" s="689"/>
      <c r="AA40" s="689"/>
      <c r="AB40" s="689"/>
      <c r="AC40" s="689"/>
      <c r="AD40" s="689"/>
      <c r="AE40" s="689"/>
      <c r="AF40" s="689"/>
      <c r="AG40" s="689"/>
      <c r="AH40" s="689"/>
      <c r="AI40" s="689"/>
      <c r="AJ40" s="689"/>
      <c r="AK40" s="689"/>
      <c r="AL40" s="689"/>
      <c r="AM40" s="689"/>
      <c r="AN40" s="689"/>
      <c r="AO40" s="690"/>
      <c r="AP40" s="629"/>
      <c r="AQ40" s="688"/>
      <c r="AR40" s="689"/>
      <c r="AS40" s="689"/>
      <c r="AT40" s="689"/>
      <c r="AU40" s="689"/>
      <c r="AV40" s="689"/>
      <c r="AW40" s="689"/>
      <c r="AX40" s="689"/>
      <c r="AY40" s="689"/>
      <c r="AZ40" s="689"/>
      <c r="BA40" s="689"/>
      <c r="BB40" s="689"/>
      <c r="BC40" s="689"/>
      <c r="BD40" s="689"/>
      <c r="BE40" s="689"/>
      <c r="BF40" s="689"/>
      <c r="BG40" s="689"/>
      <c r="BH40" s="689"/>
      <c r="BI40" s="689"/>
      <c r="BJ40" s="689"/>
      <c r="BK40" s="689"/>
      <c r="BL40" s="689"/>
      <c r="BM40" s="689"/>
      <c r="BN40" s="689"/>
      <c r="BO40" s="689"/>
      <c r="BP40" s="689"/>
      <c r="BQ40" s="689"/>
      <c r="BR40" s="689"/>
      <c r="BS40" s="689"/>
      <c r="BT40" s="690"/>
      <c r="BU40" s="16"/>
    </row>
    <row r="41" spans="2:73" s="17" customFormat="1" ht="15.9">
      <c r="B41" s="684"/>
      <c r="C41" s="684"/>
      <c r="D41" s="684"/>
      <c r="E41" s="684"/>
      <c r="F41" s="684"/>
      <c r="G41" s="684"/>
      <c r="H41" s="684"/>
      <c r="I41" s="640"/>
      <c r="J41" s="640"/>
      <c r="K41" s="629"/>
      <c r="L41" s="688"/>
      <c r="M41" s="689"/>
      <c r="N41" s="689"/>
      <c r="O41" s="689"/>
      <c r="P41" s="689"/>
      <c r="Q41" s="689"/>
      <c r="R41" s="689"/>
      <c r="S41" s="689"/>
      <c r="T41" s="689"/>
      <c r="U41" s="689"/>
      <c r="V41" s="689"/>
      <c r="W41" s="689"/>
      <c r="X41" s="689"/>
      <c r="Y41" s="689"/>
      <c r="Z41" s="689"/>
      <c r="AA41" s="689"/>
      <c r="AB41" s="689"/>
      <c r="AC41" s="689"/>
      <c r="AD41" s="689"/>
      <c r="AE41" s="689"/>
      <c r="AF41" s="689"/>
      <c r="AG41" s="689"/>
      <c r="AH41" s="689"/>
      <c r="AI41" s="689"/>
      <c r="AJ41" s="689"/>
      <c r="AK41" s="689"/>
      <c r="AL41" s="689"/>
      <c r="AM41" s="689"/>
      <c r="AN41" s="689"/>
      <c r="AO41" s="690"/>
      <c r="AP41" s="629"/>
      <c r="AQ41" s="688"/>
      <c r="AR41" s="689"/>
      <c r="AS41" s="689"/>
      <c r="AT41" s="689"/>
      <c r="AU41" s="689"/>
      <c r="AV41" s="689"/>
      <c r="AW41" s="689"/>
      <c r="AX41" s="689"/>
      <c r="AY41" s="689"/>
      <c r="AZ41" s="689"/>
      <c r="BA41" s="689"/>
      <c r="BB41" s="689"/>
      <c r="BC41" s="689"/>
      <c r="BD41" s="689"/>
      <c r="BE41" s="689"/>
      <c r="BF41" s="689"/>
      <c r="BG41" s="689"/>
      <c r="BH41" s="689"/>
      <c r="BI41" s="689"/>
      <c r="BJ41" s="689"/>
      <c r="BK41" s="689"/>
      <c r="BL41" s="689"/>
      <c r="BM41" s="689"/>
      <c r="BN41" s="689"/>
      <c r="BO41" s="689"/>
      <c r="BP41" s="689"/>
      <c r="BQ41" s="689"/>
      <c r="BR41" s="689"/>
      <c r="BS41" s="689"/>
      <c r="BT41" s="690"/>
      <c r="BU41" s="16"/>
    </row>
    <row r="42" spans="2:73" s="17" customFormat="1" ht="15.9">
      <c r="B42" s="684"/>
      <c r="C42" s="684"/>
      <c r="D42" s="684"/>
      <c r="E42" s="684"/>
      <c r="F42" s="684"/>
      <c r="G42" s="684"/>
      <c r="H42" s="684"/>
      <c r="I42" s="640"/>
      <c r="J42" s="640"/>
      <c r="K42" s="629"/>
      <c r="L42" s="688"/>
      <c r="M42" s="689"/>
      <c r="N42" s="689"/>
      <c r="O42" s="689"/>
      <c r="P42" s="689"/>
      <c r="Q42" s="689"/>
      <c r="R42" s="689"/>
      <c r="S42" s="689"/>
      <c r="T42" s="689"/>
      <c r="U42" s="689"/>
      <c r="V42" s="689"/>
      <c r="W42" s="689"/>
      <c r="X42" s="689"/>
      <c r="Y42" s="689"/>
      <c r="Z42" s="689"/>
      <c r="AA42" s="689"/>
      <c r="AB42" s="689"/>
      <c r="AC42" s="689"/>
      <c r="AD42" s="689"/>
      <c r="AE42" s="689"/>
      <c r="AF42" s="689"/>
      <c r="AG42" s="689"/>
      <c r="AH42" s="689"/>
      <c r="AI42" s="689"/>
      <c r="AJ42" s="689"/>
      <c r="AK42" s="689"/>
      <c r="AL42" s="689"/>
      <c r="AM42" s="689"/>
      <c r="AN42" s="689"/>
      <c r="AO42" s="690"/>
      <c r="AP42" s="629"/>
      <c r="AQ42" s="688"/>
      <c r="AR42" s="689"/>
      <c r="AS42" s="689"/>
      <c r="AT42" s="689"/>
      <c r="AU42" s="689"/>
      <c r="AV42" s="689"/>
      <c r="AW42" s="689"/>
      <c r="AX42" s="689"/>
      <c r="AY42" s="689"/>
      <c r="AZ42" s="689"/>
      <c r="BA42" s="689"/>
      <c r="BB42" s="689"/>
      <c r="BC42" s="689"/>
      <c r="BD42" s="689"/>
      <c r="BE42" s="689"/>
      <c r="BF42" s="689"/>
      <c r="BG42" s="689"/>
      <c r="BH42" s="689"/>
      <c r="BI42" s="689"/>
      <c r="BJ42" s="689"/>
      <c r="BK42" s="689"/>
      <c r="BL42" s="689"/>
      <c r="BM42" s="689"/>
      <c r="BN42" s="689"/>
      <c r="BO42" s="689"/>
      <c r="BP42" s="689"/>
      <c r="BQ42" s="689"/>
      <c r="BR42" s="689"/>
      <c r="BS42" s="689"/>
      <c r="BT42" s="690"/>
      <c r="BU42" s="16"/>
    </row>
    <row r="43" spans="2:73" s="17" customFormat="1" ht="15.9">
      <c r="B43" s="684"/>
      <c r="C43" s="684"/>
      <c r="D43" s="684"/>
      <c r="E43" s="684"/>
      <c r="F43" s="684"/>
      <c r="G43" s="684"/>
      <c r="H43" s="684"/>
      <c r="I43" s="640"/>
      <c r="J43" s="640"/>
      <c r="K43" s="629"/>
      <c r="L43" s="688"/>
      <c r="M43" s="689"/>
      <c r="N43" s="689"/>
      <c r="O43" s="689"/>
      <c r="P43" s="689"/>
      <c r="Q43" s="689"/>
      <c r="R43" s="689"/>
      <c r="S43" s="689"/>
      <c r="T43" s="689"/>
      <c r="U43" s="689"/>
      <c r="V43" s="689"/>
      <c r="W43" s="689"/>
      <c r="X43" s="689"/>
      <c r="Y43" s="689"/>
      <c r="Z43" s="689"/>
      <c r="AA43" s="689"/>
      <c r="AB43" s="689"/>
      <c r="AC43" s="689"/>
      <c r="AD43" s="689"/>
      <c r="AE43" s="689"/>
      <c r="AF43" s="689"/>
      <c r="AG43" s="689"/>
      <c r="AH43" s="689"/>
      <c r="AI43" s="689"/>
      <c r="AJ43" s="689"/>
      <c r="AK43" s="689"/>
      <c r="AL43" s="689"/>
      <c r="AM43" s="689"/>
      <c r="AN43" s="689"/>
      <c r="AO43" s="690"/>
      <c r="AP43" s="629"/>
      <c r="AQ43" s="688"/>
      <c r="AR43" s="689"/>
      <c r="AS43" s="689"/>
      <c r="AT43" s="689"/>
      <c r="AU43" s="689"/>
      <c r="AV43" s="689"/>
      <c r="AW43" s="689"/>
      <c r="AX43" s="689"/>
      <c r="AY43" s="689"/>
      <c r="AZ43" s="689"/>
      <c r="BA43" s="689"/>
      <c r="BB43" s="689"/>
      <c r="BC43" s="689"/>
      <c r="BD43" s="689"/>
      <c r="BE43" s="689"/>
      <c r="BF43" s="689"/>
      <c r="BG43" s="689"/>
      <c r="BH43" s="689"/>
      <c r="BI43" s="689"/>
      <c r="BJ43" s="689"/>
      <c r="BK43" s="689"/>
      <c r="BL43" s="689"/>
      <c r="BM43" s="689"/>
      <c r="BN43" s="689"/>
      <c r="BO43" s="689"/>
      <c r="BP43" s="689"/>
      <c r="BQ43" s="689"/>
      <c r="BR43" s="689"/>
      <c r="BS43" s="689"/>
      <c r="BT43" s="690"/>
      <c r="BU43" s="16"/>
    </row>
    <row r="44" spans="2:73" s="17" customFormat="1" ht="15.9">
      <c r="B44" s="684"/>
      <c r="C44" s="684"/>
      <c r="D44" s="684"/>
      <c r="E44" s="684"/>
      <c r="F44" s="684"/>
      <c r="G44" s="684"/>
      <c r="H44" s="684"/>
      <c r="I44" s="640"/>
      <c r="J44" s="640"/>
      <c r="K44" s="629"/>
      <c r="L44" s="688"/>
      <c r="M44" s="689"/>
      <c r="N44" s="689"/>
      <c r="O44" s="689"/>
      <c r="P44" s="689"/>
      <c r="Q44" s="689"/>
      <c r="R44" s="689"/>
      <c r="S44" s="689"/>
      <c r="T44" s="689"/>
      <c r="U44" s="689"/>
      <c r="V44" s="689"/>
      <c r="W44" s="689"/>
      <c r="X44" s="689"/>
      <c r="Y44" s="689"/>
      <c r="Z44" s="689"/>
      <c r="AA44" s="689"/>
      <c r="AB44" s="689"/>
      <c r="AC44" s="689"/>
      <c r="AD44" s="689"/>
      <c r="AE44" s="689"/>
      <c r="AF44" s="689"/>
      <c r="AG44" s="689"/>
      <c r="AH44" s="689"/>
      <c r="AI44" s="689"/>
      <c r="AJ44" s="689"/>
      <c r="AK44" s="689"/>
      <c r="AL44" s="689"/>
      <c r="AM44" s="689"/>
      <c r="AN44" s="689"/>
      <c r="AO44" s="690"/>
      <c r="AP44" s="629"/>
      <c r="AQ44" s="688"/>
      <c r="AR44" s="689"/>
      <c r="AS44" s="689"/>
      <c r="AT44" s="689"/>
      <c r="AU44" s="689"/>
      <c r="AV44" s="689"/>
      <c r="AW44" s="689"/>
      <c r="AX44" s="689"/>
      <c r="AY44" s="689"/>
      <c r="AZ44" s="689"/>
      <c r="BA44" s="689"/>
      <c r="BB44" s="689"/>
      <c r="BC44" s="689"/>
      <c r="BD44" s="689"/>
      <c r="BE44" s="689"/>
      <c r="BF44" s="689"/>
      <c r="BG44" s="689"/>
      <c r="BH44" s="689"/>
      <c r="BI44" s="689"/>
      <c r="BJ44" s="689"/>
      <c r="BK44" s="689"/>
      <c r="BL44" s="689"/>
      <c r="BM44" s="689"/>
      <c r="BN44" s="689"/>
      <c r="BO44" s="689"/>
      <c r="BP44" s="689"/>
      <c r="BQ44" s="689"/>
      <c r="BR44" s="689"/>
      <c r="BS44" s="689"/>
      <c r="BT44" s="690"/>
      <c r="BU44" s="16"/>
    </row>
    <row r="45" spans="2:73" s="17" customFormat="1" ht="15.9">
      <c r="B45" s="684"/>
      <c r="C45" s="684"/>
      <c r="D45" s="684"/>
      <c r="E45" s="684"/>
      <c r="F45" s="684"/>
      <c r="G45" s="684"/>
      <c r="H45" s="684"/>
      <c r="I45" s="640"/>
      <c r="J45" s="640"/>
      <c r="K45" s="629"/>
      <c r="L45" s="688"/>
      <c r="M45" s="689"/>
      <c r="N45" s="689"/>
      <c r="O45" s="689"/>
      <c r="P45" s="689"/>
      <c r="Q45" s="689"/>
      <c r="R45" s="689"/>
      <c r="S45" s="689"/>
      <c r="T45" s="689"/>
      <c r="U45" s="689"/>
      <c r="V45" s="689"/>
      <c r="W45" s="689"/>
      <c r="X45" s="689"/>
      <c r="Y45" s="689"/>
      <c r="Z45" s="689"/>
      <c r="AA45" s="689"/>
      <c r="AB45" s="689"/>
      <c r="AC45" s="689"/>
      <c r="AD45" s="689"/>
      <c r="AE45" s="689"/>
      <c r="AF45" s="689"/>
      <c r="AG45" s="689"/>
      <c r="AH45" s="689"/>
      <c r="AI45" s="689"/>
      <c r="AJ45" s="689"/>
      <c r="AK45" s="689"/>
      <c r="AL45" s="689"/>
      <c r="AM45" s="689"/>
      <c r="AN45" s="689"/>
      <c r="AO45" s="690"/>
      <c r="AP45" s="629"/>
      <c r="AQ45" s="688"/>
      <c r="AR45" s="689"/>
      <c r="AS45" s="689"/>
      <c r="AT45" s="689"/>
      <c r="AU45" s="689"/>
      <c r="AV45" s="689"/>
      <c r="AW45" s="689"/>
      <c r="AX45" s="689"/>
      <c r="AY45" s="689"/>
      <c r="AZ45" s="689"/>
      <c r="BA45" s="689"/>
      <c r="BB45" s="689"/>
      <c r="BC45" s="689"/>
      <c r="BD45" s="689"/>
      <c r="BE45" s="689"/>
      <c r="BF45" s="689"/>
      <c r="BG45" s="689"/>
      <c r="BH45" s="689"/>
      <c r="BI45" s="689"/>
      <c r="BJ45" s="689"/>
      <c r="BK45" s="689"/>
      <c r="BL45" s="689"/>
      <c r="BM45" s="689"/>
      <c r="BN45" s="689"/>
      <c r="BO45" s="689"/>
      <c r="BP45" s="689"/>
      <c r="BQ45" s="689"/>
      <c r="BR45" s="689"/>
      <c r="BS45" s="689"/>
      <c r="BT45" s="690"/>
      <c r="BU45" s="16"/>
    </row>
    <row r="46" spans="2:73" s="17" customFormat="1" ht="15.9">
      <c r="B46" s="684"/>
      <c r="C46" s="684"/>
      <c r="D46" s="684"/>
      <c r="E46" s="684"/>
      <c r="F46" s="684"/>
      <c r="G46" s="684"/>
      <c r="H46" s="684"/>
      <c r="I46" s="640"/>
      <c r="J46" s="640"/>
      <c r="K46" s="629"/>
      <c r="L46" s="688"/>
      <c r="M46" s="689"/>
      <c r="N46" s="689"/>
      <c r="O46" s="689"/>
      <c r="P46" s="689"/>
      <c r="Q46" s="689"/>
      <c r="R46" s="689"/>
      <c r="S46" s="689"/>
      <c r="T46" s="689"/>
      <c r="U46" s="689"/>
      <c r="V46" s="689"/>
      <c r="W46" s="689"/>
      <c r="X46" s="689"/>
      <c r="Y46" s="689"/>
      <c r="Z46" s="689"/>
      <c r="AA46" s="689"/>
      <c r="AB46" s="689"/>
      <c r="AC46" s="689"/>
      <c r="AD46" s="689"/>
      <c r="AE46" s="689"/>
      <c r="AF46" s="689"/>
      <c r="AG46" s="689"/>
      <c r="AH46" s="689"/>
      <c r="AI46" s="689"/>
      <c r="AJ46" s="689"/>
      <c r="AK46" s="689"/>
      <c r="AL46" s="689"/>
      <c r="AM46" s="689"/>
      <c r="AN46" s="689"/>
      <c r="AO46" s="690"/>
      <c r="AP46" s="629"/>
      <c r="AQ46" s="688"/>
      <c r="AR46" s="689"/>
      <c r="AS46" s="689"/>
      <c r="AT46" s="689"/>
      <c r="AU46" s="689"/>
      <c r="AV46" s="689"/>
      <c r="AW46" s="689"/>
      <c r="AX46" s="689"/>
      <c r="AY46" s="689"/>
      <c r="AZ46" s="689"/>
      <c r="BA46" s="689"/>
      <c r="BB46" s="689"/>
      <c r="BC46" s="689"/>
      <c r="BD46" s="689"/>
      <c r="BE46" s="689"/>
      <c r="BF46" s="689"/>
      <c r="BG46" s="689"/>
      <c r="BH46" s="689"/>
      <c r="BI46" s="689"/>
      <c r="BJ46" s="689"/>
      <c r="BK46" s="689"/>
      <c r="BL46" s="689"/>
      <c r="BM46" s="689"/>
      <c r="BN46" s="689"/>
      <c r="BO46" s="689"/>
      <c r="BP46" s="689"/>
      <c r="BQ46" s="689"/>
      <c r="BR46" s="689"/>
      <c r="BS46" s="689"/>
      <c r="BT46" s="690"/>
      <c r="BU46" s="16"/>
    </row>
    <row r="47" spans="2:73" s="17" customFormat="1" ht="15.9">
      <c r="B47" s="684"/>
      <c r="C47" s="684"/>
      <c r="D47" s="684"/>
      <c r="E47" s="684"/>
      <c r="F47" s="684"/>
      <c r="G47" s="684"/>
      <c r="H47" s="684"/>
      <c r="I47" s="640"/>
      <c r="J47" s="640"/>
      <c r="K47" s="629"/>
      <c r="L47" s="688"/>
      <c r="M47" s="689"/>
      <c r="N47" s="689"/>
      <c r="O47" s="689"/>
      <c r="P47" s="689"/>
      <c r="Q47" s="689"/>
      <c r="R47" s="689"/>
      <c r="S47" s="689"/>
      <c r="T47" s="689"/>
      <c r="U47" s="689"/>
      <c r="V47" s="689"/>
      <c r="W47" s="689"/>
      <c r="X47" s="689"/>
      <c r="Y47" s="689"/>
      <c r="Z47" s="689"/>
      <c r="AA47" s="689"/>
      <c r="AB47" s="689"/>
      <c r="AC47" s="689"/>
      <c r="AD47" s="689"/>
      <c r="AE47" s="689"/>
      <c r="AF47" s="689"/>
      <c r="AG47" s="689"/>
      <c r="AH47" s="689"/>
      <c r="AI47" s="689"/>
      <c r="AJ47" s="689"/>
      <c r="AK47" s="689"/>
      <c r="AL47" s="689"/>
      <c r="AM47" s="689"/>
      <c r="AN47" s="689"/>
      <c r="AO47" s="690"/>
      <c r="AP47" s="629"/>
      <c r="AQ47" s="688"/>
      <c r="AR47" s="689"/>
      <c r="AS47" s="689"/>
      <c r="AT47" s="689"/>
      <c r="AU47" s="689"/>
      <c r="AV47" s="689"/>
      <c r="AW47" s="689"/>
      <c r="AX47" s="689"/>
      <c r="AY47" s="689"/>
      <c r="AZ47" s="689"/>
      <c r="BA47" s="689"/>
      <c r="BB47" s="689"/>
      <c r="BC47" s="689"/>
      <c r="BD47" s="689"/>
      <c r="BE47" s="689"/>
      <c r="BF47" s="689"/>
      <c r="BG47" s="689"/>
      <c r="BH47" s="689"/>
      <c r="BI47" s="689"/>
      <c r="BJ47" s="689"/>
      <c r="BK47" s="689"/>
      <c r="BL47" s="689"/>
      <c r="BM47" s="689"/>
      <c r="BN47" s="689"/>
      <c r="BO47" s="689"/>
      <c r="BP47" s="689"/>
      <c r="BQ47" s="689"/>
      <c r="BR47" s="689"/>
      <c r="BS47" s="689"/>
      <c r="BT47" s="690"/>
      <c r="BU47" s="16"/>
    </row>
    <row r="48" spans="2:73" s="17" customFormat="1" ht="15.9">
      <c r="B48" s="684"/>
      <c r="C48" s="684"/>
      <c r="D48" s="684"/>
      <c r="E48" s="684"/>
      <c r="F48" s="684"/>
      <c r="G48" s="684"/>
      <c r="H48" s="684"/>
      <c r="I48" s="640"/>
      <c r="J48" s="640"/>
      <c r="K48" s="629"/>
      <c r="L48" s="688"/>
      <c r="M48" s="689"/>
      <c r="N48" s="689"/>
      <c r="O48" s="689"/>
      <c r="P48" s="689"/>
      <c r="Q48" s="689"/>
      <c r="R48" s="689"/>
      <c r="S48" s="689"/>
      <c r="T48" s="689"/>
      <c r="U48" s="689"/>
      <c r="V48" s="689"/>
      <c r="W48" s="689"/>
      <c r="X48" s="689"/>
      <c r="Y48" s="689"/>
      <c r="Z48" s="689"/>
      <c r="AA48" s="689"/>
      <c r="AB48" s="689"/>
      <c r="AC48" s="689"/>
      <c r="AD48" s="689"/>
      <c r="AE48" s="689"/>
      <c r="AF48" s="689"/>
      <c r="AG48" s="689"/>
      <c r="AH48" s="689"/>
      <c r="AI48" s="689"/>
      <c r="AJ48" s="689"/>
      <c r="AK48" s="689"/>
      <c r="AL48" s="689"/>
      <c r="AM48" s="689"/>
      <c r="AN48" s="689"/>
      <c r="AO48" s="690"/>
      <c r="AP48" s="629"/>
      <c r="AQ48" s="688"/>
      <c r="AR48" s="689"/>
      <c r="AS48" s="689"/>
      <c r="AT48" s="689"/>
      <c r="AU48" s="689"/>
      <c r="AV48" s="689"/>
      <c r="AW48" s="689"/>
      <c r="AX48" s="689"/>
      <c r="AY48" s="689"/>
      <c r="AZ48" s="689"/>
      <c r="BA48" s="689"/>
      <c r="BB48" s="689"/>
      <c r="BC48" s="689"/>
      <c r="BD48" s="689"/>
      <c r="BE48" s="689"/>
      <c r="BF48" s="689"/>
      <c r="BG48" s="689"/>
      <c r="BH48" s="689"/>
      <c r="BI48" s="689"/>
      <c r="BJ48" s="689"/>
      <c r="BK48" s="689"/>
      <c r="BL48" s="689"/>
      <c r="BM48" s="689"/>
      <c r="BN48" s="689"/>
      <c r="BO48" s="689"/>
      <c r="BP48" s="689"/>
      <c r="BQ48" s="689"/>
      <c r="BR48" s="689"/>
      <c r="BS48" s="689"/>
      <c r="BT48" s="690"/>
      <c r="BU48" s="16"/>
    </row>
    <row r="49" spans="2:73" s="17" customFormat="1" ht="15.9">
      <c r="B49" s="684"/>
      <c r="C49" s="684"/>
      <c r="D49" s="684"/>
      <c r="E49" s="684"/>
      <c r="F49" s="684"/>
      <c r="G49" s="684"/>
      <c r="H49" s="684"/>
      <c r="I49" s="640"/>
      <c r="J49" s="640"/>
      <c r="K49" s="629"/>
      <c r="L49" s="688"/>
      <c r="M49" s="689"/>
      <c r="N49" s="689"/>
      <c r="O49" s="689"/>
      <c r="P49" s="689"/>
      <c r="Q49" s="689"/>
      <c r="R49" s="689"/>
      <c r="S49" s="689"/>
      <c r="T49" s="689"/>
      <c r="U49" s="689"/>
      <c r="V49" s="689"/>
      <c r="W49" s="689"/>
      <c r="X49" s="689"/>
      <c r="Y49" s="689"/>
      <c r="Z49" s="689"/>
      <c r="AA49" s="689"/>
      <c r="AB49" s="689"/>
      <c r="AC49" s="689"/>
      <c r="AD49" s="689"/>
      <c r="AE49" s="689"/>
      <c r="AF49" s="689"/>
      <c r="AG49" s="689"/>
      <c r="AH49" s="689"/>
      <c r="AI49" s="689"/>
      <c r="AJ49" s="689"/>
      <c r="AK49" s="689"/>
      <c r="AL49" s="689"/>
      <c r="AM49" s="689"/>
      <c r="AN49" s="689"/>
      <c r="AO49" s="690"/>
      <c r="AP49" s="629"/>
      <c r="AQ49" s="688"/>
      <c r="AR49" s="689"/>
      <c r="AS49" s="689"/>
      <c r="AT49" s="689"/>
      <c r="AU49" s="689"/>
      <c r="AV49" s="689"/>
      <c r="AW49" s="689"/>
      <c r="AX49" s="689"/>
      <c r="AY49" s="689"/>
      <c r="AZ49" s="689"/>
      <c r="BA49" s="689"/>
      <c r="BB49" s="689"/>
      <c r="BC49" s="689"/>
      <c r="BD49" s="689"/>
      <c r="BE49" s="689"/>
      <c r="BF49" s="689"/>
      <c r="BG49" s="689"/>
      <c r="BH49" s="689"/>
      <c r="BI49" s="689"/>
      <c r="BJ49" s="689"/>
      <c r="BK49" s="689"/>
      <c r="BL49" s="689"/>
      <c r="BM49" s="689"/>
      <c r="BN49" s="689"/>
      <c r="BO49" s="689"/>
      <c r="BP49" s="689"/>
      <c r="BQ49" s="689"/>
      <c r="BR49" s="689"/>
      <c r="BS49" s="689"/>
      <c r="BT49" s="690"/>
      <c r="BU49" s="16"/>
    </row>
    <row r="50" spans="2:73" s="17" customFormat="1" ht="15.9">
      <c r="B50" s="684"/>
      <c r="C50" s="684"/>
      <c r="D50" s="684"/>
      <c r="E50" s="684"/>
      <c r="F50" s="684"/>
      <c r="G50" s="684"/>
      <c r="H50" s="684"/>
      <c r="I50" s="640"/>
      <c r="J50" s="640"/>
      <c r="K50" s="629"/>
      <c r="L50" s="688"/>
      <c r="M50" s="689"/>
      <c r="N50" s="689"/>
      <c r="O50" s="689"/>
      <c r="P50" s="689"/>
      <c r="Q50" s="689"/>
      <c r="R50" s="689"/>
      <c r="S50" s="689"/>
      <c r="T50" s="689"/>
      <c r="U50" s="689"/>
      <c r="V50" s="689"/>
      <c r="W50" s="689"/>
      <c r="X50" s="689"/>
      <c r="Y50" s="689"/>
      <c r="Z50" s="689"/>
      <c r="AA50" s="689"/>
      <c r="AB50" s="689"/>
      <c r="AC50" s="689"/>
      <c r="AD50" s="689"/>
      <c r="AE50" s="689"/>
      <c r="AF50" s="689"/>
      <c r="AG50" s="689"/>
      <c r="AH50" s="689"/>
      <c r="AI50" s="689"/>
      <c r="AJ50" s="689"/>
      <c r="AK50" s="689"/>
      <c r="AL50" s="689"/>
      <c r="AM50" s="689"/>
      <c r="AN50" s="689"/>
      <c r="AO50" s="690"/>
      <c r="AP50" s="629"/>
      <c r="AQ50" s="688"/>
      <c r="AR50" s="689"/>
      <c r="AS50" s="689"/>
      <c r="AT50" s="689"/>
      <c r="AU50" s="689"/>
      <c r="AV50" s="689"/>
      <c r="AW50" s="689"/>
      <c r="AX50" s="689"/>
      <c r="AY50" s="689"/>
      <c r="AZ50" s="689"/>
      <c r="BA50" s="689"/>
      <c r="BB50" s="689"/>
      <c r="BC50" s="689"/>
      <c r="BD50" s="689"/>
      <c r="BE50" s="689"/>
      <c r="BF50" s="689"/>
      <c r="BG50" s="689"/>
      <c r="BH50" s="689"/>
      <c r="BI50" s="689"/>
      <c r="BJ50" s="689"/>
      <c r="BK50" s="689"/>
      <c r="BL50" s="689"/>
      <c r="BM50" s="689"/>
      <c r="BN50" s="689"/>
      <c r="BO50" s="689"/>
      <c r="BP50" s="689"/>
      <c r="BQ50" s="689"/>
      <c r="BR50" s="689"/>
      <c r="BS50" s="689"/>
      <c r="BT50" s="690"/>
      <c r="BU50" s="16"/>
    </row>
    <row r="51" spans="2:73" s="17" customFormat="1" ht="15.9">
      <c r="B51" s="684"/>
      <c r="C51" s="684"/>
      <c r="D51" s="684"/>
      <c r="E51" s="684"/>
      <c r="F51" s="684"/>
      <c r="G51" s="684"/>
      <c r="H51" s="684"/>
      <c r="I51" s="640"/>
      <c r="J51" s="640"/>
      <c r="K51" s="629"/>
      <c r="L51" s="688"/>
      <c r="M51" s="689"/>
      <c r="N51" s="689"/>
      <c r="O51" s="689"/>
      <c r="P51" s="689"/>
      <c r="Q51" s="689"/>
      <c r="R51" s="689"/>
      <c r="S51" s="689"/>
      <c r="T51" s="689"/>
      <c r="U51" s="689"/>
      <c r="V51" s="689"/>
      <c r="W51" s="689"/>
      <c r="X51" s="689"/>
      <c r="Y51" s="689"/>
      <c r="Z51" s="689"/>
      <c r="AA51" s="689"/>
      <c r="AB51" s="689"/>
      <c r="AC51" s="689"/>
      <c r="AD51" s="689"/>
      <c r="AE51" s="689"/>
      <c r="AF51" s="689"/>
      <c r="AG51" s="689"/>
      <c r="AH51" s="689"/>
      <c r="AI51" s="689"/>
      <c r="AJ51" s="689"/>
      <c r="AK51" s="689"/>
      <c r="AL51" s="689"/>
      <c r="AM51" s="689"/>
      <c r="AN51" s="689"/>
      <c r="AO51" s="690"/>
      <c r="AP51" s="629"/>
      <c r="AQ51" s="688"/>
      <c r="AR51" s="689"/>
      <c r="AS51" s="689"/>
      <c r="AT51" s="689"/>
      <c r="AU51" s="689"/>
      <c r="AV51" s="689"/>
      <c r="AW51" s="689"/>
      <c r="AX51" s="689"/>
      <c r="AY51" s="689"/>
      <c r="AZ51" s="689"/>
      <c r="BA51" s="689"/>
      <c r="BB51" s="689"/>
      <c r="BC51" s="689"/>
      <c r="BD51" s="689"/>
      <c r="BE51" s="689"/>
      <c r="BF51" s="689"/>
      <c r="BG51" s="689"/>
      <c r="BH51" s="689"/>
      <c r="BI51" s="689"/>
      <c r="BJ51" s="689"/>
      <c r="BK51" s="689"/>
      <c r="BL51" s="689"/>
      <c r="BM51" s="689"/>
      <c r="BN51" s="689"/>
      <c r="BO51" s="689"/>
      <c r="BP51" s="689"/>
      <c r="BQ51" s="689"/>
      <c r="BR51" s="689"/>
      <c r="BS51" s="689"/>
      <c r="BT51" s="690"/>
      <c r="BU51" s="16"/>
    </row>
    <row r="52" spans="2:73" s="17" customFormat="1" ht="15.9">
      <c r="B52" s="684"/>
      <c r="C52" s="684"/>
      <c r="D52" s="684"/>
      <c r="E52" s="684"/>
      <c r="F52" s="684"/>
      <c r="G52" s="684"/>
      <c r="H52" s="684"/>
      <c r="I52" s="640"/>
      <c r="J52" s="640"/>
      <c r="K52" s="629"/>
      <c r="L52" s="688"/>
      <c r="M52" s="689"/>
      <c r="N52" s="689"/>
      <c r="O52" s="689"/>
      <c r="P52" s="689"/>
      <c r="Q52" s="689"/>
      <c r="R52" s="689"/>
      <c r="S52" s="689"/>
      <c r="T52" s="689"/>
      <c r="U52" s="689"/>
      <c r="V52" s="689"/>
      <c r="W52" s="689"/>
      <c r="X52" s="689"/>
      <c r="Y52" s="689"/>
      <c r="Z52" s="689"/>
      <c r="AA52" s="689"/>
      <c r="AB52" s="689"/>
      <c r="AC52" s="689"/>
      <c r="AD52" s="689"/>
      <c r="AE52" s="689"/>
      <c r="AF52" s="689"/>
      <c r="AG52" s="689"/>
      <c r="AH52" s="689"/>
      <c r="AI52" s="689"/>
      <c r="AJ52" s="689"/>
      <c r="AK52" s="689"/>
      <c r="AL52" s="689"/>
      <c r="AM52" s="689"/>
      <c r="AN52" s="689"/>
      <c r="AO52" s="690"/>
      <c r="AP52" s="629"/>
      <c r="AQ52" s="688"/>
      <c r="AR52" s="689"/>
      <c r="AS52" s="689"/>
      <c r="AT52" s="689"/>
      <c r="AU52" s="689"/>
      <c r="AV52" s="689"/>
      <c r="AW52" s="689"/>
      <c r="AX52" s="689"/>
      <c r="AY52" s="689"/>
      <c r="AZ52" s="689"/>
      <c r="BA52" s="689"/>
      <c r="BB52" s="689"/>
      <c r="BC52" s="689"/>
      <c r="BD52" s="689"/>
      <c r="BE52" s="689"/>
      <c r="BF52" s="689"/>
      <c r="BG52" s="689"/>
      <c r="BH52" s="689"/>
      <c r="BI52" s="689"/>
      <c r="BJ52" s="689"/>
      <c r="BK52" s="689"/>
      <c r="BL52" s="689"/>
      <c r="BM52" s="689"/>
      <c r="BN52" s="689"/>
      <c r="BO52" s="689"/>
      <c r="BP52" s="689"/>
      <c r="BQ52" s="689"/>
      <c r="BR52" s="689"/>
      <c r="BS52" s="689"/>
      <c r="BT52" s="690"/>
      <c r="BU52" s="16"/>
    </row>
    <row r="53" spans="2:73">
      <c r="B53" s="684"/>
      <c r="C53" s="684"/>
      <c r="D53" s="684"/>
      <c r="E53" s="684"/>
      <c r="F53" s="684"/>
      <c r="G53" s="684"/>
      <c r="H53" s="684"/>
      <c r="I53" s="640"/>
      <c r="J53" s="640"/>
      <c r="K53" s="629"/>
      <c r="L53" s="688"/>
      <c r="M53" s="689"/>
      <c r="N53" s="689"/>
      <c r="O53" s="689"/>
      <c r="P53" s="689"/>
      <c r="Q53" s="689"/>
      <c r="R53" s="689"/>
      <c r="S53" s="689"/>
      <c r="T53" s="689"/>
      <c r="U53" s="689"/>
      <c r="V53" s="689"/>
      <c r="W53" s="689"/>
      <c r="X53" s="689"/>
      <c r="Y53" s="689"/>
      <c r="Z53" s="689"/>
      <c r="AA53" s="689"/>
      <c r="AB53" s="689"/>
      <c r="AC53" s="689"/>
      <c r="AD53" s="689"/>
      <c r="AE53" s="689"/>
      <c r="AF53" s="689"/>
      <c r="AG53" s="689"/>
      <c r="AH53" s="689"/>
      <c r="AI53" s="689"/>
      <c r="AJ53" s="689"/>
      <c r="AK53" s="689"/>
      <c r="AL53" s="689"/>
      <c r="AM53" s="689"/>
      <c r="AN53" s="689"/>
      <c r="AO53" s="690"/>
      <c r="AP53" s="629"/>
      <c r="AQ53" s="688"/>
      <c r="AR53" s="689"/>
      <c r="AS53" s="689"/>
      <c r="AT53" s="689"/>
      <c r="AU53" s="689"/>
      <c r="AV53" s="689"/>
      <c r="AW53" s="689"/>
      <c r="AX53" s="689"/>
      <c r="AY53" s="689"/>
      <c r="AZ53" s="689"/>
      <c r="BA53" s="689"/>
      <c r="BB53" s="689"/>
      <c r="BC53" s="689"/>
      <c r="BD53" s="689"/>
      <c r="BE53" s="689"/>
      <c r="BF53" s="689"/>
      <c r="BG53" s="689"/>
      <c r="BH53" s="689"/>
      <c r="BI53" s="689"/>
      <c r="BJ53" s="689"/>
      <c r="BK53" s="689"/>
      <c r="BL53" s="689"/>
      <c r="BM53" s="689"/>
      <c r="BN53" s="689"/>
      <c r="BO53" s="689"/>
      <c r="BP53" s="689"/>
      <c r="BQ53" s="689"/>
      <c r="BR53" s="689"/>
      <c r="BS53" s="689"/>
      <c r="BT53" s="690"/>
    </row>
    <row r="54" spans="2:73">
      <c r="B54" s="684"/>
      <c r="C54" s="684"/>
      <c r="D54" s="684"/>
      <c r="E54" s="684"/>
      <c r="F54" s="684"/>
      <c r="G54" s="684"/>
      <c r="H54" s="684"/>
      <c r="I54" s="640"/>
      <c r="J54" s="640"/>
      <c r="K54" s="629"/>
      <c r="L54" s="688"/>
      <c r="M54" s="689"/>
      <c r="N54" s="689"/>
      <c r="O54" s="689"/>
      <c r="P54" s="689"/>
      <c r="Q54" s="689"/>
      <c r="R54" s="689"/>
      <c r="S54" s="689"/>
      <c r="T54" s="689"/>
      <c r="U54" s="689"/>
      <c r="V54" s="689"/>
      <c r="W54" s="689"/>
      <c r="X54" s="689"/>
      <c r="Y54" s="689"/>
      <c r="Z54" s="689"/>
      <c r="AA54" s="689"/>
      <c r="AB54" s="689"/>
      <c r="AC54" s="689"/>
      <c r="AD54" s="689"/>
      <c r="AE54" s="689"/>
      <c r="AF54" s="689"/>
      <c r="AG54" s="689"/>
      <c r="AH54" s="689"/>
      <c r="AI54" s="689"/>
      <c r="AJ54" s="689"/>
      <c r="AK54" s="689"/>
      <c r="AL54" s="689"/>
      <c r="AM54" s="689"/>
      <c r="AN54" s="689"/>
      <c r="AO54" s="690"/>
      <c r="AP54" s="629"/>
      <c r="AQ54" s="688"/>
      <c r="AR54" s="689"/>
      <c r="AS54" s="689"/>
      <c r="AT54" s="689"/>
      <c r="AU54" s="689"/>
      <c r="AV54" s="689"/>
      <c r="AW54" s="689"/>
      <c r="AX54" s="689"/>
      <c r="AY54" s="689"/>
      <c r="AZ54" s="689"/>
      <c r="BA54" s="689"/>
      <c r="BB54" s="689"/>
      <c r="BC54" s="689"/>
      <c r="BD54" s="689"/>
      <c r="BE54" s="689"/>
      <c r="BF54" s="689"/>
      <c r="BG54" s="689"/>
      <c r="BH54" s="689"/>
      <c r="BI54" s="689"/>
      <c r="BJ54" s="689"/>
      <c r="BK54" s="689"/>
      <c r="BL54" s="689"/>
      <c r="BM54" s="689"/>
      <c r="BN54" s="689"/>
      <c r="BO54" s="689"/>
      <c r="BP54" s="689"/>
      <c r="BQ54" s="689"/>
      <c r="BR54" s="689"/>
      <c r="BS54" s="689"/>
      <c r="BT54" s="690"/>
    </row>
    <row r="55" spans="2:73">
      <c r="B55" s="684"/>
      <c r="C55" s="684"/>
      <c r="D55" s="684"/>
      <c r="E55" s="684"/>
      <c r="F55" s="684"/>
      <c r="G55" s="684"/>
      <c r="H55" s="684"/>
      <c r="I55" s="640"/>
      <c r="J55" s="640"/>
      <c r="K55" s="629"/>
      <c r="L55" s="688"/>
      <c r="M55" s="689"/>
      <c r="N55" s="689"/>
      <c r="O55" s="689"/>
      <c r="P55" s="689"/>
      <c r="Q55" s="689"/>
      <c r="R55" s="689"/>
      <c r="S55" s="689"/>
      <c r="T55" s="689"/>
      <c r="U55" s="689"/>
      <c r="V55" s="689"/>
      <c r="W55" s="689"/>
      <c r="X55" s="689"/>
      <c r="Y55" s="689"/>
      <c r="Z55" s="689"/>
      <c r="AA55" s="689"/>
      <c r="AB55" s="689"/>
      <c r="AC55" s="689"/>
      <c r="AD55" s="689"/>
      <c r="AE55" s="689"/>
      <c r="AF55" s="689"/>
      <c r="AG55" s="689"/>
      <c r="AH55" s="689"/>
      <c r="AI55" s="689"/>
      <c r="AJ55" s="689"/>
      <c r="AK55" s="689"/>
      <c r="AL55" s="689"/>
      <c r="AM55" s="689"/>
      <c r="AN55" s="689"/>
      <c r="AO55" s="690"/>
      <c r="AP55" s="629"/>
      <c r="AQ55" s="688"/>
      <c r="AR55" s="689"/>
      <c r="AS55" s="689"/>
      <c r="AT55" s="689"/>
      <c r="AU55" s="689"/>
      <c r="AV55" s="689"/>
      <c r="AW55" s="689"/>
      <c r="AX55" s="689"/>
      <c r="AY55" s="689"/>
      <c r="AZ55" s="689"/>
      <c r="BA55" s="689"/>
      <c r="BB55" s="689"/>
      <c r="BC55" s="689"/>
      <c r="BD55" s="689"/>
      <c r="BE55" s="689"/>
      <c r="BF55" s="689"/>
      <c r="BG55" s="689"/>
      <c r="BH55" s="689"/>
      <c r="BI55" s="689"/>
      <c r="BJ55" s="689"/>
      <c r="BK55" s="689"/>
      <c r="BL55" s="689"/>
      <c r="BM55" s="689"/>
      <c r="BN55" s="689"/>
      <c r="BO55" s="689"/>
      <c r="BP55" s="689"/>
      <c r="BQ55" s="689"/>
      <c r="BR55" s="689"/>
      <c r="BS55" s="689"/>
      <c r="BT55" s="690"/>
    </row>
    <row r="56" spans="2:73">
      <c r="B56" s="684"/>
      <c r="C56" s="684"/>
      <c r="D56" s="684"/>
      <c r="E56" s="684"/>
      <c r="F56" s="684"/>
      <c r="G56" s="684"/>
      <c r="H56" s="684"/>
      <c r="I56" s="640"/>
      <c r="J56" s="640"/>
      <c r="K56" s="629"/>
      <c r="L56" s="688"/>
      <c r="M56" s="689"/>
      <c r="N56" s="689"/>
      <c r="O56" s="689"/>
      <c r="P56" s="689"/>
      <c r="Q56" s="689"/>
      <c r="R56" s="689"/>
      <c r="S56" s="689"/>
      <c r="T56" s="689"/>
      <c r="U56" s="689"/>
      <c r="V56" s="689"/>
      <c r="W56" s="689"/>
      <c r="X56" s="689"/>
      <c r="Y56" s="689"/>
      <c r="Z56" s="689"/>
      <c r="AA56" s="689"/>
      <c r="AB56" s="689"/>
      <c r="AC56" s="689"/>
      <c r="AD56" s="689"/>
      <c r="AE56" s="689"/>
      <c r="AF56" s="689"/>
      <c r="AG56" s="689"/>
      <c r="AH56" s="689"/>
      <c r="AI56" s="689"/>
      <c r="AJ56" s="689"/>
      <c r="AK56" s="689"/>
      <c r="AL56" s="689"/>
      <c r="AM56" s="689"/>
      <c r="AN56" s="689"/>
      <c r="AO56" s="690"/>
      <c r="AP56" s="629"/>
      <c r="AQ56" s="688"/>
      <c r="AR56" s="689"/>
      <c r="AS56" s="689"/>
      <c r="AT56" s="689"/>
      <c r="AU56" s="689"/>
      <c r="AV56" s="689"/>
      <c r="AW56" s="689"/>
      <c r="AX56" s="689"/>
      <c r="AY56" s="689"/>
      <c r="AZ56" s="689"/>
      <c r="BA56" s="689"/>
      <c r="BB56" s="689"/>
      <c r="BC56" s="689"/>
      <c r="BD56" s="689"/>
      <c r="BE56" s="689"/>
      <c r="BF56" s="689"/>
      <c r="BG56" s="689"/>
      <c r="BH56" s="689"/>
      <c r="BI56" s="689"/>
      <c r="BJ56" s="689"/>
      <c r="BK56" s="689"/>
      <c r="BL56" s="689"/>
      <c r="BM56" s="689"/>
      <c r="BN56" s="689"/>
      <c r="BO56" s="689"/>
      <c r="BP56" s="689"/>
      <c r="BQ56" s="689"/>
      <c r="BR56" s="689"/>
      <c r="BS56" s="689"/>
      <c r="BT56" s="690"/>
    </row>
    <row r="57" spans="2:73">
      <c r="B57" s="684"/>
      <c r="C57" s="684"/>
      <c r="D57" s="684"/>
      <c r="E57" s="684"/>
      <c r="F57" s="684"/>
      <c r="G57" s="684"/>
      <c r="H57" s="684"/>
      <c r="I57" s="640"/>
      <c r="J57" s="640"/>
      <c r="K57" s="629"/>
      <c r="L57" s="688"/>
      <c r="M57" s="689"/>
      <c r="N57" s="689"/>
      <c r="O57" s="689"/>
      <c r="P57" s="689"/>
      <c r="Q57" s="689"/>
      <c r="R57" s="689"/>
      <c r="S57" s="689"/>
      <c r="T57" s="689"/>
      <c r="U57" s="689"/>
      <c r="V57" s="689"/>
      <c r="W57" s="689"/>
      <c r="X57" s="689"/>
      <c r="Y57" s="689"/>
      <c r="Z57" s="689"/>
      <c r="AA57" s="689"/>
      <c r="AB57" s="689"/>
      <c r="AC57" s="689"/>
      <c r="AD57" s="689"/>
      <c r="AE57" s="689"/>
      <c r="AF57" s="689"/>
      <c r="AG57" s="689"/>
      <c r="AH57" s="689"/>
      <c r="AI57" s="689"/>
      <c r="AJ57" s="689"/>
      <c r="AK57" s="689"/>
      <c r="AL57" s="689"/>
      <c r="AM57" s="689"/>
      <c r="AN57" s="689"/>
      <c r="AO57" s="690"/>
      <c r="AP57" s="629"/>
      <c r="AQ57" s="688"/>
      <c r="AR57" s="689"/>
      <c r="AS57" s="689"/>
      <c r="AT57" s="689"/>
      <c r="AU57" s="689"/>
      <c r="AV57" s="689"/>
      <c r="AW57" s="689"/>
      <c r="AX57" s="689"/>
      <c r="AY57" s="689"/>
      <c r="AZ57" s="689"/>
      <c r="BA57" s="689"/>
      <c r="BB57" s="689"/>
      <c r="BC57" s="689"/>
      <c r="BD57" s="689"/>
      <c r="BE57" s="689"/>
      <c r="BF57" s="689"/>
      <c r="BG57" s="689"/>
      <c r="BH57" s="689"/>
      <c r="BI57" s="689"/>
      <c r="BJ57" s="689"/>
      <c r="BK57" s="689"/>
      <c r="BL57" s="689"/>
      <c r="BM57" s="689"/>
      <c r="BN57" s="689"/>
      <c r="BO57" s="689"/>
      <c r="BP57" s="689"/>
      <c r="BQ57" s="689"/>
      <c r="BR57" s="689"/>
      <c r="BS57" s="689"/>
      <c r="BT57" s="690"/>
    </row>
    <row r="58" spans="2:73">
      <c r="B58" s="684"/>
      <c r="C58" s="684"/>
      <c r="D58" s="684"/>
      <c r="E58" s="684"/>
      <c r="F58" s="684"/>
      <c r="G58" s="684"/>
      <c r="H58" s="684"/>
      <c r="I58" s="640"/>
      <c r="J58" s="640"/>
      <c r="K58" s="629"/>
      <c r="L58" s="688"/>
      <c r="M58" s="689"/>
      <c r="N58" s="689"/>
      <c r="O58" s="689"/>
      <c r="P58" s="689"/>
      <c r="Q58" s="689"/>
      <c r="R58" s="689"/>
      <c r="S58" s="689"/>
      <c r="T58" s="689"/>
      <c r="U58" s="689"/>
      <c r="V58" s="689"/>
      <c r="W58" s="689"/>
      <c r="X58" s="689"/>
      <c r="Y58" s="689"/>
      <c r="Z58" s="689"/>
      <c r="AA58" s="689"/>
      <c r="AB58" s="689"/>
      <c r="AC58" s="689"/>
      <c r="AD58" s="689"/>
      <c r="AE58" s="689"/>
      <c r="AF58" s="689"/>
      <c r="AG58" s="689"/>
      <c r="AH58" s="689"/>
      <c r="AI58" s="689"/>
      <c r="AJ58" s="689"/>
      <c r="AK58" s="689"/>
      <c r="AL58" s="689"/>
      <c r="AM58" s="689"/>
      <c r="AN58" s="689"/>
      <c r="AO58" s="690"/>
      <c r="AP58" s="629"/>
      <c r="AQ58" s="688"/>
      <c r="AR58" s="689"/>
      <c r="AS58" s="689"/>
      <c r="AT58" s="689"/>
      <c r="AU58" s="689"/>
      <c r="AV58" s="689"/>
      <c r="AW58" s="689"/>
      <c r="AX58" s="689"/>
      <c r="AY58" s="689"/>
      <c r="AZ58" s="689"/>
      <c r="BA58" s="689"/>
      <c r="BB58" s="689"/>
      <c r="BC58" s="689"/>
      <c r="BD58" s="689"/>
      <c r="BE58" s="689"/>
      <c r="BF58" s="689"/>
      <c r="BG58" s="689"/>
      <c r="BH58" s="689"/>
      <c r="BI58" s="689"/>
      <c r="BJ58" s="689"/>
      <c r="BK58" s="689"/>
      <c r="BL58" s="689"/>
      <c r="BM58" s="689"/>
      <c r="BN58" s="689"/>
      <c r="BO58" s="689"/>
      <c r="BP58" s="689"/>
      <c r="BQ58" s="689"/>
      <c r="BR58" s="689"/>
      <c r="BS58" s="689"/>
      <c r="BT58" s="690"/>
    </row>
    <row r="59" spans="2:73">
      <c r="B59" s="684"/>
      <c r="C59" s="684"/>
      <c r="D59" s="684"/>
      <c r="E59" s="684"/>
      <c r="F59" s="684"/>
      <c r="G59" s="684"/>
      <c r="H59" s="684"/>
      <c r="I59" s="640"/>
      <c r="J59" s="640"/>
      <c r="K59" s="629"/>
      <c r="L59" s="688"/>
      <c r="M59" s="689"/>
      <c r="N59" s="689"/>
      <c r="O59" s="689"/>
      <c r="P59" s="689"/>
      <c r="Q59" s="689"/>
      <c r="R59" s="689"/>
      <c r="S59" s="689"/>
      <c r="T59" s="689"/>
      <c r="U59" s="689"/>
      <c r="V59" s="689"/>
      <c r="W59" s="689"/>
      <c r="X59" s="689"/>
      <c r="Y59" s="689"/>
      <c r="Z59" s="689"/>
      <c r="AA59" s="689"/>
      <c r="AB59" s="689"/>
      <c r="AC59" s="689"/>
      <c r="AD59" s="689"/>
      <c r="AE59" s="689"/>
      <c r="AF59" s="689"/>
      <c r="AG59" s="689"/>
      <c r="AH59" s="689"/>
      <c r="AI59" s="689"/>
      <c r="AJ59" s="689"/>
      <c r="AK59" s="689"/>
      <c r="AL59" s="689"/>
      <c r="AM59" s="689"/>
      <c r="AN59" s="689"/>
      <c r="AO59" s="690"/>
      <c r="AP59" s="629"/>
      <c r="AQ59" s="688"/>
      <c r="AR59" s="689"/>
      <c r="AS59" s="689"/>
      <c r="AT59" s="689"/>
      <c r="AU59" s="689"/>
      <c r="AV59" s="689"/>
      <c r="AW59" s="689"/>
      <c r="AX59" s="689"/>
      <c r="AY59" s="689"/>
      <c r="AZ59" s="689"/>
      <c r="BA59" s="689"/>
      <c r="BB59" s="689"/>
      <c r="BC59" s="689"/>
      <c r="BD59" s="689"/>
      <c r="BE59" s="689"/>
      <c r="BF59" s="689"/>
      <c r="BG59" s="689"/>
      <c r="BH59" s="689"/>
      <c r="BI59" s="689"/>
      <c r="BJ59" s="689"/>
      <c r="BK59" s="689"/>
      <c r="BL59" s="689"/>
      <c r="BM59" s="689"/>
      <c r="BN59" s="689"/>
      <c r="BO59" s="689"/>
      <c r="BP59" s="689"/>
      <c r="BQ59" s="689"/>
      <c r="BR59" s="689"/>
      <c r="BS59" s="689"/>
      <c r="BT59" s="690"/>
    </row>
    <row r="60" spans="2:73" ht="15.9">
      <c r="B60" s="684"/>
      <c r="C60" s="684"/>
      <c r="D60" s="684"/>
      <c r="E60" s="684"/>
      <c r="F60" s="684"/>
      <c r="G60" s="684"/>
      <c r="H60" s="684"/>
      <c r="I60" s="640"/>
      <c r="J60" s="640"/>
      <c r="K60" s="629"/>
      <c r="L60" s="688"/>
      <c r="M60" s="689"/>
      <c r="N60" s="689"/>
      <c r="O60" s="689"/>
      <c r="P60" s="689"/>
      <c r="Q60" s="689"/>
      <c r="R60" s="689"/>
      <c r="S60" s="689"/>
      <c r="T60" s="689"/>
      <c r="U60" s="689"/>
      <c r="V60" s="689"/>
      <c r="W60" s="689"/>
      <c r="X60" s="689"/>
      <c r="Y60" s="689"/>
      <c r="Z60" s="689"/>
      <c r="AA60" s="689"/>
      <c r="AB60" s="689"/>
      <c r="AC60" s="689"/>
      <c r="AD60" s="689"/>
      <c r="AE60" s="689"/>
      <c r="AF60" s="689"/>
      <c r="AG60" s="689"/>
      <c r="AH60" s="689"/>
      <c r="AI60" s="689"/>
      <c r="AJ60" s="689"/>
      <c r="AK60" s="689"/>
      <c r="AL60" s="689"/>
      <c r="AM60" s="689"/>
      <c r="AN60" s="689"/>
      <c r="AO60" s="690"/>
      <c r="AP60" s="629"/>
      <c r="AQ60" s="688"/>
      <c r="AR60" s="689"/>
      <c r="AS60" s="689"/>
      <c r="AT60" s="689"/>
      <c r="AU60" s="689"/>
      <c r="AV60" s="689"/>
      <c r="AW60" s="689"/>
      <c r="AX60" s="689"/>
      <c r="AY60" s="689"/>
      <c r="AZ60" s="689"/>
      <c r="BA60" s="689"/>
      <c r="BB60" s="689"/>
      <c r="BC60" s="689"/>
      <c r="BD60" s="689"/>
      <c r="BE60" s="689"/>
      <c r="BF60" s="689"/>
      <c r="BG60" s="689"/>
      <c r="BH60" s="689"/>
      <c r="BI60" s="689"/>
      <c r="BJ60" s="689"/>
      <c r="BK60" s="689"/>
      <c r="BL60" s="689"/>
      <c r="BM60" s="689"/>
      <c r="BN60" s="689"/>
      <c r="BO60" s="689"/>
      <c r="BP60" s="689"/>
      <c r="BQ60" s="689"/>
      <c r="BR60" s="689"/>
      <c r="BS60" s="689"/>
      <c r="BT60" s="690"/>
      <c r="BU60" s="163"/>
    </row>
    <row r="61" spans="2:73">
      <c r="B61" s="684"/>
      <c r="C61" s="684"/>
      <c r="D61" s="684"/>
      <c r="E61" s="684"/>
      <c r="F61" s="684"/>
      <c r="G61" s="684"/>
      <c r="H61" s="684"/>
      <c r="I61" s="640"/>
      <c r="J61" s="640"/>
      <c r="K61" s="629"/>
      <c r="L61" s="688"/>
      <c r="M61" s="689"/>
      <c r="N61" s="689"/>
      <c r="O61" s="689"/>
      <c r="P61" s="689"/>
      <c r="Q61" s="689"/>
      <c r="R61" s="689"/>
      <c r="S61" s="689"/>
      <c r="T61" s="689"/>
      <c r="U61" s="689"/>
      <c r="V61" s="689"/>
      <c r="W61" s="689"/>
      <c r="X61" s="689"/>
      <c r="Y61" s="689"/>
      <c r="Z61" s="689"/>
      <c r="AA61" s="689"/>
      <c r="AB61" s="689"/>
      <c r="AC61" s="689"/>
      <c r="AD61" s="689"/>
      <c r="AE61" s="689"/>
      <c r="AF61" s="689"/>
      <c r="AG61" s="689"/>
      <c r="AH61" s="689"/>
      <c r="AI61" s="689"/>
      <c r="AJ61" s="689"/>
      <c r="AK61" s="689"/>
      <c r="AL61" s="689"/>
      <c r="AM61" s="689"/>
      <c r="AN61" s="689"/>
      <c r="AO61" s="690"/>
      <c r="AP61" s="629"/>
      <c r="AQ61" s="688"/>
      <c r="AR61" s="689"/>
      <c r="AS61" s="689"/>
      <c r="AT61" s="689"/>
      <c r="AU61" s="689"/>
      <c r="AV61" s="689"/>
      <c r="AW61" s="689"/>
      <c r="AX61" s="689"/>
      <c r="AY61" s="689"/>
      <c r="AZ61" s="689"/>
      <c r="BA61" s="689"/>
      <c r="BB61" s="689"/>
      <c r="BC61" s="689"/>
      <c r="BD61" s="689"/>
      <c r="BE61" s="689"/>
      <c r="BF61" s="689"/>
      <c r="BG61" s="689"/>
      <c r="BH61" s="689"/>
      <c r="BI61" s="689"/>
      <c r="BJ61" s="689"/>
      <c r="BK61" s="689"/>
      <c r="BL61" s="689"/>
      <c r="BM61" s="689"/>
      <c r="BN61" s="689"/>
      <c r="BO61" s="689"/>
      <c r="BP61" s="689"/>
      <c r="BQ61" s="689"/>
      <c r="BR61" s="689"/>
      <c r="BS61" s="689"/>
      <c r="BT61" s="690"/>
    </row>
    <row r="62" spans="2:73">
      <c r="B62" s="684"/>
      <c r="C62" s="684"/>
      <c r="D62" s="684"/>
      <c r="E62" s="684"/>
      <c r="F62" s="684"/>
      <c r="G62" s="684"/>
      <c r="H62" s="684"/>
      <c r="I62" s="640"/>
      <c r="J62" s="640"/>
      <c r="K62" s="629"/>
      <c r="L62" s="688"/>
      <c r="M62" s="689"/>
      <c r="N62" s="689"/>
      <c r="O62" s="689"/>
      <c r="P62" s="689"/>
      <c r="Q62" s="689"/>
      <c r="R62" s="689"/>
      <c r="S62" s="689"/>
      <c r="T62" s="689"/>
      <c r="U62" s="689"/>
      <c r="V62" s="689"/>
      <c r="W62" s="689"/>
      <c r="X62" s="689"/>
      <c r="Y62" s="689"/>
      <c r="Z62" s="689"/>
      <c r="AA62" s="689"/>
      <c r="AB62" s="689"/>
      <c r="AC62" s="689"/>
      <c r="AD62" s="689"/>
      <c r="AE62" s="689"/>
      <c r="AF62" s="689"/>
      <c r="AG62" s="689"/>
      <c r="AH62" s="689"/>
      <c r="AI62" s="689"/>
      <c r="AJ62" s="689"/>
      <c r="AK62" s="689"/>
      <c r="AL62" s="689"/>
      <c r="AM62" s="689"/>
      <c r="AN62" s="689"/>
      <c r="AO62" s="690"/>
      <c r="AP62" s="629"/>
      <c r="AQ62" s="688"/>
      <c r="AR62" s="689"/>
      <c r="AS62" s="689"/>
      <c r="AT62" s="689"/>
      <c r="AU62" s="689"/>
      <c r="AV62" s="689"/>
      <c r="AW62" s="689"/>
      <c r="AX62" s="689"/>
      <c r="AY62" s="689"/>
      <c r="AZ62" s="689"/>
      <c r="BA62" s="689"/>
      <c r="BB62" s="689"/>
      <c r="BC62" s="689"/>
      <c r="BD62" s="689"/>
      <c r="BE62" s="689"/>
      <c r="BF62" s="689"/>
      <c r="BG62" s="689"/>
      <c r="BH62" s="689"/>
      <c r="BI62" s="689"/>
      <c r="BJ62" s="689"/>
      <c r="BK62" s="689"/>
      <c r="BL62" s="689"/>
      <c r="BM62" s="689"/>
      <c r="BN62" s="689"/>
      <c r="BO62" s="689"/>
      <c r="BP62" s="689"/>
      <c r="BQ62" s="689"/>
      <c r="BR62" s="689"/>
      <c r="BS62" s="689"/>
      <c r="BT62" s="690"/>
    </row>
    <row r="63" spans="2:73">
      <c r="B63" s="684"/>
      <c r="C63" s="684"/>
      <c r="D63" s="684"/>
      <c r="E63" s="684"/>
      <c r="F63" s="684"/>
      <c r="G63" s="684"/>
      <c r="H63" s="684"/>
      <c r="I63" s="640"/>
      <c r="J63" s="640"/>
      <c r="K63" s="629"/>
      <c r="L63" s="688"/>
      <c r="M63" s="689"/>
      <c r="N63" s="689"/>
      <c r="O63" s="689"/>
      <c r="P63" s="689"/>
      <c r="Q63" s="689"/>
      <c r="R63" s="689"/>
      <c r="S63" s="689"/>
      <c r="T63" s="689"/>
      <c r="U63" s="689"/>
      <c r="V63" s="689"/>
      <c r="W63" s="689"/>
      <c r="X63" s="689"/>
      <c r="Y63" s="689"/>
      <c r="Z63" s="689"/>
      <c r="AA63" s="689"/>
      <c r="AB63" s="689"/>
      <c r="AC63" s="689"/>
      <c r="AD63" s="689"/>
      <c r="AE63" s="689"/>
      <c r="AF63" s="689"/>
      <c r="AG63" s="689"/>
      <c r="AH63" s="689"/>
      <c r="AI63" s="689"/>
      <c r="AJ63" s="689"/>
      <c r="AK63" s="689"/>
      <c r="AL63" s="689"/>
      <c r="AM63" s="689"/>
      <c r="AN63" s="689"/>
      <c r="AO63" s="690"/>
      <c r="AP63" s="629"/>
      <c r="AQ63" s="688"/>
      <c r="AR63" s="689"/>
      <c r="AS63" s="689"/>
      <c r="AT63" s="689"/>
      <c r="AU63" s="689"/>
      <c r="AV63" s="689"/>
      <c r="AW63" s="689"/>
      <c r="AX63" s="689"/>
      <c r="AY63" s="689"/>
      <c r="AZ63" s="689"/>
      <c r="BA63" s="689"/>
      <c r="BB63" s="689"/>
      <c r="BC63" s="689"/>
      <c r="BD63" s="689"/>
      <c r="BE63" s="689"/>
      <c r="BF63" s="689"/>
      <c r="BG63" s="689"/>
      <c r="BH63" s="689"/>
      <c r="BI63" s="689"/>
      <c r="BJ63" s="689"/>
      <c r="BK63" s="689"/>
      <c r="BL63" s="689"/>
      <c r="BM63" s="689"/>
      <c r="BN63" s="689"/>
      <c r="BO63" s="689"/>
      <c r="BP63" s="689"/>
      <c r="BQ63" s="689"/>
      <c r="BR63" s="689"/>
      <c r="BS63" s="689"/>
      <c r="BT63" s="690"/>
    </row>
    <row r="64" spans="2:73">
      <c r="B64" s="684"/>
      <c r="C64" s="684"/>
      <c r="D64" s="684"/>
      <c r="E64" s="684"/>
      <c r="F64" s="684"/>
      <c r="G64" s="684"/>
      <c r="H64" s="684"/>
      <c r="I64" s="640"/>
      <c r="J64" s="640"/>
      <c r="K64" s="629"/>
      <c r="L64" s="688"/>
      <c r="M64" s="689"/>
      <c r="N64" s="689"/>
      <c r="O64" s="689"/>
      <c r="P64" s="689"/>
      <c r="Q64" s="689"/>
      <c r="R64" s="689"/>
      <c r="S64" s="689"/>
      <c r="T64" s="689"/>
      <c r="U64" s="689"/>
      <c r="V64" s="689"/>
      <c r="W64" s="689"/>
      <c r="X64" s="689"/>
      <c r="Y64" s="689"/>
      <c r="Z64" s="689"/>
      <c r="AA64" s="689"/>
      <c r="AB64" s="689"/>
      <c r="AC64" s="689"/>
      <c r="AD64" s="689"/>
      <c r="AE64" s="689"/>
      <c r="AF64" s="689"/>
      <c r="AG64" s="689"/>
      <c r="AH64" s="689"/>
      <c r="AI64" s="689"/>
      <c r="AJ64" s="689"/>
      <c r="AK64" s="689"/>
      <c r="AL64" s="689"/>
      <c r="AM64" s="689"/>
      <c r="AN64" s="689"/>
      <c r="AO64" s="690"/>
      <c r="AP64" s="629"/>
      <c r="AQ64" s="688"/>
      <c r="AR64" s="689"/>
      <c r="AS64" s="689"/>
      <c r="AT64" s="689"/>
      <c r="AU64" s="689"/>
      <c r="AV64" s="689"/>
      <c r="AW64" s="689"/>
      <c r="AX64" s="689"/>
      <c r="AY64" s="689"/>
      <c r="AZ64" s="689"/>
      <c r="BA64" s="689"/>
      <c r="BB64" s="689"/>
      <c r="BC64" s="689"/>
      <c r="BD64" s="689"/>
      <c r="BE64" s="689"/>
      <c r="BF64" s="689"/>
      <c r="BG64" s="689"/>
      <c r="BH64" s="689"/>
      <c r="BI64" s="689"/>
      <c r="BJ64" s="689"/>
      <c r="BK64" s="689"/>
      <c r="BL64" s="689"/>
      <c r="BM64" s="689"/>
      <c r="BN64" s="689"/>
      <c r="BO64" s="689"/>
      <c r="BP64" s="689"/>
      <c r="BQ64" s="689"/>
      <c r="BR64" s="689"/>
      <c r="BS64" s="689"/>
      <c r="BT64" s="690"/>
    </row>
    <row r="65" spans="2:73">
      <c r="B65" s="684"/>
      <c r="C65" s="684"/>
      <c r="D65" s="684"/>
      <c r="E65" s="684"/>
      <c r="F65" s="684"/>
      <c r="G65" s="684"/>
      <c r="H65" s="684"/>
      <c r="I65" s="640"/>
      <c r="J65" s="640"/>
      <c r="K65" s="629"/>
      <c r="L65" s="688"/>
      <c r="M65" s="689"/>
      <c r="N65" s="689"/>
      <c r="O65" s="689"/>
      <c r="P65" s="689"/>
      <c r="Q65" s="689"/>
      <c r="R65" s="689"/>
      <c r="S65" s="689"/>
      <c r="T65" s="689"/>
      <c r="U65" s="689"/>
      <c r="V65" s="689"/>
      <c r="W65" s="689"/>
      <c r="X65" s="689"/>
      <c r="Y65" s="689"/>
      <c r="Z65" s="689"/>
      <c r="AA65" s="689"/>
      <c r="AB65" s="689"/>
      <c r="AC65" s="689"/>
      <c r="AD65" s="689"/>
      <c r="AE65" s="689"/>
      <c r="AF65" s="689"/>
      <c r="AG65" s="689"/>
      <c r="AH65" s="689"/>
      <c r="AI65" s="689"/>
      <c r="AJ65" s="689"/>
      <c r="AK65" s="689"/>
      <c r="AL65" s="689"/>
      <c r="AM65" s="689"/>
      <c r="AN65" s="689"/>
      <c r="AO65" s="690"/>
      <c r="AP65" s="629"/>
      <c r="AQ65" s="688"/>
      <c r="AR65" s="689"/>
      <c r="AS65" s="689"/>
      <c r="AT65" s="689"/>
      <c r="AU65" s="689"/>
      <c r="AV65" s="689"/>
      <c r="AW65" s="689"/>
      <c r="AX65" s="689"/>
      <c r="AY65" s="689"/>
      <c r="AZ65" s="689"/>
      <c r="BA65" s="689"/>
      <c r="BB65" s="689"/>
      <c r="BC65" s="689"/>
      <c r="BD65" s="689"/>
      <c r="BE65" s="689"/>
      <c r="BF65" s="689"/>
      <c r="BG65" s="689"/>
      <c r="BH65" s="689"/>
      <c r="BI65" s="689"/>
      <c r="BJ65" s="689"/>
      <c r="BK65" s="689"/>
      <c r="BL65" s="689"/>
      <c r="BM65" s="689"/>
      <c r="BN65" s="689"/>
      <c r="BO65" s="689"/>
      <c r="BP65" s="689"/>
      <c r="BQ65" s="689"/>
      <c r="BR65" s="689"/>
      <c r="BS65" s="689"/>
      <c r="BT65" s="690"/>
    </row>
    <row r="66" spans="2:73">
      <c r="B66" s="684"/>
      <c r="C66" s="684"/>
      <c r="D66" s="684"/>
      <c r="E66" s="684"/>
      <c r="F66" s="684"/>
      <c r="G66" s="684"/>
      <c r="H66" s="684"/>
      <c r="I66" s="640"/>
      <c r="J66" s="640"/>
      <c r="K66" s="629"/>
      <c r="L66" s="688"/>
      <c r="M66" s="689"/>
      <c r="N66" s="689"/>
      <c r="O66" s="689"/>
      <c r="P66" s="689"/>
      <c r="Q66" s="689"/>
      <c r="R66" s="689"/>
      <c r="S66" s="689"/>
      <c r="T66" s="689"/>
      <c r="U66" s="689"/>
      <c r="V66" s="689"/>
      <c r="W66" s="689"/>
      <c r="X66" s="689"/>
      <c r="Y66" s="689"/>
      <c r="Z66" s="689"/>
      <c r="AA66" s="689"/>
      <c r="AB66" s="689"/>
      <c r="AC66" s="689"/>
      <c r="AD66" s="689"/>
      <c r="AE66" s="689"/>
      <c r="AF66" s="689"/>
      <c r="AG66" s="689"/>
      <c r="AH66" s="689"/>
      <c r="AI66" s="689"/>
      <c r="AJ66" s="689"/>
      <c r="AK66" s="689"/>
      <c r="AL66" s="689"/>
      <c r="AM66" s="689"/>
      <c r="AN66" s="689"/>
      <c r="AO66" s="690"/>
      <c r="AP66" s="629"/>
      <c r="AQ66" s="688"/>
      <c r="AR66" s="689"/>
      <c r="AS66" s="689"/>
      <c r="AT66" s="689"/>
      <c r="AU66" s="689"/>
      <c r="AV66" s="689"/>
      <c r="AW66" s="689"/>
      <c r="AX66" s="689"/>
      <c r="AY66" s="689"/>
      <c r="AZ66" s="689"/>
      <c r="BA66" s="689"/>
      <c r="BB66" s="689"/>
      <c r="BC66" s="689"/>
      <c r="BD66" s="689"/>
      <c r="BE66" s="689"/>
      <c r="BF66" s="689"/>
      <c r="BG66" s="689"/>
      <c r="BH66" s="689"/>
      <c r="BI66" s="689"/>
      <c r="BJ66" s="689"/>
      <c r="BK66" s="689"/>
      <c r="BL66" s="689"/>
      <c r="BM66" s="689"/>
      <c r="BN66" s="689"/>
      <c r="BO66" s="689"/>
      <c r="BP66" s="689"/>
      <c r="BQ66" s="689"/>
      <c r="BR66" s="689"/>
      <c r="BS66" s="689"/>
      <c r="BT66" s="690"/>
    </row>
    <row r="67" spans="2:73">
      <c r="B67" s="684"/>
      <c r="C67" s="684"/>
      <c r="D67" s="684"/>
      <c r="E67" s="684"/>
      <c r="F67" s="684"/>
      <c r="G67" s="684"/>
      <c r="H67" s="684"/>
      <c r="I67" s="640"/>
      <c r="J67" s="640"/>
      <c r="K67" s="629"/>
      <c r="L67" s="688"/>
      <c r="M67" s="689"/>
      <c r="N67" s="689"/>
      <c r="O67" s="689"/>
      <c r="P67" s="689"/>
      <c r="Q67" s="689"/>
      <c r="R67" s="689"/>
      <c r="S67" s="689"/>
      <c r="T67" s="689"/>
      <c r="U67" s="689"/>
      <c r="V67" s="689"/>
      <c r="W67" s="689"/>
      <c r="X67" s="689"/>
      <c r="Y67" s="689"/>
      <c r="Z67" s="689"/>
      <c r="AA67" s="689"/>
      <c r="AB67" s="689"/>
      <c r="AC67" s="689"/>
      <c r="AD67" s="689"/>
      <c r="AE67" s="689"/>
      <c r="AF67" s="689"/>
      <c r="AG67" s="689"/>
      <c r="AH67" s="689"/>
      <c r="AI67" s="689"/>
      <c r="AJ67" s="689"/>
      <c r="AK67" s="689"/>
      <c r="AL67" s="689"/>
      <c r="AM67" s="689"/>
      <c r="AN67" s="689"/>
      <c r="AO67" s="690"/>
      <c r="AP67" s="629"/>
      <c r="AQ67" s="688"/>
      <c r="AR67" s="689"/>
      <c r="AS67" s="689"/>
      <c r="AT67" s="689"/>
      <c r="AU67" s="689"/>
      <c r="AV67" s="689"/>
      <c r="AW67" s="689"/>
      <c r="AX67" s="689"/>
      <c r="AY67" s="689"/>
      <c r="AZ67" s="689"/>
      <c r="BA67" s="689"/>
      <c r="BB67" s="689"/>
      <c r="BC67" s="689"/>
      <c r="BD67" s="689"/>
      <c r="BE67" s="689"/>
      <c r="BF67" s="689"/>
      <c r="BG67" s="689"/>
      <c r="BH67" s="689"/>
      <c r="BI67" s="689"/>
      <c r="BJ67" s="689"/>
      <c r="BK67" s="689"/>
      <c r="BL67" s="689"/>
      <c r="BM67" s="689"/>
      <c r="BN67" s="689"/>
      <c r="BO67" s="689"/>
      <c r="BP67" s="689"/>
      <c r="BQ67" s="689"/>
      <c r="BR67" s="689"/>
      <c r="BS67" s="689"/>
      <c r="BT67" s="690"/>
    </row>
    <row r="68" spans="2:73">
      <c r="B68" s="684"/>
      <c r="C68" s="684"/>
      <c r="D68" s="684"/>
      <c r="E68" s="684"/>
      <c r="F68" s="684"/>
      <c r="G68" s="684"/>
      <c r="H68" s="684"/>
      <c r="I68" s="640"/>
      <c r="J68" s="640"/>
      <c r="K68" s="629"/>
      <c r="L68" s="688"/>
      <c r="M68" s="689"/>
      <c r="N68" s="689"/>
      <c r="O68" s="689"/>
      <c r="P68" s="689"/>
      <c r="Q68" s="689"/>
      <c r="R68" s="689"/>
      <c r="S68" s="689"/>
      <c r="T68" s="689"/>
      <c r="U68" s="689"/>
      <c r="V68" s="689"/>
      <c r="W68" s="689"/>
      <c r="X68" s="689"/>
      <c r="Y68" s="689"/>
      <c r="Z68" s="689"/>
      <c r="AA68" s="689"/>
      <c r="AB68" s="689"/>
      <c r="AC68" s="689"/>
      <c r="AD68" s="689"/>
      <c r="AE68" s="689"/>
      <c r="AF68" s="689"/>
      <c r="AG68" s="689"/>
      <c r="AH68" s="689"/>
      <c r="AI68" s="689"/>
      <c r="AJ68" s="689"/>
      <c r="AK68" s="689"/>
      <c r="AL68" s="689"/>
      <c r="AM68" s="689"/>
      <c r="AN68" s="689"/>
      <c r="AO68" s="690"/>
      <c r="AP68" s="629"/>
      <c r="AQ68" s="688"/>
      <c r="AR68" s="689"/>
      <c r="AS68" s="689"/>
      <c r="AT68" s="689"/>
      <c r="AU68" s="689"/>
      <c r="AV68" s="689"/>
      <c r="AW68" s="689"/>
      <c r="AX68" s="689"/>
      <c r="AY68" s="689"/>
      <c r="AZ68" s="689"/>
      <c r="BA68" s="689"/>
      <c r="BB68" s="689"/>
      <c r="BC68" s="689"/>
      <c r="BD68" s="689"/>
      <c r="BE68" s="689"/>
      <c r="BF68" s="689"/>
      <c r="BG68" s="689"/>
      <c r="BH68" s="689"/>
      <c r="BI68" s="689"/>
      <c r="BJ68" s="689"/>
      <c r="BK68" s="689"/>
      <c r="BL68" s="689"/>
      <c r="BM68" s="689"/>
      <c r="BN68" s="689"/>
      <c r="BO68" s="689"/>
      <c r="BP68" s="689"/>
      <c r="BQ68" s="689"/>
      <c r="BR68" s="689"/>
      <c r="BS68" s="689"/>
      <c r="BT68" s="690"/>
    </row>
    <row r="69" spans="2:73">
      <c r="B69" s="684"/>
      <c r="C69" s="684"/>
      <c r="D69" s="684"/>
      <c r="E69" s="684"/>
      <c r="F69" s="684"/>
      <c r="G69" s="684"/>
      <c r="H69" s="684"/>
      <c r="I69" s="640"/>
      <c r="J69" s="640"/>
      <c r="K69" s="629"/>
      <c r="L69" s="688"/>
      <c r="M69" s="689"/>
      <c r="N69" s="689"/>
      <c r="O69" s="689"/>
      <c r="P69" s="689"/>
      <c r="Q69" s="689"/>
      <c r="R69" s="689"/>
      <c r="S69" s="689"/>
      <c r="T69" s="689"/>
      <c r="U69" s="689"/>
      <c r="V69" s="689"/>
      <c r="W69" s="689"/>
      <c r="X69" s="689"/>
      <c r="Y69" s="689"/>
      <c r="Z69" s="689"/>
      <c r="AA69" s="689"/>
      <c r="AB69" s="689"/>
      <c r="AC69" s="689"/>
      <c r="AD69" s="689"/>
      <c r="AE69" s="689"/>
      <c r="AF69" s="689"/>
      <c r="AG69" s="689"/>
      <c r="AH69" s="689"/>
      <c r="AI69" s="689"/>
      <c r="AJ69" s="689"/>
      <c r="AK69" s="689"/>
      <c r="AL69" s="689"/>
      <c r="AM69" s="689"/>
      <c r="AN69" s="689"/>
      <c r="AO69" s="690"/>
      <c r="AP69" s="629"/>
      <c r="AQ69" s="688"/>
      <c r="AR69" s="689"/>
      <c r="AS69" s="689"/>
      <c r="AT69" s="689"/>
      <c r="AU69" s="689"/>
      <c r="AV69" s="689"/>
      <c r="AW69" s="689"/>
      <c r="AX69" s="689"/>
      <c r="AY69" s="689"/>
      <c r="AZ69" s="689"/>
      <c r="BA69" s="689"/>
      <c r="BB69" s="689"/>
      <c r="BC69" s="689"/>
      <c r="BD69" s="689"/>
      <c r="BE69" s="689"/>
      <c r="BF69" s="689"/>
      <c r="BG69" s="689"/>
      <c r="BH69" s="689"/>
      <c r="BI69" s="689"/>
      <c r="BJ69" s="689"/>
      <c r="BK69" s="689"/>
      <c r="BL69" s="689"/>
      <c r="BM69" s="689"/>
      <c r="BN69" s="689"/>
      <c r="BO69" s="689"/>
      <c r="BP69" s="689"/>
      <c r="BQ69" s="689"/>
      <c r="BR69" s="689"/>
      <c r="BS69" s="689"/>
      <c r="BT69" s="690"/>
    </row>
    <row r="70" spans="2:73">
      <c r="B70" s="684"/>
      <c r="C70" s="684"/>
      <c r="D70" s="684"/>
      <c r="E70" s="684"/>
      <c r="F70" s="684"/>
      <c r="G70" s="684"/>
      <c r="H70" s="684"/>
      <c r="I70" s="640"/>
      <c r="J70" s="640"/>
      <c r="K70" s="629"/>
      <c r="L70" s="688"/>
      <c r="M70" s="689"/>
      <c r="N70" s="689"/>
      <c r="O70" s="689"/>
      <c r="P70" s="689"/>
      <c r="Q70" s="689"/>
      <c r="R70" s="689"/>
      <c r="S70" s="689"/>
      <c r="T70" s="689"/>
      <c r="U70" s="689"/>
      <c r="V70" s="689"/>
      <c r="W70" s="689"/>
      <c r="X70" s="689"/>
      <c r="Y70" s="689"/>
      <c r="Z70" s="689"/>
      <c r="AA70" s="689"/>
      <c r="AB70" s="689"/>
      <c r="AC70" s="689"/>
      <c r="AD70" s="689"/>
      <c r="AE70" s="689"/>
      <c r="AF70" s="689"/>
      <c r="AG70" s="689"/>
      <c r="AH70" s="689"/>
      <c r="AI70" s="689"/>
      <c r="AJ70" s="689"/>
      <c r="AK70" s="689"/>
      <c r="AL70" s="689"/>
      <c r="AM70" s="689"/>
      <c r="AN70" s="689"/>
      <c r="AO70" s="690"/>
      <c r="AP70" s="629"/>
      <c r="AQ70" s="688"/>
      <c r="AR70" s="689"/>
      <c r="AS70" s="689"/>
      <c r="AT70" s="689"/>
      <c r="AU70" s="689"/>
      <c r="AV70" s="689"/>
      <c r="AW70" s="689"/>
      <c r="AX70" s="689"/>
      <c r="AY70" s="689"/>
      <c r="AZ70" s="689"/>
      <c r="BA70" s="689"/>
      <c r="BB70" s="689"/>
      <c r="BC70" s="689"/>
      <c r="BD70" s="689"/>
      <c r="BE70" s="689"/>
      <c r="BF70" s="689"/>
      <c r="BG70" s="689"/>
      <c r="BH70" s="689"/>
      <c r="BI70" s="689"/>
      <c r="BJ70" s="689"/>
      <c r="BK70" s="689"/>
      <c r="BL70" s="689"/>
      <c r="BM70" s="689"/>
      <c r="BN70" s="689"/>
      <c r="BO70" s="689"/>
      <c r="BP70" s="689"/>
      <c r="BQ70" s="689"/>
      <c r="BR70" s="689"/>
      <c r="BS70" s="689"/>
      <c r="BT70" s="690"/>
    </row>
    <row r="71" spans="2:73">
      <c r="B71" s="684"/>
      <c r="C71" s="684"/>
      <c r="D71" s="684"/>
      <c r="E71" s="684"/>
      <c r="F71" s="684"/>
      <c r="G71" s="684"/>
      <c r="H71" s="684"/>
      <c r="I71" s="640"/>
      <c r="J71" s="640"/>
      <c r="K71" s="629"/>
      <c r="L71" s="688"/>
      <c r="M71" s="689"/>
      <c r="N71" s="689"/>
      <c r="O71" s="689"/>
      <c r="P71" s="689"/>
      <c r="Q71" s="689"/>
      <c r="R71" s="689"/>
      <c r="S71" s="689"/>
      <c r="T71" s="689"/>
      <c r="U71" s="689"/>
      <c r="V71" s="689"/>
      <c r="W71" s="689"/>
      <c r="X71" s="689"/>
      <c r="Y71" s="689"/>
      <c r="Z71" s="689"/>
      <c r="AA71" s="689"/>
      <c r="AB71" s="689"/>
      <c r="AC71" s="689"/>
      <c r="AD71" s="689"/>
      <c r="AE71" s="689"/>
      <c r="AF71" s="689"/>
      <c r="AG71" s="689"/>
      <c r="AH71" s="689"/>
      <c r="AI71" s="689"/>
      <c r="AJ71" s="689"/>
      <c r="AK71" s="689"/>
      <c r="AL71" s="689"/>
      <c r="AM71" s="689"/>
      <c r="AN71" s="689"/>
      <c r="AO71" s="690"/>
      <c r="AP71" s="629"/>
      <c r="AQ71" s="691"/>
      <c r="AR71" s="692"/>
      <c r="AS71" s="692"/>
      <c r="AT71" s="692"/>
      <c r="AU71" s="692"/>
      <c r="AV71" s="692"/>
      <c r="AW71" s="692"/>
      <c r="AX71" s="692"/>
      <c r="AY71" s="692"/>
      <c r="AZ71" s="692"/>
      <c r="BA71" s="692"/>
      <c r="BB71" s="692"/>
      <c r="BC71" s="692"/>
      <c r="BD71" s="692"/>
      <c r="BE71" s="692"/>
      <c r="BF71" s="692"/>
      <c r="BG71" s="692"/>
      <c r="BH71" s="692"/>
      <c r="BI71" s="692"/>
      <c r="BJ71" s="692"/>
      <c r="BK71" s="692"/>
      <c r="BL71" s="692"/>
      <c r="BM71" s="692"/>
      <c r="BN71" s="692"/>
      <c r="BO71" s="692"/>
      <c r="BP71" s="692"/>
      <c r="BQ71" s="692"/>
      <c r="BR71" s="692"/>
      <c r="BS71" s="692"/>
      <c r="BT71" s="693"/>
    </row>
    <row r="72" spans="2:73">
      <c r="B72" s="684"/>
      <c r="C72" s="684"/>
      <c r="D72" s="684"/>
      <c r="E72" s="684"/>
      <c r="F72" s="684"/>
      <c r="G72" s="684"/>
      <c r="H72" s="684"/>
      <c r="I72" s="640"/>
      <c r="J72" s="640"/>
      <c r="K72" s="629"/>
      <c r="L72" s="688"/>
      <c r="M72" s="689"/>
      <c r="N72" s="689"/>
      <c r="O72" s="689"/>
      <c r="P72" s="689"/>
      <c r="Q72" s="689"/>
      <c r="R72" s="689"/>
      <c r="S72" s="689"/>
      <c r="T72" s="689"/>
      <c r="U72" s="689"/>
      <c r="V72" s="689"/>
      <c r="W72" s="689"/>
      <c r="X72" s="689"/>
      <c r="Y72" s="689"/>
      <c r="Z72" s="689"/>
      <c r="AA72" s="689"/>
      <c r="AB72" s="689"/>
      <c r="AC72" s="689"/>
      <c r="AD72" s="689"/>
      <c r="AE72" s="689"/>
      <c r="AF72" s="689"/>
      <c r="AG72" s="689"/>
      <c r="AH72" s="689"/>
      <c r="AI72" s="689"/>
      <c r="AJ72" s="689"/>
      <c r="AK72" s="689"/>
      <c r="AL72" s="689"/>
      <c r="AM72" s="689"/>
      <c r="AN72" s="689"/>
      <c r="AO72" s="690"/>
      <c r="AP72" s="629"/>
      <c r="AQ72" s="685"/>
      <c r="AR72" s="686"/>
      <c r="AS72" s="686"/>
      <c r="AT72" s="686"/>
      <c r="AU72" s="686"/>
      <c r="AV72" s="686"/>
      <c r="AW72" s="686"/>
      <c r="AX72" s="686"/>
      <c r="AY72" s="686"/>
      <c r="AZ72" s="686"/>
      <c r="BA72" s="686"/>
      <c r="BB72" s="686"/>
      <c r="BC72" s="686"/>
      <c r="BD72" s="686"/>
      <c r="BE72" s="686"/>
      <c r="BF72" s="686"/>
      <c r="BG72" s="686"/>
      <c r="BH72" s="686"/>
      <c r="BI72" s="686"/>
      <c r="BJ72" s="686"/>
      <c r="BK72" s="686"/>
      <c r="BL72" s="686"/>
      <c r="BM72" s="686"/>
      <c r="BN72" s="686"/>
      <c r="BO72" s="686"/>
      <c r="BP72" s="686"/>
      <c r="BQ72" s="686"/>
      <c r="BR72" s="686"/>
      <c r="BS72" s="686"/>
      <c r="BT72" s="687"/>
    </row>
    <row r="73" spans="2:73">
      <c r="B73" s="684"/>
      <c r="C73" s="684"/>
      <c r="D73" s="684"/>
      <c r="E73" s="684"/>
      <c r="F73" s="684"/>
      <c r="G73" s="684"/>
      <c r="H73" s="684"/>
      <c r="I73" s="640"/>
      <c r="J73" s="640"/>
      <c r="K73" s="629"/>
      <c r="L73" s="688"/>
      <c r="M73" s="689"/>
      <c r="N73" s="689"/>
      <c r="O73" s="689"/>
      <c r="P73" s="689"/>
      <c r="Q73" s="689"/>
      <c r="R73" s="689"/>
      <c r="S73" s="689"/>
      <c r="T73" s="689"/>
      <c r="U73" s="689"/>
      <c r="V73" s="689"/>
      <c r="W73" s="689"/>
      <c r="X73" s="689"/>
      <c r="Y73" s="689"/>
      <c r="Z73" s="689"/>
      <c r="AA73" s="689"/>
      <c r="AB73" s="689"/>
      <c r="AC73" s="689"/>
      <c r="AD73" s="689"/>
      <c r="AE73" s="689"/>
      <c r="AF73" s="689"/>
      <c r="AG73" s="689"/>
      <c r="AH73" s="689"/>
      <c r="AI73" s="689"/>
      <c r="AJ73" s="689"/>
      <c r="AK73" s="689"/>
      <c r="AL73" s="689"/>
      <c r="AM73" s="689"/>
      <c r="AN73" s="689"/>
      <c r="AO73" s="690"/>
      <c r="AP73" s="629"/>
      <c r="AQ73" s="688"/>
      <c r="AR73" s="689"/>
      <c r="AS73" s="689"/>
      <c r="AT73" s="689"/>
      <c r="AU73" s="689"/>
      <c r="AV73" s="689"/>
      <c r="AW73" s="689"/>
      <c r="AX73" s="689"/>
      <c r="AY73" s="689"/>
      <c r="AZ73" s="689"/>
      <c r="BA73" s="689"/>
      <c r="BB73" s="689"/>
      <c r="BC73" s="689"/>
      <c r="BD73" s="689"/>
      <c r="BE73" s="689"/>
      <c r="BF73" s="689"/>
      <c r="BG73" s="689"/>
      <c r="BH73" s="689"/>
      <c r="BI73" s="689"/>
      <c r="BJ73" s="689"/>
      <c r="BK73" s="689"/>
      <c r="BL73" s="689"/>
      <c r="BM73" s="689"/>
      <c r="BN73" s="689"/>
      <c r="BO73" s="689"/>
      <c r="BP73" s="689"/>
      <c r="BQ73" s="689"/>
      <c r="BR73" s="689"/>
      <c r="BS73" s="689"/>
      <c r="BT73" s="690"/>
    </row>
    <row r="74" spans="2:73">
      <c r="B74" s="684"/>
      <c r="C74" s="684"/>
      <c r="D74" s="684"/>
      <c r="E74" s="684"/>
      <c r="F74" s="684"/>
      <c r="G74" s="684"/>
      <c r="H74" s="684"/>
      <c r="I74" s="640"/>
      <c r="J74" s="640"/>
      <c r="K74" s="629"/>
      <c r="L74" s="688"/>
      <c r="M74" s="689"/>
      <c r="N74" s="689"/>
      <c r="O74" s="689"/>
      <c r="P74" s="689"/>
      <c r="Q74" s="689"/>
      <c r="R74" s="689"/>
      <c r="S74" s="689"/>
      <c r="T74" s="689"/>
      <c r="U74" s="689"/>
      <c r="V74" s="689"/>
      <c r="W74" s="689"/>
      <c r="X74" s="689"/>
      <c r="Y74" s="689"/>
      <c r="Z74" s="689"/>
      <c r="AA74" s="689"/>
      <c r="AB74" s="689"/>
      <c r="AC74" s="689"/>
      <c r="AD74" s="689"/>
      <c r="AE74" s="689"/>
      <c r="AF74" s="689"/>
      <c r="AG74" s="689"/>
      <c r="AH74" s="689"/>
      <c r="AI74" s="689"/>
      <c r="AJ74" s="689"/>
      <c r="AK74" s="689"/>
      <c r="AL74" s="689"/>
      <c r="AM74" s="689"/>
      <c r="AN74" s="689"/>
      <c r="AO74" s="690"/>
      <c r="AP74" s="629"/>
      <c r="AQ74" s="688"/>
      <c r="AR74" s="689"/>
      <c r="AS74" s="689"/>
      <c r="AT74" s="689"/>
      <c r="AU74" s="689"/>
      <c r="AV74" s="689"/>
      <c r="AW74" s="689"/>
      <c r="AX74" s="689"/>
      <c r="AY74" s="689"/>
      <c r="AZ74" s="689"/>
      <c r="BA74" s="689"/>
      <c r="BB74" s="689"/>
      <c r="BC74" s="689"/>
      <c r="BD74" s="689"/>
      <c r="BE74" s="689"/>
      <c r="BF74" s="689"/>
      <c r="BG74" s="689"/>
      <c r="BH74" s="689"/>
      <c r="BI74" s="689"/>
      <c r="BJ74" s="689"/>
      <c r="BK74" s="689"/>
      <c r="BL74" s="689"/>
      <c r="BM74" s="689"/>
      <c r="BN74" s="689"/>
      <c r="BO74" s="689"/>
      <c r="BP74" s="689"/>
      <c r="BQ74" s="689"/>
      <c r="BR74" s="689"/>
      <c r="BS74" s="689"/>
      <c r="BT74" s="690"/>
    </row>
    <row r="75" spans="2:73">
      <c r="B75" s="684"/>
      <c r="C75" s="684"/>
      <c r="D75" s="684"/>
      <c r="E75" s="684"/>
      <c r="F75" s="684"/>
      <c r="G75" s="684"/>
      <c r="H75" s="684"/>
      <c r="I75" s="640"/>
      <c r="J75" s="640"/>
      <c r="K75" s="629"/>
      <c r="L75" s="688"/>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89"/>
      <c r="AL75" s="689"/>
      <c r="AM75" s="689"/>
      <c r="AN75" s="689"/>
      <c r="AO75" s="690"/>
      <c r="AP75" s="629"/>
      <c r="AQ75" s="688"/>
      <c r="AR75" s="689"/>
      <c r="AS75" s="689"/>
      <c r="AT75" s="689"/>
      <c r="AU75" s="689"/>
      <c r="AV75" s="689"/>
      <c r="AW75" s="689"/>
      <c r="AX75" s="689"/>
      <c r="AY75" s="689"/>
      <c r="AZ75" s="689"/>
      <c r="BA75" s="689"/>
      <c r="BB75" s="689"/>
      <c r="BC75" s="689"/>
      <c r="BD75" s="689"/>
      <c r="BE75" s="689"/>
      <c r="BF75" s="689"/>
      <c r="BG75" s="689"/>
      <c r="BH75" s="689"/>
      <c r="BI75" s="689"/>
      <c r="BJ75" s="689"/>
      <c r="BK75" s="689"/>
      <c r="BL75" s="689"/>
      <c r="BM75" s="689"/>
      <c r="BN75" s="689"/>
      <c r="BO75" s="689"/>
      <c r="BP75" s="689"/>
      <c r="BQ75" s="689"/>
      <c r="BR75" s="689"/>
      <c r="BS75" s="689"/>
      <c r="BT75" s="690"/>
    </row>
    <row r="76" spans="2:73">
      <c r="B76" s="684"/>
      <c r="C76" s="684"/>
      <c r="D76" s="684"/>
      <c r="E76" s="684"/>
      <c r="F76" s="684"/>
      <c r="G76" s="684"/>
      <c r="H76" s="684"/>
      <c r="I76" s="640"/>
      <c r="J76" s="640"/>
      <c r="K76" s="629"/>
      <c r="L76" s="688"/>
      <c r="M76" s="689"/>
      <c r="N76" s="689"/>
      <c r="O76" s="689"/>
      <c r="P76" s="689"/>
      <c r="Q76" s="689"/>
      <c r="R76" s="689"/>
      <c r="S76" s="689"/>
      <c r="T76" s="689"/>
      <c r="U76" s="689"/>
      <c r="V76" s="689"/>
      <c r="W76" s="689"/>
      <c r="X76" s="689"/>
      <c r="Y76" s="689"/>
      <c r="Z76" s="689"/>
      <c r="AA76" s="689"/>
      <c r="AB76" s="689"/>
      <c r="AC76" s="689"/>
      <c r="AD76" s="689"/>
      <c r="AE76" s="689"/>
      <c r="AF76" s="689"/>
      <c r="AG76" s="689"/>
      <c r="AH76" s="689"/>
      <c r="AI76" s="689"/>
      <c r="AJ76" s="689"/>
      <c r="AK76" s="689"/>
      <c r="AL76" s="689"/>
      <c r="AM76" s="689"/>
      <c r="AN76" s="689"/>
      <c r="AO76" s="690"/>
      <c r="AP76" s="629"/>
      <c r="AQ76" s="688"/>
      <c r="AR76" s="689"/>
      <c r="AS76" s="689"/>
      <c r="AT76" s="689"/>
      <c r="AU76" s="689"/>
      <c r="AV76" s="689"/>
      <c r="AW76" s="689"/>
      <c r="AX76" s="689"/>
      <c r="AY76" s="689"/>
      <c r="AZ76" s="689"/>
      <c r="BA76" s="689"/>
      <c r="BB76" s="689"/>
      <c r="BC76" s="689"/>
      <c r="BD76" s="689"/>
      <c r="BE76" s="689"/>
      <c r="BF76" s="689"/>
      <c r="BG76" s="689"/>
      <c r="BH76" s="689"/>
      <c r="BI76" s="689"/>
      <c r="BJ76" s="689"/>
      <c r="BK76" s="689"/>
      <c r="BL76" s="689"/>
      <c r="BM76" s="689"/>
      <c r="BN76" s="689"/>
      <c r="BO76" s="689"/>
      <c r="BP76" s="689"/>
      <c r="BQ76" s="689"/>
      <c r="BR76" s="689"/>
      <c r="BS76" s="689"/>
      <c r="BT76" s="690"/>
    </row>
    <row r="77" spans="2:73">
      <c r="B77" s="684"/>
      <c r="C77" s="684"/>
      <c r="D77" s="684"/>
      <c r="E77" s="684"/>
      <c r="F77" s="684"/>
      <c r="G77" s="684"/>
      <c r="H77" s="684"/>
      <c r="I77" s="640"/>
      <c r="J77" s="640"/>
      <c r="K77" s="629"/>
      <c r="L77" s="688"/>
      <c r="M77" s="689"/>
      <c r="N77" s="689"/>
      <c r="O77" s="689"/>
      <c r="P77" s="689"/>
      <c r="Q77" s="689"/>
      <c r="R77" s="689"/>
      <c r="S77" s="689"/>
      <c r="T77" s="689"/>
      <c r="U77" s="689"/>
      <c r="V77" s="689"/>
      <c r="W77" s="689"/>
      <c r="X77" s="689"/>
      <c r="Y77" s="689"/>
      <c r="Z77" s="689"/>
      <c r="AA77" s="689"/>
      <c r="AB77" s="689"/>
      <c r="AC77" s="689"/>
      <c r="AD77" s="689"/>
      <c r="AE77" s="689"/>
      <c r="AF77" s="689"/>
      <c r="AG77" s="689"/>
      <c r="AH77" s="689"/>
      <c r="AI77" s="689"/>
      <c r="AJ77" s="689"/>
      <c r="AK77" s="689"/>
      <c r="AL77" s="689"/>
      <c r="AM77" s="689"/>
      <c r="AN77" s="689"/>
      <c r="AO77" s="690"/>
      <c r="AP77" s="629"/>
      <c r="AQ77" s="688"/>
      <c r="AR77" s="689"/>
      <c r="AS77" s="689"/>
      <c r="AT77" s="689"/>
      <c r="AU77" s="689"/>
      <c r="AV77" s="689"/>
      <c r="AW77" s="689"/>
      <c r="AX77" s="689"/>
      <c r="AY77" s="689"/>
      <c r="AZ77" s="689"/>
      <c r="BA77" s="689"/>
      <c r="BB77" s="689"/>
      <c r="BC77" s="689"/>
      <c r="BD77" s="689"/>
      <c r="BE77" s="689"/>
      <c r="BF77" s="689"/>
      <c r="BG77" s="689"/>
      <c r="BH77" s="689"/>
      <c r="BI77" s="689"/>
      <c r="BJ77" s="689"/>
      <c r="BK77" s="689"/>
      <c r="BL77" s="689"/>
      <c r="BM77" s="689"/>
      <c r="BN77" s="689"/>
      <c r="BO77" s="689"/>
      <c r="BP77" s="689"/>
      <c r="BQ77" s="689"/>
      <c r="BR77" s="689"/>
      <c r="BS77" s="689"/>
      <c r="BT77" s="690"/>
    </row>
    <row r="78" spans="2:73">
      <c r="B78" s="684"/>
      <c r="C78" s="684"/>
      <c r="D78" s="684"/>
      <c r="E78" s="684"/>
      <c r="F78" s="684"/>
      <c r="G78" s="684"/>
      <c r="H78" s="684"/>
      <c r="I78" s="640"/>
      <c r="J78" s="640"/>
      <c r="K78" s="629"/>
      <c r="L78" s="688"/>
      <c r="M78" s="689"/>
      <c r="N78" s="689"/>
      <c r="O78" s="689"/>
      <c r="P78" s="689"/>
      <c r="Q78" s="689"/>
      <c r="R78" s="689"/>
      <c r="S78" s="689"/>
      <c r="T78" s="689"/>
      <c r="U78" s="689"/>
      <c r="V78" s="689"/>
      <c r="W78" s="689"/>
      <c r="X78" s="689"/>
      <c r="Y78" s="689"/>
      <c r="Z78" s="689"/>
      <c r="AA78" s="689"/>
      <c r="AB78" s="689"/>
      <c r="AC78" s="689"/>
      <c r="AD78" s="689"/>
      <c r="AE78" s="689"/>
      <c r="AF78" s="689"/>
      <c r="AG78" s="689"/>
      <c r="AH78" s="689"/>
      <c r="AI78" s="689"/>
      <c r="AJ78" s="689"/>
      <c r="AK78" s="689"/>
      <c r="AL78" s="689"/>
      <c r="AM78" s="689"/>
      <c r="AN78" s="689"/>
      <c r="AO78" s="690"/>
      <c r="AP78" s="629"/>
      <c r="AQ78" s="688"/>
      <c r="AR78" s="689"/>
      <c r="AS78" s="689"/>
      <c r="AT78" s="689"/>
      <c r="AU78" s="689"/>
      <c r="AV78" s="689"/>
      <c r="AW78" s="689"/>
      <c r="AX78" s="689"/>
      <c r="AY78" s="689"/>
      <c r="AZ78" s="689"/>
      <c r="BA78" s="689"/>
      <c r="BB78" s="689"/>
      <c r="BC78" s="689"/>
      <c r="BD78" s="689"/>
      <c r="BE78" s="689"/>
      <c r="BF78" s="689"/>
      <c r="BG78" s="689"/>
      <c r="BH78" s="689"/>
      <c r="BI78" s="689"/>
      <c r="BJ78" s="689"/>
      <c r="BK78" s="689"/>
      <c r="BL78" s="689"/>
      <c r="BM78" s="689"/>
      <c r="BN78" s="689"/>
      <c r="BO78" s="689"/>
      <c r="BP78" s="689"/>
      <c r="BQ78" s="689"/>
      <c r="BR78" s="689"/>
      <c r="BS78" s="689"/>
      <c r="BT78" s="690"/>
    </row>
    <row r="79" spans="2:73" ht="15.9">
      <c r="B79" s="684"/>
      <c r="C79" s="684"/>
      <c r="D79" s="684"/>
      <c r="E79" s="684"/>
      <c r="F79" s="684"/>
      <c r="G79" s="684"/>
      <c r="H79" s="684"/>
      <c r="I79" s="640"/>
      <c r="J79" s="640"/>
      <c r="K79" s="629"/>
      <c r="L79" s="688"/>
      <c r="M79" s="689"/>
      <c r="N79" s="689"/>
      <c r="O79" s="689"/>
      <c r="P79" s="689"/>
      <c r="Q79" s="689"/>
      <c r="R79" s="689"/>
      <c r="S79" s="689"/>
      <c r="T79" s="689"/>
      <c r="U79" s="689"/>
      <c r="V79" s="689"/>
      <c r="W79" s="689"/>
      <c r="X79" s="689"/>
      <c r="Y79" s="689"/>
      <c r="Z79" s="689"/>
      <c r="AA79" s="689"/>
      <c r="AB79" s="689"/>
      <c r="AC79" s="689"/>
      <c r="AD79" s="689"/>
      <c r="AE79" s="689"/>
      <c r="AF79" s="689"/>
      <c r="AG79" s="689"/>
      <c r="AH79" s="689"/>
      <c r="AI79" s="689"/>
      <c r="AJ79" s="689"/>
      <c r="AK79" s="689"/>
      <c r="AL79" s="689"/>
      <c r="AM79" s="689"/>
      <c r="AN79" s="689"/>
      <c r="AO79" s="690"/>
      <c r="AP79" s="629"/>
      <c r="AQ79" s="688"/>
      <c r="AR79" s="689"/>
      <c r="AS79" s="689"/>
      <c r="AT79" s="689"/>
      <c r="AU79" s="689"/>
      <c r="AV79" s="689"/>
      <c r="AW79" s="689"/>
      <c r="AX79" s="689"/>
      <c r="AY79" s="689"/>
      <c r="AZ79" s="689"/>
      <c r="BA79" s="689"/>
      <c r="BB79" s="689"/>
      <c r="BC79" s="689"/>
      <c r="BD79" s="689"/>
      <c r="BE79" s="689"/>
      <c r="BF79" s="689"/>
      <c r="BG79" s="689"/>
      <c r="BH79" s="689"/>
      <c r="BI79" s="689"/>
      <c r="BJ79" s="689"/>
      <c r="BK79" s="689"/>
      <c r="BL79" s="689"/>
      <c r="BM79" s="689"/>
      <c r="BN79" s="689"/>
      <c r="BO79" s="689"/>
      <c r="BP79" s="689"/>
      <c r="BQ79" s="689"/>
      <c r="BR79" s="689"/>
      <c r="BS79" s="689"/>
      <c r="BT79" s="690"/>
      <c r="BU79" s="163"/>
    </row>
    <row r="80" spans="2:73" ht="15.9">
      <c r="B80" s="684"/>
      <c r="C80" s="684"/>
      <c r="D80" s="684"/>
      <c r="E80" s="684"/>
      <c r="F80" s="684"/>
      <c r="G80" s="684"/>
      <c r="H80" s="684"/>
      <c r="I80" s="640"/>
      <c r="J80" s="640"/>
      <c r="K80" s="629"/>
      <c r="L80" s="688"/>
      <c r="M80" s="689"/>
      <c r="N80" s="689"/>
      <c r="O80" s="689"/>
      <c r="P80" s="689"/>
      <c r="Q80" s="689"/>
      <c r="R80" s="689"/>
      <c r="S80" s="689"/>
      <c r="T80" s="689"/>
      <c r="U80" s="689"/>
      <c r="V80" s="689"/>
      <c r="W80" s="689"/>
      <c r="X80" s="689"/>
      <c r="Y80" s="689"/>
      <c r="Z80" s="689"/>
      <c r="AA80" s="689"/>
      <c r="AB80" s="689"/>
      <c r="AC80" s="689"/>
      <c r="AD80" s="689"/>
      <c r="AE80" s="689"/>
      <c r="AF80" s="689"/>
      <c r="AG80" s="689"/>
      <c r="AH80" s="689"/>
      <c r="AI80" s="689"/>
      <c r="AJ80" s="689"/>
      <c r="AK80" s="689"/>
      <c r="AL80" s="689"/>
      <c r="AM80" s="689"/>
      <c r="AN80" s="689"/>
      <c r="AO80" s="690"/>
      <c r="AP80" s="629"/>
      <c r="AQ80" s="688"/>
      <c r="AR80" s="689"/>
      <c r="AS80" s="689"/>
      <c r="AT80" s="689"/>
      <c r="AU80" s="689"/>
      <c r="AV80" s="689"/>
      <c r="AW80" s="689"/>
      <c r="AX80" s="689"/>
      <c r="AY80" s="689"/>
      <c r="AZ80" s="689"/>
      <c r="BA80" s="689"/>
      <c r="BB80" s="689"/>
      <c r="BC80" s="689"/>
      <c r="BD80" s="689"/>
      <c r="BE80" s="689"/>
      <c r="BF80" s="689"/>
      <c r="BG80" s="689"/>
      <c r="BH80" s="689"/>
      <c r="BI80" s="689"/>
      <c r="BJ80" s="689"/>
      <c r="BK80" s="689"/>
      <c r="BL80" s="689"/>
      <c r="BM80" s="689"/>
      <c r="BN80" s="689"/>
      <c r="BO80" s="689"/>
      <c r="BP80" s="689"/>
      <c r="BQ80" s="689"/>
      <c r="BR80" s="689"/>
      <c r="BS80" s="689"/>
      <c r="BT80" s="690"/>
      <c r="BU80" s="163"/>
    </row>
    <row r="81" spans="2:73">
      <c r="B81" s="684"/>
      <c r="C81" s="684"/>
      <c r="D81" s="684"/>
      <c r="E81" s="684"/>
      <c r="F81" s="684"/>
      <c r="G81" s="684"/>
      <c r="H81" s="684"/>
      <c r="I81" s="640"/>
      <c r="J81" s="640"/>
      <c r="K81" s="629"/>
      <c r="L81" s="688"/>
      <c r="M81" s="689"/>
      <c r="N81" s="689"/>
      <c r="O81" s="689"/>
      <c r="P81" s="689"/>
      <c r="Q81" s="689"/>
      <c r="R81" s="689"/>
      <c r="S81" s="689"/>
      <c r="T81" s="689"/>
      <c r="U81" s="689"/>
      <c r="V81" s="689"/>
      <c r="W81" s="689"/>
      <c r="X81" s="689"/>
      <c r="Y81" s="689"/>
      <c r="Z81" s="689"/>
      <c r="AA81" s="689"/>
      <c r="AB81" s="689"/>
      <c r="AC81" s="689"/>
      <c r="AD81" s="689"/>
      <c r="AE81" s="689"/>
      <c r="AF81" s="689"/>
      <c r="AG81" s="689"/>
      <c r="AH81" s="689"/>
      <c r="AI81" s="689"/>
      <c r="AJ81" s="689"/>
      <c r="AK81" s="689"/>
      <c r="AL81" s="689"/>
      <c r="AM81" s="689"/>
      <c r="AN81" s="689"/>
      <c r="AO81" s="690"/>
      <c r="AP81" s="629"/>
      <c r="AQ81" s="688"/>
      <c r="AR81" s="689"/>
      <c r="AS81" s="689"/>
      <c r="AT81" s="689"/>
      <c r="AU81" s="689"/>
      <c r="AV81" s="689"/>
      <c r="AW81" s="689"/>
      <c r="AX81" s="689"/>
      <c r="AY81" s="689"/>
      <c r="AZ81" s="689"/>
      <c r="BA81" s="689"/>
      <c r="BB81" s="689"/>
      <c r="BC81" s="689"/>
      <c r="BD81" s="689"/>
      <c r="BE81" s="689"/>
      <c r="BF81" s="689"/>
      <c r="BG81" s="689"/>
      <c r="BH81" s="689"/>
      <c r="BI81" s="689"/>
      <c r="BJ81" s="689"/>
      <c r="BK81" s="689"/>
      <c r="BL81" s="689"/>
      <c r="BM81" s="689"/>
      <c r="BN81" s="689"/>
      <c r="BO81" s="689"/>
      <c r="BP81" s="689"/>
      <c r="BQ81" s="689"/>
      <c r="BR81" s="689"/>
      <c r="BS81" s="689"/>
      <c r="BT81" s="690"/>
    </row>
    <row r="82" spans="2:73" ht="15.9">
      <c r="B82" s="684"/>
      <c r="C82" s="684"/>
      <c r="D82" s="684"/>
      <c r="E82" s="684"/>
      <c r="F82" s="684"/>
      <c r="G82" s="684"/>
      <c r="H82" s="684"/>
      <c r="I82" s="640"/>
      <c r="J82" s="640"/>
      <c r="K82" s="629"/>
      <c r="L82" s="688"/>
      <c r="M82" s="689"/>
      <c r="N82" s="689"/>
      <c r="O82" s="689"/>
      <c r="P82" s="689"/>
      <c r="Q82" s="689"/>
      <c r="R82" s="689"/>
      <c r="S82" s="689"/>
      <c r="T82" s="689"/>
      <c r="U82" s="689"/>
      <c r="V82" s="689"/>
      <c r="W82" s="689"/>
      <c r="X82" s="689"/>
      <c r="Y82" s="689"/>
      <c r="Z82" s="689"/>
      <c r="AA82" s="689"/>
      <c r="AB82" s="689"/>
      <c r="AC82" s="689"/>
      <c r="AD82" s="689"/>
      <c r="AE82" s="689"/>
      <c r="AF82" s="689"/>
      <c r="AG82" s="689"/>
      <c r="AH82" s="689"/>
      <c r="AI82" s="689"/>
      <c r="AJ82" s="689"/>
      <c r="AK82" s="689"/>
      <c r="AL82" s="689"/>
      <c r="AM82" s="689"/>
      <c r="AN82" s="689"/>
      <c r="AO82" s="690"/>
      <c r="AP82" s="629"/>
      <c r="AQ82" s="688"/>
      <c r="AR82" s="689"/>
      <c r="AS82" s="689"/>
      <c r="AT82" s="689"/>
      <c r="AU82" s="689"/>
      <c r="AV82" s="689"/>
      <c r="AW82" s="689"/>
      <c r="AX82" s="689"/>
      <c r="AY82" s="689"/>
      <c r="AZ82" s="689"/>
      <c r="BA82" s="689"/>
      <c r="BB82" s="689"/>
      <c r="BC82" s="689"/>
      <c r="BD82" s="689"/>
      <c r="BE82" s="689"/>
      <c r="BF82" s="689"/>
      <c r="BG82" s="689"/>
      <c r="BH82" s="689"/>
      <c r="BI82" s="689"/>
      <c r="BJ82" s="689"/>
      <c r="BK82" s="689"/>
      <c r="BL82" s="689"/>
      <c r="BM82" s="689"/>
      <c r="BN82" s="689"/>
      <c r="BO82" s="689"/>
      <c r="BP82" s="689"/>
      <c r="BQ82" s="689"/>
      <c r="BR82" s="689"/>
      <c r="BS82" s="689"/>
      <c r="BT82" s="690"/>
      <c r="BU82" s="163"/>
    </row>
    <row r="83" spans="2:73" ht="15.9">
      <c r="B83" s="684"/>
      <c r="C83" s="684"/>
      <c r="D83" s="684"/>
      <c r="E83" s="684"/>
      <c r="F83" s="684"/>
      <c r="G83" s="684"/>
      <c r="H83" s="684"/>
      <c r="I83" s="640"/>
      <c r="J83" s="640"/>
      <c r="K83" s="629"/>
      <c r="L83" s="688"/>
      <c r="M83" s="689"/>
      <c r="N83" s="689"/>
      <c r="O83" s="689"/>
      <c r="P83" s="689"/>
      <c r="Q83" s="689"/>
      <c r="R83" s="689"/>
      <c r="S83" s="689"/>
      <c r="T83" s="689"/>
      <c r="U83" s="689"/>
      <c r="V83" s="689"/>
      <c r="W83" s="689"/>
      <c r="X83" s="689"/>
      <c r="Y83" s="689"/>
      <c r="Z83" s="689"/>
      <c r="AA83" s="689"/>
      <c r="AB83" s="689"/>
      <c r="AC83" s="689"/>
      <c r="AD83" s="689"/>
      <c r="AE83" s="689"/>
      <c r="AF83" s="689"/>
      <c r="AG83" s="689"/>
      <c r="AH83" s="689"/>
      <c r="AI83" s="689"/>
      <c r="AJ83" s="689"/>
      <c r="AK83" s="689"/>
      <c r="AL83" s="689"/>
      <c r="AM83" s="689"/>
      <c r="AN83" s="689"/>
      <c r="AO83" s="690"/>
      <c r="AP83" s="629"/>
      <c r="AQ83" s="688"/>
      <c r="AR83" s="689"/>
      <c r="AS83" s="689"/>
      <c r="AT83" s="689"/>
      <c r="AU83" s="689"/>
      <c r="AV83" s="689"/>
      <c r="AW83" s="689"/>
      <c r="AX83" s="689"/>
      <c r="AY83" s="689"/>
      <c r="AZ83" s="689"/>
      <c r="BA83" s="689"/>
      <c r="BB83" s="689"/>
      <c r="BC83" s="689"/>
      <c r="BD83" s="689"/>
      <c r="BE83" s="689"/>
      <c r="BF83" s="689"/>
      <c r="BG83" s="689"/>
      <c r="BH83" s="689"/>
      <c r="BI83" s="689"/>
      <c r="BJ83" s="689"/>
      <c r="BK83" s="689"/>
      <c r="BL83" s="689"/>
      <c r="BM83" s="689"/>
      <c r="BN83" s="689"/>
      <c r="BO83" s="689"/>
      <c r="BP83" s="689"/>
      <c r="BQ83" s="689"/>
      <c r="BR83" s="689"/>
      <c r="BS83" s="689"/>
      <c r="BT83" s="690"/>
      <c r="BU83" s="163"/>
    </row>
    <row r="84" spans="2:73" ht="15.9">
      <c r="B84" s="684"/>
      <c r="C84" s="684"/>
      <c r="D84" s="684"/>
      <c r="E84" s="684"/>
      <c r="F84" s="684"/>
      <c r="G84" s="684"/>
      <c r="H84" s="684"/>
      <c r="I84" s="640"/>
      <c r="J84" s="640"/>
      <c r="K84" s="629"/>
      <c r="L84" s="688"/>
      <c r="M84" s="689"/>
      <c r="N84" s="689"/>
      <c r="O84" s="689"/>
      <c r="P84" s="689"/>
      <c r="Q84" s="689"/>
      <c r="R84" s="689"/>
      <c r="S84" s="689"/>
      <c r="T84" s="689"/>
      <c r="U84" s="689"/>
      <c r="V84" s="689"/>
      <c r="W84" s="689"/>
      <c r="X84" s="689"/>
      <c r="Y84" s="689"/>
      <c r="Z84" s="689"/>
      <c r="AA84" s="689"/>
      <c r="AB84" s="689"/>
      <c r="AC84" s="689"/>
      <c r="AD84" s="689"/>
      <c r="AE84" s="689"/>
      <c r="AF84" s="689"/>
      <c r="AG84" s="689"/>
      <c r="AH84" s="689"/>
      <c r="AI84" s="689"/>
      <c r="AJ84" s="689"/>
      <c r="AK84" s="689"/>
      <c r="AL84" s="689"/>
      <c r="AM84" s="689"/>
      <c r="AN84" s="689"/>
      <c r="AO84" s="690"/>
      <c r="AP84" s="629"/>
      <c r="AQ84" s="688"/>
      <c r="AR84" s="689"/>
      <c r="AS84" s="689"/>
      <c r="AT84" s="689"/>
      <c r="AU84" s="689"/>
      <c r="AV84" s="689"/>
      <c r="AW84" s="689"/>
      <c r="AX84" s="689"/>
      <c r="AY84" s="689"/>
      <c r="AZ84" s="689"/>
      <c r="BA84" s="689"/>
      <c r="BB84" s="689"/>
      <c r="BC84" s="689"/>
      <c r="BD84" s="689"/>
      <c r="BE84" s="689"/>
      <c r="BF84" s="689"/>
      <c r="BG84" s="689"/>
      <c r="BH84" s="689"/>
      <c r="BI84" s="689"/>
      <c r="BJ84" s="689"/>
      <c r="BK84" s="689"/>
      <c r="BL84" s="689"/>
      <c r="BM84" s="689"/>
      <c r="BN84" s="689"/>
      <c r="BO84" s="689"/>
      <c r="BP84" s="689"/>
      <c r="BQ84" s="689"/>
      <c r="BR84" s="689"/>
      <c r="BS84" s="689"/>
      <c r="BT84" s="690"/>
      <c r="BU84" s="163"/>
    </row>
    <row r="85" spans="2:73">
      <c r="B85" s="684"/>
      <c r="C85" s="684"/>
      <c r="D85" s="684"/>
      <c r="E85" s="684"/>
      <c r="F85" s="684"/>
      <c r="G85" s="684"/>
      <c r="H85" s="684"/>
      <c r="I85" s="640"/>
      <c r="J85" s="640"/>
      <c r="K85" s="629"/>
      <c r="L85" s="688"/>
      <c r="M85" s="689"/>
      <c r="N85" s="689"/>
      <c r="O85" s="689"/>
      <c r="P85" s="689"/>
      <c r="Q85" s="689"/>
      <c r="R85" s="689"/>
      <c r="S85" s="689"/>
      <c r="T85" s="689"/>
      <c r="U85" s="689"/>
      <c r="V85" s="689"/>
      <c r="W85" s="689"/>
      <c r="X85" s="689"/>
      <c r="Y85" s="689"/>
      <c r="Z85" s="689"/>
      <c r="AA85" s="689"/>
      <c r="AB85" s="689"/>
      <c r="AC85" s="689"/>
      <c r="AD85" s="689"/>
      <c r="AE85" s="689"/>
      <c r="AF85" s="689"/>
      <c r="AG85" s="689"/>
      <c r="AH85" s="689"/>
      <c r="AI85" s="689"/>
      <c r="AJ85" s="689"/>
      <c r="AK85" s="689"/>
      <c r="AL85" s="689"/>
      <c r="AM85" s="689"/>
      <c r="AN85" s="689"/>
      <c r="AO85" s="690"/>
      <c r="AP85" s="629"/>
      <c r="AQ85" s="688"/>
      <c r="AR85" s="689"/>
      <c r="AS85" s="689"/>
      <c r="AT85" s="689"/>
      <c r="AU85" s="689"/>
      <c r="AV85" s="689"/>
      <c r="AW85" s="689"/>
      <c r="AX85" s="689"/>
      <c r="AY85" s="689"/>
      <c r="AZ85" s="689"/>
      <c r="BA85" s="689"/>
      <c r="BB85" s="689"/>
      <c r="BC85" s="689"/>
      <c r="BD85" s="689"/>
      <c r="BE85" s="689"/>
      <c r="BF85" s="689"/>
      <c r="BG85" s="689"/>
      <c r="BH85" s="689"/>
      <c r="BI85" s="689"/>
      <c r="BJ85" s="689"/>
      <c r="BK85" s="689"/>
      <c r="BL85" s="689"/>
      <c r="BM85" s="689"/>
      <c r="BN85" s="689"/>
      <c r="BO85" s="689"/>
      <c r="BP85" s="689"/>
      <c r="BQ85" s="689"/>
      <c r="BR85" s="689"/>
      <c r="BS85" s="689"/>
      <c r="BT85" s="690"/>
    </row>
    <row r="86" spans="2:73">
      <c r="B86" s="684"/>
      <c r="C86" s="684"/>
      <c r="D86" s="684"/>
      <c r="E86" s="684"/>
      <c r="F86" s="684"/>
      <c r="G86" s="684"/>
      <c r="H86" s="684"/>
      <c r="I86" s="640"/>
      <c r="J86" s="640"/>
      <c r="K86" s="629"/>
      <c r="L86" s="688"/>
      <c r="M86" s="689"/>
      <c r="N86" s="689"/>
      <c r="O86" s="689"/>
      <c r="P86" s="689"/>
      <c r="Q86" s="689"/>
      <c r="R86" s="689"/>
      <c r="S86" s="689"/>
      <c r="T86" s="689"/>
      <c r="U86" s="689"/>
      <c r="V86" s="689"/>
      <c r="W86" s="689"/>
      <c r="X86" s="689"/>
      <c r="Y86" s="689"/>
      <c r="Z86" s="689"/>
      <c r="AA86" s="689"/>
      <c r="AB86" s="689"/>
      <c r="AC86" s="689"/>
      <c r="AD86" s="689"/>
      <c r="AE86" s="689"/>
      <c r="AF86" s="689"/>
      <c r="AG86" s="689"/>
      <c r="AH86" s="689"/>
      <c r="AI86" s="689"/>
      <c r="AJ86" s="689"/>
      <c r="AK86" s="689"/>
      <c r="AL86" s="689"/>
      <c r="AM86" s="689"/>
      <c r="AN86" s="689"/>
      <c r="AO86" s="690"/>
      <c r="AP86" s="629"/>
      <c r="AQ86" s="688"/>
      <c r="AR86" s="689"/>
      <c r="AS86" s="689"/>
      <c r="AT86" s="689"/>
      <c r="AU86" s="689"/>
      <c r="AV86" s="689"/>
      <c r="AW86" s="689"/>
      <c r="AX86" s="689"/>
      <c r="AY86" s="689"/>
      <c r="AZ86" s="689"/>
      <c r="BA86" s="689"/>
      <c r="BB86" s="689"/>
      <c r="BC86" s="689"/>
      <c r="BD86" s="689"/>
      <c r="BE86" s="689"/>
      <c r="BF86" s="689"/>
      <c r="BG86" s="689"/>
      <c r="BH86" s="689"/>
      <c r="BI86" s="689"/>
      <c r="BJ86" s="689"/>
      <c r="BK86" s="689"/>
      <c r="BL86" s="689"/>
      <c r="BM86" s="689"/>
      <c r="BN86" s="689"/>
      <c r="BO86" s="689"/>
      <c r="BP86" s="689"/>
      <c r="BQ86" s="689"/>
      <c r="BR86" s="689"/>
      <c r="BS86" s="689"/>
      <c r="BT86" s="690"/>
    </row>
    <row r="87" spans="2:73">
      <c r="B87" s="684"/>
      <c r="C87" s="684"/>
      <c r="D87" s="684"/>
      <c r="E87" s="684"/>
      <c r="F87" s="684"/>
      <c r="G87" s="684"/>
      <c r="H87" s="684"/>
      <c r="I87" s="640"/>
      <c r="J87" s="640"/>
      <c r="K87" s="629"/>
      <c r="L87" s="688"/>
      <c r="M87" s="689"/>
      <c r="N87" s="689"/>
      <c r="O87" s="689"/>
      <c r="P87" s="689"/>
      <c r="Q87" s="689"/>
      <c r="R87" s="689"/>
      <c r="S87" s="689"/>
      <c r="T87" s="689"/>
      <c r="U87" s="689"/>
      <c r="V87" s="689"/>
      <c r="W87" s="689"/>
      <c r="X87" s="689"/>
      <c r="Y87" s="689"/>
      <c r="Z87" s="689"/>
      <c r="AA87" s="689"/>
      <c r="AB87" s="689"/>
      <c r="AC87" s="689"/>
      <c r="AD87" s="689"/>
      <c r="AE87" s="689"/>
      <c r="AF87" s="689"/>
      <c r="AG87" s="689"/>
      <c r="AH87" s="689"/>
      <c r="AI87" s="689"/>
      <c r="AJ87" s="689"/>
      <c r="AK87" s="689"/>
      <c r="AL87" s="689"/>
      <c r="AM87" s="689"/>
      <c r="AN87" s="689"/>
      <c r="AO87" s="690"/>
      <c r="AP87" s="629"/>
      <c r="AQ87" s="688"/>
      <c r="AR87" s="689"/>
      <c r="AS87" s="689"/>
      <c r="AT87" s="689"/>
      <c r="AU87" s="689"/>
      <c r="AV87" s="689"/>
      <c r="AW87" s="689"/>
      <c r="AX87" s="689"/>
      <c r="AY87" s="689"/>
      <c r="AZ87" s="689"/>
      <c r="BA87" s="689"/>
      <c r="BB87" s="689"/>
      <c r="BC87" s="689"/>
      <c r="BD87" s="689"/>
      <c r="BE87" s="689"/>
      <c r="BF87" s="689"/>
      <c r="BG87" s="689"/>
      <c r="BH87" s="689"/>
      <c r="BI87" s="689"/>
      <c r="BJ87" s="689"/>
      <c r="BK87" s="689"/>
      <c r="BL87" s="689"/>
      <c r="BM87" s="689"/>
      <c r="BN87" s="689"/>
      <c r="BO87" s="689"/>
      <c r="BP87" s="689"/>
      <c r="BQ87" s="689"/>
      <c r="BR87" s="689"/>
      <c r="BS87" s="689"/>
      <c r="BT87" s="690"/>
    </row>
    <row r="88" spans="2:73">
      <c r="B88" s="684"/>
      <c r="C88" s="684"/>
      <c r="D88" s="684"/>
      <c r="E88" s="684"/>
      <c r="F88" s="684"/>
      <c r="G88" s="684"/>
      <c r="H88" s="684"/>
      <c r="I88" s="640"/>
      <c r="J88" s="640"/>
      <c r="K88" s="629"/>
      <c r="L88" s="688"/>
      <c r="M88" s="689"/>
      <c r="N88" s="689"/>
      <c r="O88" s="689"/>
      <c r="P88" s="689"/>
      <c r="Q88" s="689"/>
      <c r="R88" s="689"/>
      <c r="S88" s="689"/>
      <c r="T88" s="689"/>
      <c r="U88" s="689"/>
      <c r="V88" s="689"/>
      <c r="W88" s="689"/>
      <c r="X88" s="689"/>
      <c r="Y88" s="689"/>
      <c r="Z88" s="689"/>
      <c r="AA88" s="689"/>
      <c r="AB88" s="689"/>
      <c r="AC88" s="689"/>
      <c r="AD88" s="689"/>
      <c r="AE88" s="689"/>
      <c r="AF88" s="689"/>
      <c r="AG88" s="689"/>
      <c r="AH88" s="689"/>
      <c r="AI88" s="689"/>
      <c r="AJ88" s="689"/>
      <c r="AK88" s="689"/>
      <c r="AL88" s="689"/>
      <c r="AM88" s="689"/>
      <c r="AN88" s="689"/>
      <c r="AO88" s="690"/>
      <c r="AP88" s="629"/>
      <c r="AQ88" s="691"/>
      <c r="AR88" s="692"/>
      <c r="AS88" s="692"/>
      <c r="AT88" s="692"/>
      <c r="AU88" s="692"/>
      <c r="AV88" s="692"/>
      <c r="AW88" s="692"/>
      <c r="AX88" s="692"/>
      <c r="AY88" s="692"/>
      <c r="AZ88" s="692"/>
      <c r="BA88" s="692"/>
      <c r="BB88" s="692"/>
      <c r="BC88" s="692"/>
      <c r="BD88" s="692"/>
      <c r="BE88" s="692"/>
      <c r="BF88" s="692"/>
      <c r="BG88" s="692"/>
      <c r="BH88" s="692"/>
      <c r="BI88" s="692"/>
      <c r="BJ88" s="692"/>
      <c r="BK88" s="692"/>
      <c r="BL88" s="692"/>
      <c r="BM88" s="692"/>
      <c r="BN88" s="692"/>
      <c r="BO88" s="692"/>
      <c r="BP88" s="692"/>
      <c r="BQ88" s="692"/>
      <c r="BR88" s="692"/>
      <c r="BS88" s="692"/>
      <c r="BT88" s="693"/>
    </row>
    <row r="89" spans="2:73">
      <c r="B89" s="684"/>
      <c r="C89" s="684"/>
      <c r="D89" s="684"/>
      <c r="E89" s="684"/>
      <c r="F89" s="684"/>
      <c r="G89" s="684"/>
      <c r="H89" s="684"/>
      <c r="I89" s="640"/>
      <c r="J89" s="640"/>
      <c r="K89" s="629"/>
      <c r="L89" s="688"/>
      <c r="M89" s="689"/>
      <c r="N89" s="689"/>
      <c r="O89" s="689"/>
      <c r="P89" s="689"/>
      <c r="Q89" s="689"/>
      <c r="R89" s="689"/>
      <c r="S89" s="689"/>
      <c r="T89" s="689"/>
      <c r="U89" s="689"/>
      <c r="V89" s="689"/>
      <c r="W89" s="689"/>
      <c r="X89" s="689"/>
      <c r="Y89" s="689"/>
      <c r="Z89" s="689"/>
      <c r="AA89" s="689"/>
      <c r="AB89" s="689"/>
      <c r="AC89" s="689"/>
      <c r="AD89" s="689"/>
      <c r="AE89" s="689"/>
      <c r="AF89" s="689"/>
      <c r="AG89" s="689"/>
      <c r="AH89" s="689"/>
      <c r="AI89" s="689"/>
      <c r="AJ89" s="689"/>
      <c r="AK89" s="689"/>
      <c r="AL89" s="689"/>
      <c r="AM89" s="689"/>
      <c r="AN89" s="689"/>
      <c r="AO89" s="690"/>
      <c r="AP89" s="629"/>
      <c r="AQ89" s="685"/>
      <c r="AR89" s="686"/>
      <c r="AS89" s="686"/>
      <c r="AT89" s="686"/>
      <c r="AU89" s="686"/>
      <c r="AV89" s="686"/>
      <c r="AW89" s="686"/>
      <c r="AX89" s="686"/>
      <c r="AY89" s="686"/>
      <c r="AZ89" s="686"/>
      <c r="BA89" s="686"/>
      <c r="BB89" s="686"/>
      <c r="BC89" s="686"/>
      <c r="BD89" s="686"/>
      <c r="BE89" s="686"/>
      <c r="BF89" s="686"/>
      <c r="BG89" s="686"/>
      <c r="BH89" s="686"/>
      <c r="BI89" s="686"/>
      <c r="BJ89" s="686"/>
      <c r="BK89" s="686"/>
      <c r="BL89" s="686"/>
      <c r="BM89" s="686"/>
      <c r="BN89" s="686"/>
      <c r="BO89" s="686"/>
      <c r="BP89" s="686"/>
      <c r="BQ89" s="686"/>
      <c r="BR89" s="686"/>
      <c r="BS89" s="686"/>
      <c r="BT89" s="687"/>
    </row>
    <row r="90" spans="2:73">
      <c r="B90" s="684"/>
      <c r="C90" s="684"/>
      <c r="D90" s="684"/>
      <c r="E90" s="684"/>
      <c r="F90" s="684"/>
      <c r="G90" s="684"/>
      <c r="H90" s="684"/>
      <c r="I90" s="640"/>
      <c r="J90" s="640"/>
      <c r="K90" s="629"/>
      <c r="L90" s="688"/>
      <c r="M90" s="689"/>
      <c r="N90" s="689"/>
      <c r="O90" s="689"/>
      <c r="P90" s="689"/>
      <c r="Q90" s="689"/>
      <c r="R90" s="689"/>
      <c r="S90" s="689"/>
      <c r="T90" s="689"/>
      <c r="U90" s="689"/>
      <c r="V90" s="689"/>
      <c r="W90" s="689"/>
      <c r="X90" s="689"/>
      <c r="Y90" s="689"/>
      <c r="Z90" s="689"/>
      <c r="AA90" s="689"/>
      <c r="AB90" s="689"/>
      <c r="AC90" s="689"/>
      <c r="AD90" s="689"/>
      <c r="AE90" s="689"/>
      <c r="AF90" s="689"/>
      <c r="AG90" s="689"/>
      <c r="AH90" s="689"/>
      <c r="AI90" s="689"/>
      <c r="AJ90" s="689"/>
      <c r="AK90" s="689"/>
      <c r="AL90" s="689"/>
      <c r="AM90" s="689"/>
      <c r="AN90" s="689"/>
      <c r="AO90" s="690"/>
      <c r="AP90" s="629"/>
      <c r="AQ90" s="688"/>
      <c r="AR90" s="689"/>
      <c r="AS90" s="689"/>
      <c r="AT90" s="689"/>
      <c r="AU90" s="689"/>
      <c r="AV90" s="689"/>
      <c r="AW90" s="689"/>
      <c r="AX90" s="689"/>
      <c r="AY90" s="689"/>
      <c r="AZ90" s="689"/>
      <c r="BA90" s="689"/>
      <c r="BB90" s="689"/>
      <c r="BC90" s="689"/>
      <c r="BD90" s="689"/>
      <c r="BE90" s="689"/>
      <c r="BF90" s="689"/>
      <c r="BG90" s="689"/>
      <c r="BH90" s="689"/>
      <c r="BI90" s="689"/>
      <c r="BJ90" s="689"/>
      <c r="BK90" s="689"/>
      <c r="BL90" s="689"/>
      <c r="BM90" s="689"/>
      <c r="BN90" s="689"/>
      <c r="BO90" s="689"/>
      <c r="BP90" s="689"/>
      <c r="BQ90" s="689"/>
      <c r="BR90" s="689"/>
      <c r="BS90" s="689"/>
      <c r="BT90" s="690"/>
    </row>
    <row r="91" spans="2:73">
      <c r="B91" s="684"/>
      <c r="C91" s="684"/>
      <c r="D91" s="684"/>
      <c r="E91" s="684"/>
      <c r="F91" s="684"/>
      <c r="G91" s="684"/>
      <c r="H91" s="684"/>
      <c r="I91" s="640"/>
      <c r="J91" s="640"/>
      <c r="K91" s="629"/>
      <c r="L91" s="688"/>
      <c r="M91" s="689"/>
      <c r="N91" s="689"/>
      <c r="O91" s="689"/>
      <c r="P91" s="689"/>
      <c r="Q91" s="689"/>
      <c r="R91" s="689"/>
      <c r="S91" s="689"/>
      <c r="T91" s="689"/>
      <c r="U91" s="689"/>
      <c r="V91" s="689"/>
      <c r="W91" s="689"/>
      <c r="X91" s="689"/>
      <c r="Y91" s="689"/>
      <c r="Z91" s="689"/>
      <c r="AA91" s="689"/>
      <c r="AB91" s="689"/>
      <c r="AC91" s="689"/>
      <c r="AD91" s="689"/>
      <c r="AE91" s="689"/>
      <c r="AF91" s="689"/>
      <c r="AG91" s="689"/>
      <c r="AH91" s="689"/>
      <c r="AI91" s="689"/>
      <c r="AJ91" s="689"/>
      <c r="AK91" s="689"/>
      <c r="AL91" s="689"/>
      <c r="AM91" s="689"/>
      <c r="AN91" s="689"/>
      <c r="AO91" s="690"/>
      <c r="AP91" s="629"/>
      <c r="AQ91" s="688"/>
      <c r="AR91" s="689"/>
      <c r="AS91" s="689"/>
      <c r="AT91" s="689"/>
      <c r="AU91" s="689"/>
      <c r="AV91" s="689"/>
      <c r="AW91" s="689"/>
      <c r="AX91" s="689"/>
      <c r="AY91" s="689"/>
      <c r="AZ91" s="689"/>
      <c r="BA91" s="689"/>
      <c r="BB91" s="689"/>
      <c r="BC91" s="689"/>
      <c r="BD91" s="689"/>
      <c r="BE91" s="689"/>
      <c r="BF91" s="689"/>
      <c r="BG91" s="689"/>
      <c r="BH91" s="689"/>
      <c r="BI91" s="689"/>
      <c r="BJ91" s="689"/>
      <c r="BK91" s="689"/>
      <c r="BL91" s="689"/>
      <c r="BM91" s="689"/>
      <c r="BN91" s="689"/>
      <c r="BO91" s="689"/>
      <c r="BP91" s="689"/>
      <c r="BQ91" s="689"/>
      <c r="BR91" s="689"/>
      <c r="BS91" s="689"/>
      <c r="BT91" s="690"/>
    </row>
    <row r="92" spans="2:73">
      <c r="B92" s="684"/>
      <c r="C92" s="684"/>
      <c r="D92" s="684"/>
      <c r="E92" s="684"/>
      <c r="F92" s="684"/>
      <c r="G92" s="684"/>
      <c r="H92" s="684"/>
      <c r="I92" s="640"/>
      <c r="J92" s="640"/>
      <c r="K92" s="629"/>
      <c r="L92" s="688"/>
      <c r="M92" s="689"/>
      <c r="N92" s="689"/>
      <c r="O92" s="689"/>
      <c r="P92" s="689"/>
      <c r="Q92" s="689"/>
      <c r="R92" s="689"/>
      <c r="S92" s="689"/>
      <c r="T92" s="689"/>
      <c r="U92" s="689"/>
      <c r="V92" s="689"/>
      <c r="W92" s="689"/>
      <c r="X92" s="689"/>
      <c r="Y92" s="689"/>
      <c r="Z92" s="689"/>
      <c r="AA92" s="689"/>
      <c r="AB92" s="689"/>
      <c r="AC92" s="689"/>
      <c r="AD92" s="689"/>
      <c r="AE92" s="689"/>
      <c r="AF92" s="689"/>
      <c r="AG92" s="689"/>
      <c r="AH92" s="689"/>
      <c r="AI92" s="689"/>
      <c r="AJ92" s="689"/>
      <c r="AK92" s="689"/>
      <c r="AL92" s="689"/>
      <c r="AM92" s="689"/>
      <c r="AN92" s="689"/>
      <c r="AO92" s="690"/>
      <c r="AP92" s="629"/>
      <c r="AQ92" s="688"/>
      <c r="AR92" s="689"/>
      <c r="AS92" s="689"/>
      <c r="AT92" s="689"/>
      <c r="AU92" s="689"/>
      <c r="AV92" s="689"/>
      <c r="AW92" s="689"/>
      <c r="AX92" s="689"/>
      <c r="AY92" s="689"/>
      <c r="AZ92" s="689"/>
      <c r="BA92" s="689"/>
      <c r="BB92" s="689"/>
      <c r="BC92" s="689"/>
      <c r="BD92" s="689"/>
      <c r="BE92" s="689"/>
      <c r="BF92" s="689"/>
      <c r="BG92" s="689"/>
      <c r="BH92" s="689"/>
      <c r="BI92" s="689"/>
      <c r="BJ92" s="689"/>
      <c r="BK92" s="689"/>
      <c r="BL92" s="689"/>
      <c r="BM92" s="689"/>
      <c r="BN92" s="689"/>
      <c r="BO92" s="689"/>
      <c r="BP92" s="689"/>
      <c r="BQ92" s="689"/>
      <c r="BR92" s="689"/>
      <c r="BS92" s="689"/>
      <c r="BT92" s="690"/>
    </row>
    <row r="93" spans="2:73">
      <c r="B93" s="684"/>
      <c r="C93" s="684"/>
      <c r="D93" s="684"/>
      <c r="E93" s="684"/>
      <c r="F93" s="684"/>
      <c r="G93" s="684"/>
      <c r="H93" s="684"/>
      <c r="I93" s="640"/>
      <c r="J93" s="640"/>
      <c r="K93" s="629"/>
      <c r="L93" s="688"/>
      <c r="M93" s="689"/>
      <c r="N93" s="689"/>
      <c r="O93" s="689"/>
      <c r="P93" s="689"/>
      <c r="Q93" s="689"/>
      <c r="R93" s="689"/>
      <c r="S93" s="689"/>
      <c r="T93" s="689"/>
      <c r="U93" s="689"/>
      <c r="V93" s="689"/>
      <c r="W93" s="689"/>
      <c r="X93" s="689"/>
      <c r="Y93" s="689"/>
      <c r="Z93" s="689"/>
      <c r="AA93" s="689"/>
      <c r="AB93" s="689"/>
      <c r="AC93" s="689"/>
      <c r="AD93" s="689"/>
      <c r="AE93" s="689"/>
      <c r="AF93" s="689"/>
      <c r="AG93" s="689"/>
      <c r="AH93" s="689"/>
      <c r="AI93" s="689"/>
      <c r="AJ93" s="689"/>
      <c r="AK93" s="689"/>
      <c r="AL93" s="689"/>
      <c r="AM93" s="689"/>
      <c r="AN93" s="689"/>
      <c r="AO93" s="690"/>
      <c r="AP93" s="629"/>
      <c r="AQ93" s="688"/>
      <c r="AR93" s="689"/>
      <c r="AS93" s="689"/>
      <c r="AT93" s="689"/>
      <c r="AU93" s="689"/>
      <c r="AV93" s="689"/>
      <c r="AW93" s="689"/>
      <c r="AX93" s="689"/>
      <c r="AY93" s="689"/>
      <c r="AZ93" s="689"/>
      <c r="BA93" s="689"/>
      <c r="BB93" s="689"/>
      <c r="BC93" s="689"/>
      <c r="BD93" s="689"/>
      <c r="BE93" s="689"/>
      <c r="BF93" s="689"/>
      <c r="BG93" s="689"/>
      <c r="BH93" s="689"/>
      <c r="BI93" s="689"/>
      <c r="BJ93" s="689"/>
      <c r="BK93" s="689"/>
      <c r="BL93" s="689"/>
      <c r="BM93" s="689"/>
      <c r="BN93" s="689"/>
      <c r="BO93" s="689"/>
      <c r="BP93" s="689"/>
      <c r="BQ93" s="689"/>
      <c r="BR93" s="689"/>
      <c r="BS93" s="689"/>
      <c r="BT93" s="690"/>
    </row>
    <row r="94" spans="2:73">
      <c r="B94" s="684"/>
      <c r="C94" s="684"/>
      <c r="D94" s="684"/>
      <c r="E94" s="684"/>
      <c r="F94" s="684"/>
      <c r="G94" s="684"/>
      <c r="H94" s="684"/>
      <c r="I94" s="640"/>
      <c r="J94" s="640"/>
      <c r="K94" s="629"/>
      <c r="L94" s="688"/>
      <c r="M94" s="689"/>
      <c r="N94" s="689"/>
      <c r="O94" s="689"/>
      <c r="P94" s="689"/>
      <c r="Q94" s="689"/>
      <c r="R94" s="689"/>
      <c r="S94" s="689"/>
      <c r="T94" s="689"/>
      <c r="U94" s="689"/>
      <c r="V94" s="689"/>
      <c r="W94" s="689"/>
      <c r="X94" s="689"/>
      <c r="Y94" s="689"/>
      <c r="Z94" s="689"/>
      <c r="AA94" s="689"/>
      <c r="AB94" s="689"/>
      <c r="AC94" s="689"/>
      <c r="AD94" s="689"/>
      <c r="AE94" s="689"/>
      <c r="AF94" s="689"/>
      <c r="AG94" s="689"/>
      <c r="AH94" s="689"/>
      <c r="AI94" s="689"/>
      <c r="AJ94" s="689"/>
      <c r="AK94" s="689"/>
      <c r="AL94" s="689"/>
      <c r="AM94" s="689"/>
      <c r="AN94" s="689"/>
      <c r="AO94" s="690"/>
      <c r="AP94" s="629"/>
      <c r="AQ94" s="688"/>
      <c r="AR94" s="689"/>
      <c r="AS94" s="689"/>
      <c r="AT94" s="689"/>
      <c r="AU94" s="689"/>
      <c r="AV94" s="689"/>
      <c r="AW94" s="689"/>
      <c r="AX94" s="689"/>
      <c r="AY94" s="689"/>
      <c r="AZ94" s="689"/>
      <c r="BA94" s="689"/>
      <c r="BB94" s="689"/>
      <c r="BC94" s="689"/>
      <c r="BD94" s="689"/>
      <c r="BE94" s="689"/>
      <c r="BF94" s="689"/>
      <c r="BG94" s="689"/>
      <c r="BH94" s="689"/>
      <c r="BI94" s="689"/>
      <c r="BJ94" s="689"/>
      <c r="BK94" s="689"/>
      <c r="BL94" s="689"/>
      <c r="BM94" s="689"/>
      <c r="BN94" s="689"/>
      <c r="BO94" s="689"/>
      <c r="BP94" s="689"/>
      <c r="BQ94" s="689"/>
      <c r="BR94" s="689"/>
      <c r="BS94" s="689"/>
      <c r="BT94" s="690"/>
    </row>
    <row r="95" spans="2:73">
      <c r="B95" s="684"/>
      <c r="C95" s="684"/>
      <c r="D95" s="684"/>
      <c r="E95" s="684"/>
      <c r="F95" s="684"/>
      <c r="G95" s="684"/>
      <c r="H95" s="684"/>
      <c r="I95" s="640"/>
      <c r="J95" s="640"/>
      <c r="K95" s="629"/>
      <c r="L95" s="688"/>
      <c r="M95" s="689"/>
      <c r="N95" s="689"/>
      <c r="O95" s="689"/>
      <c r="P95" s="689"/>
      <c r="Q95" s="689"/>
      <c r="R95" s="689"/>
      <c r="S95" s="689"/>
      <c r="T95" s="689"/>
      <c r="U95" s="689"/>
      <c r="V95" s="689"/>
      <c r="W95" s="689"/>
      <c r="X95" s="689"/>
      <c r="Y95" s="689"/>
      <c r="Z95" s="689"/>
      <c r="AA95" s="689"/>
      <c r="AB95" s="689"/>
      <c r="AC95" s="689"/>
      <c r="AD95" s="689"/>
      <c r="AE95" s="689"/>
      <c r="AF95" s="689"/>
      <c r="AG95" s="689"/>
      <c r="AH95" s="689"/>
      <c r="AI95" s="689"/>
      <c r="AJ95" s="689"/>
      <c r="AK95" s="689"/>
      <c r="AL95" s="689"/>
      <c r="AM95" s="689"/>
      <c r="AN95" s="689"/>
      <c r="AO95" s="690"/>
      <c r="AP95" s="629"/>
      <c r="AQ95" s="688"/>
      <c r="AR95" s="689"/>
      <c r="AS95" s="689"/>
      <c r="AT95" s="689"/>
      <c r="AU95" s="689"/>
      <c r="AV95" s="689"/>
      <c r="AW95" s="689"/>
      <c r="AX95" s="689"/>
      <c r="AY95" s="689"/>
      <c r="AZ95" s="689"/>
      <c r="BA95" s="689"/>
      <c r="BB95" s="689"/>
      <c r="BC95" s="689"/>
      <c r="BD95" s="689"/>
      <c r="BE95" s="689"/>
      <c r="BF95" s="689"/>
      <c r="BG95" s="689"/>
      <c r="BH95" s="689"/>
      <c r="BI95" s="689"/>
      <c r="BJ95" s="689"/>
      <c r="BK95" s="689"/>
      <c r="BL95" s="689"/>
      <c r="BM95" s="689"/>
      <c r="BN95" s="689"/>
      <c r="BO95" s="689"/>
      <c r="BP95" s="689"/>
      <c r="BQ95" s="689"/>
      <c r="BR95" s="689"/>
      <c r="BS95" s="689"/>
      <c r="BT95" s="690"/>
    </row>
    <row r="96" spans="2:73">
      <c r="B96" s="684"/>
      <c r="C96" s="684"/>
      <c r="D96" s="684"/>
      <c r="E96" s="684"/>
      <c r="F96" s="684"/>
      <c r="G96" s="684"/>
      <c r="H96" s="684"/>
      <c r="I96" s="640"/>
      <c r="J96" s="640"/>
      <c r="K96" s="629"/>
      <c r="L96" s="688"/>
      <c r="M96" s="689"/>
      <c r="N96" s="689"/>
      <c r="O96" s="689"/>
      <c r="P96" s="689"/>
      <c r="Q96" s="689"/>
      <c r="R96" s="689"/>
      <c r="S96" s="689"/>
      <c r="T96" s="689"/>
      <c r="U96" s="689"/>
      <c r="V96" s="689"/>
      <c r="W96" s="689"/>
      <c r="X96" s="689"/>
      <c r="Y96" s="689"/>
      <c r="Z96" s="689"/>
      <c r="AA96" s="689"/>
      <c r="AB96" s="689"/>
      <c r="AC96" s="689"/>
      <c r="AD96" s="689"/>
      <c r="AE96" s="689"/>
      <c r="AF96" s="689"/>
      <c r="AG96" s="689"/>
      <c r="AH96" s="689"/>
      <c r="AI96" s="689"/>
      <c r="AJ96" s="689"/>
      <c r="AK96" s="689"/>
      <c r="AL96" s="689"/>
      <c r="AM96" s="689"/>
      <c r="AN96" s="689"/>
      <c r="AO96" s="690"/>
      <c r="AP96" s="629"/>
      <c r="AQ96" s="688"/>
      <c r="AR96" s="689"/>
      <c r="AS96" s="689"/>
      <c r="AT96" s="689"/>
      <c r="AU96" s="689"/>
      <c r="AV96" s="689"/>
      <c r="AW96" s="689"/>
      <c r="AX96" s="689"/>
      <c r="AY96" s="689"/>
      <c r="AZ96" s="689"/>
      <c r="BA96" s="689"/>
      <c r="BB96" s="689"/>
      <c r="BC96" s="689"/>
      <c r="BD96" s="689"/>
      <c r="BE96" s="689"/>
      <c r="BF96" s="689"/>
      <c r="BG96" s="689"/>
      <c r="BH96" s="689"/>
      <c r="BI96" s="689"/>
      <c r="BJ96" s="689"/>
      <c r="BK96" s="689"/>
      <c r="BL96" s="689"/>
      <c r="BM96" s="689"/>
      <c r="BN96" s="689"/>
      <c r="BO96" s="689"/>
      <c r="BP96" s="689"/>
      <c r="BQ96" s="689"/>
      <c r="BR96" s="689"/>
      <c r="BS96" s="689"/>
      <c r="BT96" s="690"/>
    </row>
    <row r="97" spans="2:73">
      <c r="B97" s="684"/>
      <c r="C97" s="684"/>
      <c r="D97" s="684"/>
      <c r="E97" s="684"/>
      <c r="F97" s="684"/>
      <c r="G97" s="684"/>
      <c r="H97" s="684"/>
      <c r="I97" s="640"/>
      <c r="J97" s="640"/>
      <c r="K97" s="629"/>
      <c r="L97" s="688"/>
      <c r="M97" s="689"/>
      <c r="N97" s="689"/>
      <c r="O97" s="689"/>
      <c r="P97" s="689"/>
      <c r="Q97" s="689"/>
      <c r="R97" s="689"/>
      <c r="S97" s="689"/>
      <c r="T97" s="689"/>
      <c r="U97" s="689"/>
      <c r="V97" s="689"/>
      <c r="W97" s="689"/>
      <c r="X97" s="689"/>
      <c r="Y97" s="689"/>
      <c r="Z97" s="689"/>
      <c r="AA97" s="689"/>
      <c r="AB97" s="689"/>
      <c r="AC97" s="689"/>
      <c r="AD97" s="689"/>
      <c r="AE97" s="689"/>
      <c r="AF97" s="689"/>
      <c r="AG97" s="689"/>
      <c r="AH97" s="689"/>
      <c r="AI97" s="689"/>
      <c r="AJ97" s="689"/>
      <c r="AK97" s="689"/>
      <c r="AL97" s="689"/>
      <c r="AM97" s="689"/>
      <c r="AN97" s="689"/>
      <c r="AO97" s="690"/>
      <c r="AP97" s="629"/>
      <c r="AQ97" s="688"/>
      <c r="AR97" s="689"/>
      <c r="AS97" s="689"/>
      <c r="AT97" s="689"/>
      <c r="AU97" s="689"/>
      <c r="AV97" s="689"/>
      <c r="AW97" s="689"/>
      <c r="AX97" s="689"/>
      <c r="AY97" s="689"/>
      <c r="AZ97" s="689"/>
      <c r="BA97" s="689"/>
      <c r="BB97" s="689"/>
      <c r="BC97" s="689"/>
      <c r="BD97" s="689"/>
      <c r="BE97" s="689"/>
      <c r="BF97" s="689"/>
      <c r="BG97" s="689"/>
      <c r="BH97" s="689"/>
      <c r="BI97" s="689"/>
      <c r="BJ97" s="689"/>
      <c r="BK97" s="689"/>
      <c r="BL97" s="689"/>
      <c r="BM97" s="689"/>
      <c r="BN97" s="689"/>
      <c r="BO97" s="689"/>
      <c r="BP97" s="689"/>
      <c r="BQ97" s="689"/>
      <c r="BR97" s="689"/>
      <c r="BS97" s="689"/>
      <c r="BT97" s="690"/>
    </row>
    <row r="98" spans="2:73" ht="15.9">
      <c r="B98" s="684"/>
      <c r="C98" s="684"/>
      <c r="D98" s="684"/>
      <c r="E98" s="684"/>
      <c r="F98" s="684"/>
      <c r="G98" s="684"/>
      <c r="H98" s="684"/>
      <c r="I98" s="640"/>
      <c r="J98" s="640"/>
      <c r="K98" s="629"/>
      <c r="L98" s="688"/>
      <c r="M98" s="689"/>
      <c r="N98" s="689"/>
      <c r="O98" s="689"/>
      <c r="P98" s="689"/>
      <c r="Q98" s="689"/>
      <c r="R98" s="689"/>
      <c r="S98" s="689"/>
      <c r="T98" s="689"/>
      <c r="U98" s="689"/>
      <c r="V98" s="689"/>
      <c r="W98" s="689"/>
      <c r="X98" s="689"/>
      <c r="Y98" s="689"/>
      <c r="Z98" s="689"/>
      <c r="AA98" s="689"/>
      <c r="AB98" s="689"/>
      <c r="AC98" s="689"/>
      <c r="AD98" s="689"/>
      <c r="AE98" s="689"/>
      <c r="AF98" s="689"/>
      <c r="AG98" s="689"/>
      <c r="AH98" s="689"/>
      <c r="AI98" s="689"/>
      <c r="AJ98" s="689"/>
      <c r="AK98" s="689"/>
      <c r="AL98" s="689"/>
      <c r="AM98" s="689"/>
      <c r="AN98" s="689"/>
      <c r="AO98" s="690"/>
      <c r="AP98" s="629"/>
      <c r="AQ98" s="688"/>
      <c r="AR98" s="689"/>
      <c r="AS98" s="689"/>
      <c r="AT98" s="689"/>
      <c r="AU98" s="689"/>
      <c r="AV98" s="689"/>
      <c r="AW98" s="689"/>
      <c r="AX98" s="689"/>
      <c r="AY98" s="689"/>
      <c r="AZ98" s="689"/>
      <c r="BA98" s="689"/>
      <c r="BB98" s="689"/>
      <c r="BC98" s="689"/>
      <c r="BD98" s="689"/>
      <c r="BE98" s="689"/>
      <c r="BF98" s="689"/>
      <c r="BG98" s="689"/>
      <c r="BH98" s="689"/>
      <c r="BI98" s="689"/>
      <c r="BJ98" s="689"/>
      <c r="BK98" s="689"/>
      <c r="BL98" s="689"/>
      <c r="BM98" s="689"/>
      <c r="BN98" s="689"/>
      <c r="BO98" s="689"/>
      <c r="BP98" s="689"/>
      <c r="BQ98" s="689"/>
      <c r="BR98" s="689"/>
      <c r="BS98" s="689"/>
      <c r="BT98" s="690"/>
      <c r="BU98" s="163"/>
    </row>
    <row r="99" spans="2:73" ht="15.9">
      <c r="B99" s="684"/>
      <c r="C99" s="684"/>
      <c r="D99" s="684"/>
      <c r="E99" s="684"/>
      <c r="F99" s="684"/>
      <c r="G99" s="684"/>
      <c r="H99" s="684"/>
      <c r="I99" s="640"/>
      <c r="J99" s="640"/>
      <c r="K99" s="629"/>
      <c r="L99" s="688"/>
      <c r="M99" s="689"/>
      <c r="N99" s="689"/>
      <c r="O99" s="689"/>
      <c r="P99" s="689"/>
      <c r="Q99" s="689"/>
      <c r="R99" s="689"/>
      <c r="S99" s="689"/>
      <c r="T99" s="689"/>
      <c r="U99" s="689"/>
      <c r="V99" s="689"/>
      <c r="W99" s="689"/>
      <c r="X99" s="689"/>
      <c r="Y99" s="689"/>
      <c r="Z99" s="689"/>
      <c r="AA99" s="689"/>
      <c r="AB99" s="689"/>
      <c r="AC99" s="689"/>
      <c r="AD99" s="689"/>
      <c r="AE99" s="689"/>
      <c r="AF99" s="689"/>
      <c r="AG99" s="689"/>
      <c r="AH99" s="689"/>
      <c r="AI99" s="689"/>
      <c r="AJ99" s="689"/>
      <c r="AK99" s="689"/>
      <c r="AL99" s="689"/>
      <c r="AM99" s="689"/>
      <c r="AN99" s="689"/>
      <c r="AO99" s="690"/>
      <c r="AP99" s="629"/>
      <c r="AQ99" s="688"/>
      <c r="AR99" s="689"/>
      <c r="AS99" s="689"/>
      <c r="AT99" s="689"/>
      <c r="AU99" s="689"/>
      <c r="AV99" s="689"/>
      <c r="AW99" s="689"/>
      <c r="AX99" s="689"/>
      <c r="AY99" s="689"/>
      <c r="AZ99" s="689"/>
      <c r="BA99" s="689"/>
      <c r="BB99" s="689"/>
      <c r="BC99" s="689"/>
      <c r="BD99" s="689"/>
      <c r="BE99" s="689"/>
      <c r="BF99" s="689"/>
      <c r="BG99" s="689"/>
      <c r="BH99" s="689"/>
      <c r="BI99" s="689"/>
      <c r="BJ99" s="689"/>
      <c r="BK99" s="689"/>
      <c r="BL99" s="689"/>
      <c r="BM99" s="689"/>
      <c r="BN99" s="689"/>
      <c r="BO99" s="689"/>
      <c r="BP99" s="689"/>
      <c r="BQ99" s="689"/>
      <c r="BR99" s="689"/>
      <c r="BS99" s="689"/>
      <c r="BT99" s="690"/>
      <c r="BU99" s="163"/>
    </row>
    <row r="100" spans="2:73" ht="15.9">
      <c r="B100" s="684"/>
      <c r="C100" s="684"/>
      <c r="D100" s="684"/>
      <c r="E100" s="684"/>
      <c r="F100" s="684"/>
      <c r="G100" s="684"/>
      <c r="H100" s="684"/>
      <c r="I100" s="640"/>
      <c r="J100" s="640"/>
      <c r="K100" s="629"/>
      <c r="L100" s="688"/>
      <c r="M100" s="689"/>
      <c r="N100" s="689"/>
      <c r="O100" s="689"/>
      <c r="P100" s="689"/>
      <c r="Q100" s="689"/>
      <c r="R100" s="689"/>
      <c r="S100" s="689"/>
      <c r="T100" s="689"/>
      <c r="U100" s="689"/>
      <c r="V100" s="689"/>
      <c r="W100" s="689"/>
      <c r="X100" s="689"/>
      <c r="Y100" s="689"/>
      <c r="Z100" s="689"/>
      <c r="AA100" s="689"/>
      <c r="AB100" s="689"/>
      <c r="AC100" s="689"/>
      <c r="AD100" s="689"/>
      <c r="AE100" s="689"/>
      <c r="AF100" s="689"/>
      <c r="AG100" s="689"/>
      <c r="AH100" s="689"/>
      <c r="AI100" s="689"/>
      <c r="AJ100" s="689"/>
      <c r="AK100" s="689"/>
      <c r="AL100" s="689"/>
      <c r="AM100" s="689"/>
      <c r="AN100" s="689"/>
      <c r="AO100" s="690"/>
      <c r="AP100" s="629"/>
      <c r="AQ100" s="688"/>
      <c r="AR100" s="689"/>
      <c r="AS100" s="689"/>
      <c r="AT100" s="689"/>
      <c r="AU100" s="689"/>
      <c r="AV100" s="689"/>
      <c r="AW100" s="689"/>
      <c r="AX100" s="689"/>
      <c r="AY100" s="689"/>
      <c r="AZ100" s="689"/>
      <c r="BA100" s="689"/>
      <c r="BB100" s="689"/>
      <c r="BC100" s="689"/>
      <c r="BD100" s="689"/>
      <c r="BE100" s="689"/>
      <c r="BF100" s="689"/>
      <c r="BG100" s="689"/>
      <c r="BH100" s="689"/>
      <c r="BI100" s="689"/>
      <c r="BJ100" s="689"/>
      <c r="BK100" s="689"/>
      <c r="BL100" s="689"/>
      <c r="BM100" s="689"/>
      <c r="BN100" s="689"/>
      <c r="BO100" s="689"/>
      <c r="BP100" s="689"/>
      <c r="BQ100" s="689"/>
      <c r="BR100" s="689"/>
      <c r="BS100" s="689"/>
      <c r="BT100" s="690"/>
      <c r="BU100" s="163"/>
    </row>
    <row r="101" spans="2:73">
      <c r="B101" s="684"/>
      <c r="C101" s="684"/>
      <c r="D101" s="684"/>
      <c r="E101" s="684"/>
      <c r="F101" s="684"/>
      <c r="G101" s="684"/>
      <c r="H101" s="684"/>
      <c r="I101" s="640"/>
      <c r="J101" s="640"/>
      <c r="K101" s="629"/>
      <c r="L101" s="688"/>
      <c r="M101" s="689"/>
      <c r="N101" s="689"/>
      <c r="O101" s="689"/>
      <c r="P101" s="689"/>
      <c r="Q101" s="689"/>
      <c r="R101" s="689"/>
      <c r="S101" s="689"/>
      <c r="T101" s="689"/>
      <c r="U101" s="689"/>
      <c r="V101" s="689"/>
      <c r="W101" s="689"/>
      <c r="X101" s="689"/>
      <c r="Y101" s="689"/>
      <c r="Z101" s="689"/>
      <c r="AA101" s="689"/>
      <c r="AB101" s="689"/>
      <c r="AC101" s="689"/>
      <c r="AD101" s="689"/>
      <c r="AE101" s="689"/>
      <c r="AF101" s="689"/>
      <c r="AG101" s="689"/>
      <c r="AH101" s="689"/>
      <c r="AI101" s="689"/>
      <c r="AJ101" s="689"/>
      <c r="AK101" s="689"/>
      <c r="AL101" s="689"/>
      <c r="AM101" s="689"/>
      <c r="AN101" s="689"/>
      <c r="AO101" s="690"/>
      <c r="AP101" s="629"/>
      <c r="AQ101" s="688"/>
      <c r="AR101" s="689"/>
      <c r="AS101" s="689"/>
      <c r="AT101" s="689"/>
      <c r="AU101" s="689"/>
      <c r="AV101" s="689"/>
      <c r="AW101" s="689"/>
      <c r="AX101" s="689"/>
      <c r="AY101" s="689"/>
      <c r="AZ101" s="689"/>
      <c r="BA101" s="689"/>
      <c r="BB101" s="689"/>
      <c r="BC101" s="689"/>
      <c r="BD101" s="689"/>
      <c r="BE101" s="689"/>
      <c r="BF101" s="689"/>
      <c r="BG101" s="689"/>
      <c r="BH101" s="689"/>
      <c r="BI101" s="689"/>
      <c r="BJ101" s="689"/>
      <c r="BK101" s="689"/>
      <c r="BL101" s="689"/>
      <c r="BM101" s="689"/>
      <c r="BN101" s="689"/>
      <c r="BO101" s="689"/>
      <c r="BP101" s="689"/>
      <c r="BQ101" s="689"/>
      <c r="BR101" s="689"/>
      <c r="BS101" s="689"/>
      <c r="BT101" s="690"/>
    </row>
    <row r="102" spans="2:73" ht="15.9">
      <c r="B102" s="684"/>
      <c r="C102" s="684"/>
      <c r="D102" s="684"/>
      <c r="E102" s="684"/>
      <c r="F102" s="684"/>
      <c r="G102" s="684"/>
      <c r="H102" s="684"/>
      <c r="I102" s="640"/>
      <c r="J102" s="640"/>
      <c r="K102" s="629"/>
      <c r="L102" s="688"/>
      <c r="M102" s="689"/>
      <c r="N102" s="689"/>
      <c r="O102" s="689"/>
      <c r="P102" s="689"/>
      <c r="Q102" s="689"/>
      <c r="R102" s="689"/>
      <c r="S102" s="689"/>
      <c r="T102" s="689"/>
      <c r="U102" s="689"/>
      <c r="V102" s="689"/>
      <c r="W102" s="689"/>
      <c r="X102" s="689"/>
      <c r="Y102" s="689"/>
      <c r="Z102" s="689"/>
      <c r="AA102" s="689"/>
      <c r="AB102" s="689"/>
      <c r="AC102" s="689"/>
      <c r="AD102" s="689"/>
      <c r="AE102" s="689"/>
      <c r="AF102" s="689"/>
      <c r="AG102" s="689"/>
      <c r="AH102" s="689"/>
      <c r="AI102" s="689"/>
      <c r="AJ102" s="689"/>
      <c r="AK102" s="689"/>
      <c r="AL102" s="689"/>
      <c r="AM102" s="689"/>
      <c r="AN102" s="689"/>
      <c r="AO102" s="690"/>
      <c r="AP102" s="629"/>
      <c r="AQ102" s="688"/>
      <c r="AR102" s="689"/>
      <c r="AS102" s="689"/>
      <c r="AT102" s="689"/>
      <c r="AU102" s="689"/>
      <c r="AV102" s="689"/>
      <c r="AW102" s="689"/>
      <c r="AX102" s="689"/>
      <c r="AY102" s="689"/>
      <c r="AZ102" s="689"/>
      <c r="BA102" s="689"/>
      <c r="BB102" s="689"/>
      <c r="BC102" s="689"/>
      <c r="BD102" s="689"/>
      <c r="BE102" s="689"/>
      <c r="BF102" s="689"/>
      <c r="BG102" s="689"/>
      <c r="BH102" s="689"/>
      <c r="BI102" s="689"/>
      <c r="BJ102" s="689"/>
      <c r="BK102" s="689"/>
      <c r="BL102" s="689"/>
      <c r="BM102" s="689"/>
      <c r="BN102" s="689"/>
      <c r="BO102" s="689"/>
      <c r="BP102" s="689"/>
      <c r="BQ102" s="689"/>
      <c r="BR102" s="689"/>
      <c r="BS102" s="689"/>
      <c r="BT102" s="690"/>
      <c r="BU102" s="163"/>
    </row>
    <row r="103" spans="2:73" ht="15.9">
      <c r="B103" s="684"/>
      <c r="C103" s="684"/>
      <c r="D103" s="684"/>
      <c r="E103" s="684"/>
      <c r="F103" s="684"/>
      <c r="G103" s="684"/>
      <c r="H103" s="684"/>
      <c r="I103" s="640"/>
      <c r="J103" s="640"/>
      <c r="K103" s="629"/>
      <c r="L103" s="688"/>
      <c r="M103" s="689"/>
      <c r="N103" s="689"/>
      <c r="O103" s="689"/>
      <c r="P103" s="689"/>
      <c r="Q103" s="689"/>
      <c r="R103" s="689"/>
      <c r="S103" s="689"/>
      <c r="T103" s="689"/>
      <c r="U103" s="689"/>
      <c r="V103" s="689"/>
      <c r="W103" s="689"/>
      <c r="X103" s="689"/>
      <c r="Y103" s="689"/>
      <c r="Z103" s="689"/>
      <c r="AA103" s="689"/>
      <c r="AB103" s="689"/>
      <c r="AC103" s="689"/>
      <c r="AD103" s="689"/>
      <c r="AE103" s="689"/>
      <c r="AF103" s="689"/>
      <c r="AG103" s="689"/>
      <c r="AH103" s="689"/>
      <c r="AI103" s="689"/>
      <c r="AJ103" s="689"/>
      <c r="AK103" s="689"/>
      <c r="AL103" s="689"/>
      <c r="AM103" s="689"/>
      <c r="AN103" s="689"/>
      <c r="AO103" s="690"/>
      <c r="AP103" s="629"/>
      <c r="AQ103" s="688"/>
      <c r="AR103" s="689"/>
      <c r="AS103" s="689"/>
      <c r="AT103" s="689"/>
      <c r="AU103" s="689"/>
      <c r="AV103" s="689"/>
      <c r="AW103" s="689"/>
      <c r="AX103" s="689"/>
      <c r="AY103" s="689"/>
      <c r="AZ103" s="689"/>
      <c r="BA103" s="689"/>
      <c r="BB103" s="689"/>
      <c r="BC103" s="689"/>
      <c r="BD103" s="689"/>
      <c r="BE103" s="689"/>
      <c r="BF103" s="689"/>
      <c r="BG103" s="689"/>
      <c r="BH103" s="689"/>
      <c r="BI103" s="689"/>
      <c r="BJ103" s="689"/>
      <c r="BK103" s="689"/>
      <c r="BL103" s="689"/>
      <c r="BM103" s="689"/>
      <c r="BN103" s="689"/>
      <c r="BO103" s="689"/>
      <c r="BP103" s="689"/>
      <c r="BQ103" s="689"/>
      <c r="BR103" s="689"/>
      <c r="BS103" s="689"/>
      <c r="BT103" s="690"/>
      <c r="BU103" s="163"/>
    </row>
    <row r="104" spans="2:73" ht="15.9">
      <c r="B104" s="684"/>
      <c r="C104" s="684"/>
      <c r="D104" s="684"/>
      <c r="E104" s="684"/>
      <c r="F104" s="684"/>
      <c r="G104" s="684"/>
      <c r="H104" s="684"/>
      <c r="I104" s="640"/>
      <c r="J104" s="640"/>
      <c r="K104" s="629"/>
      <c r="L104" s="688"/>
      <c r="M104" s="689"/>
      <c r="N104" s="689"/>
      <c r="O104" s="689"/>
      <c r="P104" s="689"/>
      <c r="Q104" s="689"/>
      <c r="R104" s="689"/>
      <c r="S104" s="689"/>
      <c r="T104" s="689"/>
      <c r="U104" s="689"/>
      <c r="V104" s="689"/>
      <c r="W104" s="689"/>
      <c r="X104" s="689"/>
      <c r="Y104" s="689"/>
      <c r="Z104" s="689"/>
      <c r="AA104" s="689"/>
      <c r="AB104" s="689"/>
      <c r="AC104" s="689"/>
      <c r="AD104" s="689"/>
      <c r="AE104" s="689"/>
      <c r="AF104" s="689"/>
      <c r="AG104" s="689"/>
      <c r="AH104" s="689"/>
      <c r="AI104" s="689"/>
      <c r="AJ104" s="689"/>
      <c r="AK104" s="689"/>
      <c r="AL104" s="689"/>
      <c r="AM104" s="689"/>
      <c r="AN104" s="689"/>
      <c r="AO104" s="690"/>
      <c r="AP104" s="629"/>
      <c r="AQ104" s="688"/>
      <c r="AR104" s="689"/>
      <c r="AS104" s="689"/>
      <c r="AT104" s="689"/>
      <c r="AU104" s="689"/>
      <c r="AV104" s="689"/>
      <c r="AW104" s="689"/>
      <c r="AX104" s="689"/>
      <c r="AY104" s="689"/>
      <c r="AZ104" s="689"/>
      <c r="BA104" s="689"/>
      <c r="BB104" s="689"/>
      <c r="BC104" s="689"/>
      <c r="BD104" s="689"/>
      <c r="BE104" s="689"/>
      <c r="BF104" s="689"/>
      <c r="BG104" s="689"/>
      <c r="BH104" s="689"/>
      <c r="BI104" s="689"/>
      <c r="BJ104" s="689"/>
      <c r="BK104" s="689"/>
      <c r="BL104" s="689"/>
      <c r="BM104" s="689"/>
      <c r="BN104" s="689"/>
      <c r="BO104" s="689"/>
      <c r="BP104" s="689"/>
      <c r="BQ104" s="689"/>
      <c r="BR104" s="689"/>
      <c r="BS104" s="689"/>
      <c r="BT104" s="690"/>
      <c r="BU104" s="163"/>
    </row>
    <row r="105" spans="2:73" ht="15.9">
      <c r="B105" s="684"/>
      <c r="C105" s="684"/>
      <c r="D105" s="684"/>
      <c r="E105" s="684"/>
      <c r="F105" s="684"/>
      <c r="G105" s="684"/>
      <c r="H105" s="684"/>
      <c r="I105" s="640"/>
      <c r="J105" s="640"/>
      <c r="K105" s="629"/>
      <c r="L105" s="688"/>
      <c r="M105" s="689"/>
      <c r="N105" s="689"/>
      <c r="O105" s="689"/>
      <c r="P105" s="689"/>
      <c r="Q105" s="689"/>
      <c r="R105" s="689"/>
      <c r="S105" s="689"/>
      <c r="T105" s="689"/>
      <c r="U105" s="689"/>
      <c r="V105" s="689"/>
      <c r="W105" s="689"/>
      <c r="X105" s="689"/>
      <c r="Y105" s="689"/>
      <c r="Z105" s="689"/>
      <c r="AA105" s="689"/>
      <c r="AB105" s="689"/>
      <c r="AC105" s="689"/>
      <c r="AD105" s="689"/>
      <c r="AE105" s="689"/>
      <c r="AF105" s="689"/>
      <c r="AG105" s="689"/>
      <c r="AH105" s="689"/>
      <c r="AI105" s="689"/>
      <c r="AJ105" s="689"/>
      <c r="AK105" s="689"/>
      <c r="AL105" s="689"/>
      <c r="AM105" s="689"/>
      <c r="AN105" s="689"/>
      <c r="AO105" s="690"/>
      <c r="AP105" s="629"/>
      <c r="AQ105" s="688"/>
      <c r="AR105" s="689"/>
      <c r="AS105" s="689"/>
      <c r="AT105" s="689"/>
      <c r="AU105" s="689"/>
      <c r="AV105" s="689"/>
      <c r="AW105" s="689"/>
      <c r="AX105" s="689"/>
      <c r="AY105" s="689"/>
      <c r="AZ105" s="689"/>
      <c r="BA105" s="689"/>
      <c r="BB105" s="689"/>
      <c r="BC105" s="689"/>
      <c r="BD105" s="689"/>
      <c r="BE105" s="689"/>
      <c r="BF105" s="689"/>
      <c r="BG105" s="689"/>
      <c r="BH105" s="689"/>
      <c r="BI105" s="689"/>
      <c r="BJ105" s="689"/>
      <c r="BK105" s="689"/>
      <c r="BL105" s="689"/>
      <c r="BM105" s="689"/>
      <c r="BN105" s="689"/>
      <c r="BO105" s="689"/>
      <c r="BP105" s="689"/>
      <c r="BQ105" s="689"/>
      <c r="BR105" s="689"/>
      <c r="BS105" s="689"/>
      <c r="BT105" s="690"/>
      <c r="BU105" s="163"/>
    </row>
    <row r="106" spans="2:73" ht="15.9">
      <c r="B106" s="684"/>
      <c r="C106" s="684"/>
      <c r="D106" s="684"/>
      <c r="E106" s="684"/>
      <c r="F106" s="684"/>
      <c r="G106" s="684"/>
      <c r="H106" s="684"/>
      <c r="I106" s="640"/>
      <c r="J106" s="640"/>
      <c r="K106" s="629"/>
      <c r="L106" s="688"/>
      <c r="M106" s="689"/>
      <c r="N106" s="689"/>
      <c r="O106" s="689"/>
      <c r="P106" s="689"/>
      <c r="Q106" s="689"/>
      <c r="R106" s="689"/>
      <c r="S106" s="689"/>
      <c r="T106" s="689"/>
      <c r="U106" s="689"/>
      <c r="V106" s="689"/>
      <c r="W106" s="689"/>
      <c r="X106" s="689"/>
      <c r="Y106" s="689"/>
      <c r="Z106" s="689"/>
      <c r="AA106" s="689"/>
      <c r="AB106" s="689"/>
      <c r="AC106" s="689"/>
      <c r="AD106" s="689"/>
      <c r="AE106" s="689"/>
      <c r="AF106" s="689"/>
      <c r="AG106" s="689"/>
      <c r="AH106" s="689"/>
      <c r="AI106" s="689"/>
      <c r="AJ106" s="689"/>
      <c r="AK106" s="689"/>
      <c r="AL106" s="689"/>
      <c r="AM106" s="689"/>
      <c r="AN106" s="689"/>
      <c r="AO106" s="690"/>
      <c r="AP106" s="629"/>
      <c r="AQ106" s="688"/>
      <c r="AR106" s="689"/>
      <c r="AS106" s="689"/>
      <c r="AT106" s="689"/>
      <c r="AU106" s="689"/>
      <c r="AV106" s="689"/>
      <c r="AW106" s="689"/>
      <c r="AX106" s="689"/>
      <c r="AY106" s="689"/>
      <c r="AZ106" s="689"/>
      <c r="BA106" s="689"/>
      <c r="BB106" s="689"/>
      <c r="BC106" s="689"/>
      <c r="BD106" s="689"/>
      <c r="BE106" s="689"/>
      <c r="BF106" s="689"/>
      <c r="BG106" s="689"/>
      <c r="BH106" s="689"/>
      <c r="BI106" s="689"/>
      <c r="BJ106" s="689"/>
      <c r="BK106" s="689"/>
      <c r="BL106" s="689"/>
      <c r="BM106" s="689"/>
      <c r="BN106" s="689"/>
      <c r="BO106" s="689"/>
      <c r="BP106" s="689"/>
      <c r="BQ106" s="689"/>
      <c r="BR106" s="689"/>
      <c r="BS106" s="689"/>
      <c r="BT106" s="690"/>
      <c r="BU106" s="163"/>
    </row>
    <row r="107" spans="2:73" ht="15.9">
      <c r="B107" s="684"/>
      <c r="C107" s="684"/>
      <c r="D107" s="684"/>
      <c r="E107" s="684"/>
      <c r="F107" s="684"/>
      <c r="G107" s="684"/>
      <c r="H107" s="684"/>
      <c r="I107" s="640"/>
      <c r="J107" s="640"/>
      <c r="K107" s="629"/>
      <c r="L107" s="688"/>
      <c r="M107" s="689"/>
      <c r="N107" s="689"/>
      <c r="O107" s="689"/>
      <c r="P107" s="689"/>
      <c r="Q107" s="689"/>
      <c r="R107" s="689"/>
      <c r="S107" s="689"/>
      <c r="T107" s="689"/>
      <c r="U107" s="689"/>
      <c r="V107" s="689"/>
      <c r="W107" s="689"/>
      <c r="X107" s="689"/>
      <c r="Y107" s="689"/>
      <c r="Z107" s="689"/>
      <c r="AA107" s="689"/>
      <c r="AB107" s="689"/>
      <c r="AC107" s="689"/>
      <c r="AD107" s="689"/>
      <c r="AE107" s="689"/>
      <c r="AF107" s="689"/>
      <c r="AG107" s="689"/>
      <c r="AH107" s="689"/>
      <c r="AI107" s="689"/>
      <c r="AJ107" s="689"/>
      <c r="AK107" s="689"/>
      <c r="AL107" s="689"/>
      <c r="AM107" s="689"/>
      <c r="AN107" s="689"/>
      <c r="AO107" s="690"/>
      <c r="AP107" s="629"/>
      <c r="AQ107" s="691"/>
      <c r="AR107" s="692"/>
      <c r="AS107" s="692"/>
      <c r="AT107" s="692"/>
      <c r="AU107" s="692"/>
      <c r="AV107" s="692"/>
      <c r="AW107" s="692"/>
      <c r="AX107" s="692"/>
      <c r="AY107" s="692"/>
      <c r="AZ107" s="692"/>
      <c r="BA107" s="692"/>
      <c r="BB107" s="692"/>
      <c r="BC107" s="692"/>
      <c r="BD107" s="692"/>
      <c r="BE107" s="692"/>
      <c r="BF107" s="692"/>
      <c r="BG107" s="692"/>
      <c r="BH107" s="692"/>
      <c r="BI107" s="692"/>
      <c r="BJ107" s="692"/>
      <c r="BK107" s="692"/>
      <c r="BL107" s="692"/>
      <c r="BM107" s="692"/>
      <c r="BN107" s="692"/>
      <c r="BO107" s="692"/>
      <c r="BP107" s="692"/>
      <c r="BQ107" s="692"/>
      <c r="BR107" s="692"/>
      <c r="BS107" s="692"/>
      <c r="BT107" s="693"/>
      <c r="BU107" s="163"/>
    </row>
    <row r="108" spans="2:73" ht="15.9">
      <c r="B108" s="684"/>
      <c r="C108" s="684"/>
      <c r="D108" s="684"/>
      <c r="E108" s="684"/>
      <c r="F108" s="684"/>
      <c r="G108" s="684"/>
      <c r="H108" s="684"/>
      <c r="I108" s="640"/>
      <c r="J108" s="640"/>
      <c r="K108" s="629"/>
      <c r="L108" s="688"/>
      <c r="M108" s="689"/>
      <c r="N108" s="689"/>
      <c r="O108" s="689"/>
      <c r="P108" s="689"/>
      <c r="Q108" s="689"/>
      <c r="R108" s="689"/>
      <c r="S108" s="689"/>
      <c r="T108" s="689"/>
      <c r="U108" s="689"/>
      <c r="V108" s="689"/>
      <c r="W108" s="689"/>
      <c r="X108" s="689"/>
      <c r="Y108" s="689"/>
      <c r="Z108" s="689"/>
      <c r="AA108" s="689"/>
      <c r="AB108" s="689"/>
      <c r="AC108" s="689"/>
      <c r="AD108" s="689"/>
      <c r="AE108" s="689"/>
      <c r="AF108" s="689"/>
      <c r="AG108" s="689"/>
      <c r="AH108" s="689"/>
      <c r="AI108" s="689"/>
      <c r="AJ108" s="689"/>
      <c r="AK108" s="689"/>
      <c r="AL108" s="689"/>
      <c r="AM108" s="689"/>
      <c r="AN108" s="689"/>
      <c r="AO108" s="690"/>
      <c r="AP108" s="629"/>
      <c r="AQ108" s="685"/>
      <c r="AR108" s="686"/>
      <c r="AS108" s="686"/>
      <c r="AT108" s="686"/>
      <c r="AU108" s="686"/>
      <c r="AV108" s="686"/>
      <c r="AW108" s="686"/>
      <c r="AX108" s="686"/>
      <c r="AY108" s="686"/>
      <c r="AZ108" s="686"/>
      <c r="BA108" s="686"/>
      <c r="BB108" s="686"/>
      <c r="BC108" s="686"/>
      <c r="BD108" s="686"/>
      <c r="BE108" s="686"/>
      <c r="BF108" s="686"/>
      <c r="BG108" s="686"/>
      <c r="BH108" s="686"/>
      <c r="BI108" s="686"/>
      <c r="BJ108" s="686"/>
      <c r="BK108" s="686"/>
      <c r="BL108" s="686"/>
      <c r="BM108" s="686"/>
      <c r="BN108" s="686"/>
      <c r="BO108" s="686"/>
      <c r="BP108" s="686"/>
      <c r="BQ108" s="686"/>
      <c r="BR108" s="686"/>
      <c r="BS108" s="686"/>
      <c r="BT108" s="687"/>
      <c r="BU108" s="163"/>
    </row>
    <row r="109" spans="2:73" ht="15.9">
      <c r="B109" s="684"/>
      <c r="C109" s="684"/>
      <c r="D109" s="684"/>
      <c r="E109" s="684"/>
      <c r="F109" s="684"/>
      <c r="G109" s="684"/>
      <c r="H109" s="684"/>
      <c r="I109" s="640"/>
      <c r="J109" s="640"/>
      <c r="K109" s="629"/>
      <c r="L109" s="688"/>
      <c r="M109" s="689"/>
      <c r="N109" s="689"/>
      <c r="O109" s="689"/>
      <c r="P109" s="689"/>
      <c r="Q109" s="689"/>
      <c r="R109" s="689"/>
      <c r="S109" s="689"/>
      <c r="T109" s="689"/>
      <c r="U109" s="689"/>
      <c r="V109" s="689"/>
      <c r="W109" s="689"/>
      <c r="X109" s="689"/>
      <c r="Y109" s="689"/>
      <c r="Z109" s="689"/>
      <c r="AA109" s="689"/>
      <c r="AB109" s="689"/>
      <c r="AC109" s="689"/>
      <c r="AD109" s="689"/>
      <c r="AE109" s="689"/>
      <c r="AF109" s="689"/>
      <c r="AG109" s="689"/>
      <c r="AH109" s="689"/>
      <c r="AI109" s="689"/>
      <c r="AJ109" s="689"/>
      <c r="AK109" s="689"/>
      <c r="AL109" s="689"/>
      <c r="AM109" s="689"/>
      <c r="AN109" s="689"/>
      <c r="AO109" s="690"/>
      <c r="AP109" s="629"/>
      <c r="AQ109" s="688"/>
      <c r="AR109" s="689"/>
      <c r="AS109" s="689"/>
      <c r="AT109" s="689"/>
      <c r="AU109" s="689"/>
      <c r="AV109" s="689"/>
      <c r="AW109" s="689"/>
      <c r="AX109" s="689"/>
      <c r="AY109" s="689"/>
      <c r="AZ109" s="689"/>
      <c r="BA109" s="689"/>
      <c r="BB109" s="689"/>
      <c r="BC109" s="689"/>
      <c r="BD109" s="689"/>
      <c r="BE109" s="689"/>
      <c r="BF109" s="689"/>
      <c r="BG109" s="689"/>
      <c r="BH109" s="689"/>
      <c r="BI109" s="689"/>
      <c r="BJ109" s="689"/>
      <c r="BK109" s="689"/>
      <c r="BL109" s="689"/>
      <c r="BM109" s="689"/>
      <c r="BN109" s="689"/>
      <c r="BO109" s="689"/>
      <c r="BP109" s="689"/>
      <c r="BQ109" s="689"/>
      <c r="BR109" s="689"/>
      <c r="BS109" s="689"/>
      <c r="BT109" s="690"/>
      <c r="BU109" s="163"/>
    </row>
    <row r="110" spans="2:73" ht="15.9">
      <c r="B110" s="684"/>
      <c r="C110" s="684"/>
      <c r="D110" s="684"/>
      <c r="E110" s="684"/>
      <c r="F110" s="684"/>
      <c r="G110" s="684"/>
      <c r="H110" s="684"/>
      <c r="I110" s="640"/>
      <c r="J110" s="640"/>
      <c r="K110" s="629"/>
      <c r="L110" s="688"/>
      <c r="M110" s="689"/>
      <c r="N110" s="689"/>
      <c r="O110" s="689"/>
      <c r="P110" s="689"/>
      <c r="Q110" s="689"/>
      <c r="R110" s="689"/>
      <c r="S110" s="689"/>
      <c r="T110" s="689"/>
      <c r="U110" s="689"/>
      <c r="V110" s="689"/>
      <c r="W110" s="689"/>
      <c r="X110" s="689"/>
      <c r="Y110" s="689"/>
      <c r="Z110" s="689"/>
      <c r="AA110" s="689"/>
      <c r="AB110" s="689"/>
      <c r="AC110" s="689"/>
      <c r="AD110" s="689"/>
      <c r="AE110" s="689"/>
      <c r="AF110" s="689"/>
      <c r="AG110" s="689"/>
      <c r="AH110" s="689"/>
      <c r="AI110" s="689"/>
      <c r="AJ110" s="689"/>
      <c r="AK110" s="689"/>
      <c r="AL110" s="689"/>
      <c r="AM110" s="689"/>
      <c r="AN110" s="689"/>
      <c r="AO110" s="690"/>
      <c r="AP110" s="629"/>
      <c r="AQ110" s="688"/>
      <c r="AR110" s="689"/>
      <c r="AS110" s="689"/>
      <c r="AT110" s="689"/>
      <c r="AU110" s="689"/>
      <c r="AV110" s="689"/>
      <c r="AW110" s="689"/>
      <c r="AX110" s="689"/>
      <c r="AY110" s="689"/>
      <c r="AZ110" s="689"/>
      <c r="BA110" s="689"/>
      <c r="BB110" s="689"/>
      <c r="BC110" s="689"/>
      <c r="BD110" s="689"/>
      <c r="BE110" s="689"/>
      <c r="BF110" s="689"/>
      <c r="BG110" s="689"/>
      <c r="BH110" s="689"/>
      <c r="BI110" s="689"/>
      <c r="BJ110" s="689"/>
      <c r="BK110" s="689"/>
      <c r="BL110" s="689"/>
      <c r="BM110" s="689"/>
      <c r="BN110" s="689"/>
      <c r="BO110" s="689"/>
      <c r="BP110" s="689"/>
      <c r="BQ110" s="689"/>
      <c r="BR110" s="689"/>
      <c r="BS110" s="689"/>
      <c r="BT110" s="690"/>
      <c r="BU110" s="163"/>
    </row>
    <row r="111" spans="2:73" ht="15.9">
      <c r="B111" s="684"/>
      <c r="C111" s="684"/>
      <c r="D111" s="684"/>
      <c r="E111" s="684"/>
      <c r="F111" s="684"/>
      <c r="G111" s="684"/>
      <c r="H111" s="684"/>
      <c r="I111" s="640"/>
      <c r="J111" s="640"/>
      <c r="K111" s="629"/>
      <c r="L111" s="688"/>
      <c r="M111" s="689"/>
      <c r="N111" s="689"/>
      <c r="O111" s="689"/>
      <c r="P111" s="689"/>
      <c r="Q111" s="689"/>
      <c r="R111" s="689"/>
      <c r="S111" s="689"/>
      <c r="T111" s="689"/>
      <c r="U111" s="689"/>
      <c r="V111" s="689"/>
      <c r="W111" s="689"/>
      <c r="X111" s="689"/>
      <c r="Y111" s="689"/>
      <c r="Z111" s="689"/>
      <c r="AA111" s="689"/>
      <c r="AB111" s="689"/>
      <c r="AC111" s="689"/>
      <c r="AD111" s="689"/>
      <c r="AE111" s="689"/>
      <c r="AF111" s="689"/>
      <c r="AG111" s="689"/>
      <c r="AH111" s="689"/>
      <c r="AI111" s="689"/>
      <c r="AJ111" s="689"/>
      <c r="AK111" s="689"/>
      <c r="AL111" s="689"/>
      <c r="AM111" s="689"/>
      <c r="AN111" s="689"/>
      <c r="AO111" s="690"/>
      <c r="AP111" s="629"/>
      <c r="AQ111" s="688"/>
      <c r="AR111" s="689"/>
      <c r="AS111" s="689"/>
      <c r="AT111" s="689"/>
      <c r="AU111" s="689"/>
      <c r="AV111" s="689"/>
      <c r="AW111" s="689"/>
      <c r="AX111" s="689"/>
      <c r="AY111" s="689"/>
      <c r="AZ111" s="689"/>
      <c r="BA111" s="689"/>
      <c r="BB111" s="689"/>
      <c r="BC111" s="689"/>
      <c r="BD111" s="689"/>
      <c r="BE111" s="689"/>
      <c r="BF111" s="689"/>
      <c r="BG111" s="689"/>
      <c r="BH111" s="689"/>
      <c r="BI111" s="689"/>
      <c r="BJ111" s="689"/>
      <c r="BK111" s="689"/>
      <c r="BL111" s="689"/>
      <c r="BM111" s="689"/>
      <c r="BN111" s="689"/>
      <c r="BO111" s="689"/>
      <c r="BP111" s="689"/>
      <c r="BQ111" s="689"/>
      <c r="BR111" s="689"/>
      <c r="BS111" s="689"/>
      <c r="BT111" s="690"/>
      <c r="BU111" s="163"/>
    </row>
    <row r="112" spans="2:73">
      <c r="B112" s="684"/>
      <c r="C112" s="684"/>
      <c r="D112" s="684"/>
      <c r="E112" s="684"/>
      <c r="F112" s="684"/>
      <c r="G112" s="684"/>
      <c r="H112" s="684"/>
      <c r="I112" s="640"/>
      <c r="J112" s="640"/>
      <c r="K112" s="629"/>
      <c r="L112" s="688"/>
      <c r="M112" s="689"/>
      <c r="N112" s="689"/>
      <c r="O112" s="689"/>
      <c r="P112" s="689"/>
      <c r="Q112" s="689"/>
      <c r="R112" s="689"/>
      <c r="S112" s="689"/>
      <c r="T112" s="689"/>
      <c r="U112" s="689"/>
      <c r="V112" s="689"/>
      <c r="W112" s="689"/>
      <c r="X112" s="689"/>
      <c r="Y112" s="689"/>
      <c r="Z112" s="689"/>
      <c r="AA112" s="689"/>
      <c r="AB112" s="689"/>
      <c r="AC112" s="689"/>
      <c r="AD112" s="689"/>
      <c r="AE112" s="689"/>
      <c r="AF112" s="689"/>
      <c r="AG112" s="689"/>
      <c r="AH112" s="689"/>
      <c r="AI112" s="689"/>
      <c r="AJ112" s="689"/>
      <c r="AK112" s="689"/>
      <c r="AL112" s="689"/>
      <c r="AM112" s="689"/>
      <c r="AN112" s="689"/>
      <c r="AO112" s="690"/>
      <c r="AP112" s="629"/>
      <c r="AQ112" s="688"/>
      <c r="AR112" s="689"/>
      <c r="AS112" s="689"/>
      <c r="AT112" s="689"/>
      <c r="AU112" s="689"/>
      <c r="AV112" s="689"/>
      <c r="AW112" s="689"/>
      <c r="AX112" s="689"/>
      <c r="AY112" s="689"/>
      <c r="AZ112" s="689"/>
      <c r="BA112" s="689"/>
      <c r="BB112" s="689"/>
      <c r="BC112" s="689"/>
      <c r="BD112" s="689"/>
      <c r="BE112" s="689"/>
      <c r="BF112" s="689"/>
      <c r="BG112" s="689"/>
      <c r="BH112" s="689"/>
      <c r="BI112" s="689"/>
      <c r="BJ112" s="689"/>
      <c r="BK112" s="689"/>
      <c r="BL112" s="689"/>
      <c r="BM112" s="689"/>
      <c r="BN112" s="689"/>
      <c r="BO112" s="689"/>
      <c r="BP112" s="689"/>
      <c r="BQ112" s="689"/>
      <c r="BR112" s="689"/>
      <c r="BS112" s="689"/>
      <c r="BT112" s="690"/>
    </row>
    <row r="113" spans="2:73">
      <c r="B113" s="684"/>
      <c r="C113" s="684"/>
      <c r="D113" s="684"/>
      <c r="E113" s="684"/>
      <c r="F113" s="684"/>
      <c r="G113" s="684"/>
      <c r="H113" s="684"/>
      <c r="I113" s="640"/>
      <c r="J113" s="640"/>
      <c r="K113" s="629"/>
      <c r="L113" s="688"/>
      <c r="M113" s="689"/>
      <c r="N113" s="689"/>
      <c r="O113" s="689"/>
      <c r="P113" s="689"/>
      <c r="Q113" s="689"/>
      <c r="R113" s="689"/>
      <c r="S113" s="689"/>
      <c r="T113" s="689"/>
      <c r="U113" s="689"/>
      <c r="V113" s="689"/>
      <c r="W113" s="689"/>
      <c r="X113" s="689"/>
      <c r="Y113" s="689"/>
      <c r="Z113" s="689"/>
      <c r="AA113" s="689"/>
      <c r="AB113" s="689"/>
      <c r="AC113" s="689"/>
      <c r="AD113" s="689"/>
      <c r="AE113" s="689"/>
      <c r="AF113" s="689"/>
      <c r="AG113" s="689"/>
      <c r="AH113" s="689"/>
      <c r="AI113" s="689"/>
      <c r="AJ113" s="689"/>
      <c r="AK113" s="689"/>
      <c r="AL113" s="689"/>
      <c r="AM113" s="689"/>
      <c r="AN113" s="689"/>
      <c r="AO113" s="690"/>
      <c r="AP113" s="629"/>
      <c r="AQ113" s="688"/>
      <c r="AR113" s="689"/>
      <c r="AS113" s="689"/>
      <c r="AT113" s="689"/>
      <c r="AU113" s="689"/>
      <c r="AV113" s="689"/>
      <c r="AW113" s="689"/>
      <c r="AX113" s="689"/>
      <c r="AY113" s="689"/>
      <c r="AZ113" s="689"/>
      <c r="BA113" s="689"/>
      <c r="BB113" s="689"/>
      <c r="BC113" s="689"/>
      <c r="BD113" s="689"/>
      <c r="BE113" s="689"/>
      <c r="BF113" s="689"/>
      <c r="BG113" s="689"/>
      <c r="BH113" s="689"/>
      <c r="BI113" s="689"/>
      <c r="BJ113" s="689"/>
      <c r="BK113" s="689"/>
      <c r="BL113" s="689"/>
      <c r="BM113" s="689"/>
      <c r="BN113" s="689"/>
      <c r="BO113" s="689"/>
      <c r="BP113" s="689"/>
      <c r="BQ113" s="689"/>
      <c r="BR113" s="689"/>
      <c r="BS113" s="689"/>
      <c r="BT113" s="690"/>
    </row>
    <row r="114" spans="2:73">
      <c r="B114" s="684"/>
      <c r="C114" s="684"/>
      <c r="D114" s="684"/>
      <c r="E114" s="684"/>
      <c r="F114" s="684"/>
      <c r="G114" s="684"/>
      <c r="H114" s="684"/>
      <c r="I114" s="640"/>
      <c r="J114" s="640"/>
      <c r="K114" s="629"/>
      <c r="L114" s="688"/>
      <c r="M114" s="689"/>
      <c r="N114" s="689"/>
      <c r="O114" s="689"/>
      <c r="P114" s="689"/>
      <c r="Q114" s="689"/>
      <c r="R114" s="689"/>
      <c r="S114" s="689"/>
      <c r="T114" s="689"/>
      <c r="U114" s="689"/>
      <c r="V114" s="689"/>
      <c r="W114" s="689"/>
      <c r="X114" s="689"/>
      <c r="Y114" s="689"/>
      <c r="Z114" s="689"/>
      <c r="AA114" s="689"/>
      <c r="AB114" s="689"/>
      <c r="AC114" s="689"/>
      <c r="AD114" s="689"/>
      <c r="AE114" s="689"/>
      <c r="AF114" s="689"/>
      <c r="AG114" s="689"/>
      <c r="AH114" s="689"/>
      <c r="AI114" s="689"/>
      <c r="AJ114" s="689"/>
      <c r="AK114" s="689"/>
      <c r="AL114" s="689"/>
      <c r="AM114" s="689"/>
      <c r="AN114" s="689"/>
      <c r="AO114" s="690"/>
      <c r="AP114" s="629"/>
      <c r="AQ114" s="688"/>
      <c r="AR114" s="689"/>
      <c r="AS114" s="689"/>
      <c r="AT114" s="689"/>
      <c r="AU114" s="689"/>
      <c r="AV114" s="689"/>
      <c r="AW114" s="689"/>
      <c r="AX114" s="689"/>
      <c r="AY114" s="689"/>
      <c r="AZ114" s="689"/>
      <c r="BA114" s="689"/>
      <c r="BB114" s="689"/>
      <c r="BC114" s="689"/>
      <c r="BD114" s="689"/>
      <c r="BE114" s="689"/>
      <c r="BF114" s="689"/>
      <c r="BG114" s="689"/>
      <c r="BH114" s="689"/>
      <c r="BI114" s="689"/>
      <c r="BJ114" s="689"/>
      <c r="BK114" s="689"/>
      <c r="BL114" s="689"/>
      <c r="BM114" s="689"/>
      <c r="BN114" s="689"/>
      <c r="BO114" s="689"/>
      <c r="BP114" s="689"/>
      <c r="BQ114" s="689"/>
      <c r="BR114" s="689"/>
      <c r="BS114" s="689"/>
      <c r="BT114" s="690"/>
    </row>
    <row r="115" spans="2:73" ht="15.9">
      <c r="B115" s="684"/>
      <c r="C115" s="684"/>
      <c r="D115" s="684"/>
      <c r="E115" s="684"/>
      <c r="F115" s="684"/>
      <c r="G115" s="684"/>
      <c r="H115" s="684"/>
      <c r="I115" s="640"/>
      <c r="J115" s="640"/>
      <c r="K115" s="629"/>
      <c r="L115" s="688"/>
      <c r="M115" s="689"/>
      <c r="N115" s="689"/>
      <c r="O115" s="689"/>
      <c r="P115" s="689"/>
      <c r="Q115" s="689"/>
      <c r="R115" s="689"/>
      <c r="S115" s="689"/>
      <c r="T115" s="689"/>
      <c r="U115" s="689"/>
      <c r="V115" s="689"/>
      <c r="W115" s="689"/>
      <c r="X115" s="689"/>
      <c r="Y115" s="689"/>
      <c r="Z115" s="689"/>
      <c r="AA115" s="689"/>
      <c r="AB115" s="689"/>
      <c r="AC115" s="689"/>
      <c r="AD115" s="689"/>
      <c r="AE115" s="689"/>
      <c r="AF115" s="689"/>
      <c r="AG115" s="689"/>
      <c r="AH115" s="689"/>
      <c r="AI115" s="689"/>
      <c r="AJ115" s="689"/>
      <c r="AK115" s="689"/>
      <c r="AL115" s="689"/>
      <c r="AM115" s="689"/>
      <c r="AN115" s="689"/>
      <c r="AO115" s="690"/>
      <c r="AP115" s="629"/>
      <c r="AQ115" s="688"/>
      <c r="AR115" s="689"/>
      <c r="AS115" s="689"/>
      <c r="AT115" s="689"/>
      <c r="AU115" s="689"/>
      <c r="AV115" s="689"/>
      <c r="AW115" s="689"/>
      <c r="AX115" s="689"/>
      <c r="AY115" s="689"/>
      <c r="AZ115" s="689"/>
      <c r="BA115" s="689"/>
      <c r="BB115" s="689"/>
      <c r="BC115" s="689"/>
      <c r="BD115" s="689"/>
      <c r="BE115" s="689"/>
      <c r="BF115" s="689"/>
      <c r="BG115" s="689"/>
      <c r="BH115" s="689"/>
      <c r="BI115" s="689"/>
      <c r="BJ115" s="689"/>
      <c r="BK115" s="689"/>
      <c r="BL115" s="689"/>
      <c r="BM115" s="689"/>
      <c r="BN115" s="689"/>
      <c r="BO115" s="689"/>
      <c r="BP115" s="689"/>
      <c r="BQ115" s="689"/>
      <c r="BR115" s="689"/>
      <c r="BS115" s="689"/>
      <c r="BT115" s="690"/>
      <c r="BU115" s="163"/>
    </row>
    <row r="116" spans="2:73" ht="15.9">
      <c r="B116" s="684"/>
      <c r="C116" s="684"/>
      <c r="D116" s="684"/>
      <c r="E116" s="684"/>
      <c r="F116" s="684"/>
      <c r="G116" s="684"/>
      <c r="H116" s="684"/>
      <c r="I116" s="640"/>
      <c r="J116" s="640"/>
      <c r="K116" s="629"/>
      <c r="L116" s="688"/>
      <c r="M116" s="689"/>
      <c r="N116" s="689"/>
      <c r="O116" s="689"/>
      <c r="P116" s="689"/>
      <c r="Q116" s="689"/>
      <c r="R116" s="689"/>
      <c r="S116" s="689"/>
      <c r="T116" s="689"/>
      <c r="U116" s="689"/>
      <c r="V116" s="689"/>
      <c r="W116" s="689"/>
      <c r="X116" s="689"/>
      <c r="Y116" s="689"/>
      <c r="Z116" s="689"/>
      <c r="AA116" s="689"/>
      <c r="AB116" s="689"/>
      <c r="AC116" s="689"/>
      <c r="AD116" s="689"/>
      <c r="AE116" s="689"/>
      <c r="AF116" s="689"/>
      <c r="AG116" s="689"/>
      <c r="AH116" s="689"/>
      <c r="AI116" s="689"/>
      <c r="AJ116" s="689"/>
      <c r="AK116" s="689"/>
      <c r="AL116" s="689"/>
      <c r="AM116" s="689"/>
      <c r="AN116" s="689"/>
      <c r="AO116" s="690"/>
      <c r="AP116" s="629"/>
      <c r="AQ116" s="688"/>
      <c r="AR116" s="689"/>
      <c r="AS116" s="689"/>
      <c r="AT116" s="689"/>
      <c r="AU116" s="689"/>
      <c r="AV116" s="689"/>
      <c r="AW116" s="689"/>
      <c r="AX116" s="689"/>
      <c r="AY116" s="689"/>
      <c r="AZ116" s="689"/>
      <c r="BA116" s="689"/>
      <c r="BB116" s="689"/>
      <c r="BC116" s="689"/>
      <c r="BD116" s="689"/>
      <c r="BE116" s="689"/>
      <c r="BF116" s="689"/>
      <c r="BG116" s="689"/>
      <c r="BH116" s="689"/>
      <c r="BI116" s="689"/>
      <c r="BJ116" s="689"/>
      <c r="BK116" s="689"/>
      <c r="BL116" s="689"/>
      <c r="BM116" s="689"/>
      <c r="BN116" s="689"/>
      <c r="BO116" s="689"/>
      <c r="BP116" s="689"/>
      <c r="BQ116" s="689"/>
      <c r="BR116" s="689"/>
      <c r="BS116" s="689"/>
      <c r="BT116" s="690"/>
      <c r="BU116" s="163"/>
    </row>
    <row r="117" spans="2:73" ht="15.9">
      <c r="B117" s="684"/>
      <c r="C117" s="684"/>
      <c r="D117" s="684"/>
      <c r="E117" s="684"/>
      <c r="F117" s="684"/>
      <c r="G117" s="684"/>
      <c r="H117" s="684"/>
      <c r="I117" s="640"/>
      <c r="J117" s="640"/>
      <c r="K117" s="629"/>
      <c r="L117" s="688"/>
      <c r="M117" s="689"/>
      <c r="N117" s="689"/>
      <c r="O117" s="689"/>
      <c r="P117" s="689"/>
      <c r="Q117" s="689"/>
      <c r="R117" s="689"/>
      <c r="S117" s="689"/>
      <c r="T117" s="689"/>
      <c r="U117" s="689"/>
      <c r="V117" s="689"/>
      <c r="W117" s="689"/>
      <c r="X117" s="689"/>
      <c r="Y117" s="689"/>
      <c r="Z117" s="689"/>
      <c r="AA117" s="689"/>
      <c r="AB117" s="689"/>
      <c r="AC117" s="689"/>
      <c r="AD117" s="689"/>
      <c r="AE117" s="689"/>
      <c r="AF117" s="689"/>
      <c r="AG117" s="689"/>
      <c r="AH117" s="689"/>
      <c r="AI117" s="689"/>
      <c r="AJ117" s="689"/>
      <c r="AK117" s="689"/>
      <c r="AL117" s="689"/>
      <c r="AM117" s="689"/>
      <c r="AN117" s="689"/>
      <c r="AO117" s="690"/>
      <c r="AP117" s="629"/>
      <c r="AQ117" s="688"/>
      <c r="AR117" s="689"/>
      <c r="AS117" s="689"/>
      <c r="AT117" s="689"/>
      <c r="AU117" s="689"/>
      <c r="AV117" s="689"/>
      <c r="AW117" s="689"/>
      <c r="AX117" s="689"/>
      <c r="AY117" s="689"/>
      <c r="AZ117" s="689"/>
      <c r="BA117" s="689"/>
      <c r="BB117" s="689"/>
      <c r="BC117" s="689"/>
      <c r="BD117" s="689"/>
      <c r="BE117" s="689"/>
      <c r="BF117" s="689"/>
      <c r="BG117" s="689"/>
      <c r="BH117" s="689"/>
      <c r="BI117" s="689"/>
      <c r="BJ117" s="689"/>
      <c r="BK117" s="689"/>
      <c r="BL117" s="689"/>
      <c r="BM117" s="689"/>
      <c r="BN117" s="689"/>
      <c r="BO117" s="689"/>
      <c r="BP117" s="689"/>
      <c r="BQ117" s="689"/>
      <c r="BR117" s="689"/>
      <c r="BS117" s="689"/>
      <c r="BT117" s="690"/>
      <c r="BU117" s="163"/>
    </row>
    <row r="118" spans="2:73" ht="15.9">
      <c r="B118" s="684"/>
      <c r="C118" s="684"/>
      <c r="D118" s="684"/>
      <c r="E118" s="684"/>
      <c r="F118" s="684"/>
      <c r="G118" s="684"/>
      <c r="H118" s="684"/>
      <c r="I118" s="640"/>
      <c r="J118" s="640"/>
      <c r="K118" s="629"/>
      <c r="L118" s="688"/>
      <c r="M118" s="689"/>
      <c r="N118" s="689"/>
      <c r="O118" s="689"/>
      <c r="P118" s="689"/>
      <c r="Q118" s="689"/>
      <c r="R118" s="689"/>
      <c r="S118" s="689"/>
      <c r="T118" s="689"/>
      <c r="U118" s="689"/>
      <c r="V118" s="689"/>
      <c r="W118" s="689"/>
      <c r="X118" s="689"/>
      <c r="Y118" s="689"/>
      <c r="Z118" s="689"/>
      <c r="AA118" s="689"/>
      <c r="AB118" s="689"/>
      <c r="AC118" s="689"/>
      <c r="AD118" s="689"/>
      <c r="AE118" s="689"/>
      <c r="AF118" s="689"/>
      <c r="AG118" s="689"/>
      <c r="AH118" s="689"/>
      <c r="AI118" s="689"/>
      <c r="AJ118" s="689"/>
      <c r="AK118" s="689"/>
      <c r="AL118" s="689"/>
      <c r="AM118" s="689"/>
      <c r="AN118" s="689"/>
      <c r="AO118" s="690"/>
      <c r="AP118" s="629"/>
      <c r="AQ118" s="688"/>
      <c r="AR118" s="689"/>
      <c r="AS118" s="689"/>
      <c r="AT118" s="689"/>
      <c r="AU118" s="689"/>
      <c r="AV118" s="689"/>
      <c r="AW118" s="689"/>
      <c r="AX118" s="689"/>
      <c r="AY118" s="689"/>
      <c r="AZ118" s="689"/>
      <c r="BA118" s="689"/>
      <c r="BB118" s="689"/>
      <c r="BC118" s="689"/>
      <c r="BD118" s="689"/>
      <c r="BE118" s="689"/>
      <c r="BF118" s="689"/>
      <c r="BG118" s="689"/>
      <c r="BH118" s="689"/>
      <c r="BI118" s="689"/>
      <c r="BJ118" s="689"/>
      <c r="BK118" s="689"/>
      <c r="BL118" s="689"/>
      <c r="BM118" s="689"/>
      <c r="BN118" s="689"/>
      <c r="BO118" s="689"/>
      <c r="BP118" s="689"/>
      <c r="BQ118" s="689"/>
      <c r="BR118" s="689"/>
      <c r="BS118" s="689"/>
      <c r="BT118" s="690"/>
      <c r="BU118" s="163"/>
    </row>
    <row r="119" spans="2:73" ht="15.9">
      <c r="B119" s="684"/>
      <c r="C119" s="684"/>
      <c r="D119" s="684"/>
      <c r="E119" s="684"/>
      <c r="F119" s="684"/>
      <c r="G119" s="684"/>
      <c r="H119" s="684"/>
      <c r="I119" s="640"/>
      <c r="J119" s="640"/>
      <c r="K119" s="629"/>
      <c r="L119" s="688"/>
      <c r="M119" s="689"/>
      <c r="N119" s="689"/>
      <c r="O119" s="689"/>
      <c r="P119" s="689"/>
      <c r="Q119" s="689"/>
      <c r="R119" s="689"/>
      <c r="S119" s="689"/>
      <c r="T119" s="689"/>
      <c r="U119" s="689"/>
      <c r="V119" s="689"/>
      <c r="W119" s="689"/>
      <c r="X119" s="689"/>
      <c r="Y119" s="689"/>
      <c r="Z119" s="689"/>
      <c r="AA119" s="689"/>
      <c r="AB119" s="689"/>
      <c r="AC119" s="689"/>
      <c r="AD119" s="689"/>
      <c r="AE119" s="689"/>
      <c r="AF119" s="689"/>
      <c r="AG119" s="689"/>
      <c r="AH119" s="689"/>
      <c r="AI119" s="689"/>
      <c r="AJ119" s="689"/>
      <c r="AK119" s="689"/>
      <c r="AL119" s="689"/>
      <c r="AM119" s="689"/>
      <c r="AN119" s="689"/>
      <c r="AO119" s="690"/>
      <c r="AP119" s="629"/>
      <c r="AQ119" s="688"/>
      <c r="AR119" s="689"/>
      <c r="AS119" s="689"/>
      <c r="AT119" s="689"/>
      <c r="AU119" s="689"/>
      <c r="AV119" s="689"/>
      <c r="AW119" s="689"/>
      <c r="AX119" s="689"/>
      <c r="AY119" s="689"/>
      <c r="AZ119" s="689"/>
      <c r="BA119" s="689"/>
      <c r="BB119" s="689"/>
      <c r="BC119" s="689"/>
      <c r="BD119" s="689"/>
      <c r="BE119" s="689"/>
      <c r="BF119" s="689"/>
      <c r="BG119" s="689"/>
      <c r="BH119" s="689"/>
      <c r="BI119" s="689"/>
      <c r="BJ119" s="689"/>
      <c r="BK119" s="689"/>
      <c r="BL119" s="689"/>
      <c r="BM119" s="689"/>
      <c r="BN119" s="689"/>
      <c r="BO119" s="689"/>
      <c r="BP119" s="689"/>
      <c r="BQ119" s="689"/>
      <c r="BR119" s="689"/>
      <c r="BS119" s="689"/>
      <c r="BT119" s="690"/>
      <c r="BU119" s="163"/>
    </row>
    <row r="120" spans="2:73">
      <c r="B120" s="684"/>
      <c r="C120" s="684"/>
      <c r="D120" s="684"/>
      <c r="E120" s="684"/>
      <c r="F120" s="684"/>
      <c r="G120" s="684"/>
      <c r="H120" s="684"/>
      <c r="I120" s="640"/>
      <c r="J120" s="640"/>
      <c r="K120" s="629"/>
      <c r="L120" s="688"/>
      <c r="M120" s="689"/>
      <c r="N120" s="689"/>
      <c r="O120" s="689"/>
      <c r="P120" s="689"/>
      <c r="Q120" s="689"/>
      <c r="R120" s="689"/>
      <c r="S120" s="689"/>
      <c r="T120" s="689"/>
      <c r="U120" s="689"/>
      <c r="V120" s="689"/>
      <c r="W120" s="689"/>
      <c r="X120" s="689"/>
      <c r="Y120" s="689"/>
      <c r="Z120" s="689"/>
      <c r="AA120" s="689"/>
      <c r="AB120" s="689"/>
      <c r="AC120" s="689"/>
      <c r="AD120" s="689"/>
      <c r="AE120" s="689"/>
      <c r="AF120" s="689"/>
      <c r="AG120" s="689"/>
      <c r="AH120" s="689"/>
      <c r="AI120" s="689"/>
      <c r="AJ120" s="689"/>
      <c r="AK120" s="689"/>
      <c r="AL120" s="689"/>
      <c r="AM120" s="689"/>
      <c r="AN120" s="689"/>
      <c r="AO120" s="690"/>
      <c r="AP120" s="629"/>
      <c r="AQ120" s="688"/>
      <c r="AR120" s="689"/>
      <c r="AS120" s="689"/>
      <c r="AT120" s="689"/>
      <c r="AU120" s="689"/>
      <c r="AV120" s="689"/>
      <c r="AW120" s="689"/>
      <c r="AX120" s="689"/>
      <c r="AY120" s="689"/>
      <c r="AZ120" s="689"/>
      <c r="BA120" s="689"/>
      <c r="BB120" s="689"/>
      <c r="BC120" s="689"/>
      <c r="BD120" s="689"/>
      <c r="BE120" s="689"/>
      <c r="BF120" s="689"/>
      <c r="BG120" s="689"/>
      <c r="BH120" s="689"/>
      <c r="BI120" s="689"/>
      <c r="BJ120" s="689"/>
      <c r="BK120" s="689"/>
      <c r="BL120" s="689"/>
      <c r="BM120" s="689"/>
      <c r="BN120" s="689"/>
      <c r="BO120" s="689"/>
      <c r="BP120" s="689"/>
      <c r="BQ120" s="689"/>
      <c r="BR120" s="689"/>
      <c r="BS120" s="689"/>
      <c r="BT120" s="690"/>
    </row>
    <row r="121" spans="2:73" ht="15.9">
      <c r="B121" s="684"/>
      <c r="C121" s="684"/>
      <c r="D121" s="684"/>
      <c r="E121" s="684"/>
      <c r="F121" s="684"/>
      <c r="G121" s="684"/>
      <c r="H121" s="684"/>
      <c r="I121" s="640"/>
      <c r="J121" s="640"/>
      <c r="K121" s="629"/>
      <c r="L121" s="688"/>
      <c r="M121" s="689"/>
      <c r="N121" s="689"/>
      <c r="O121" s="689"/>
      <c r="P121" s="689"/>
      <c r="Q121" s="689"/>
      <c r="R121" s="689"/>
      <c r="S121" s="689"/>
      <c r="T121" s="689"/>
      <c r="U121" s="689"/>
      <c r="V121" s="689"/>
      <c r="W121" s="689"/>
      <c r="X121" s="689"/>
      <c r="Y121" s="689"/>
      <c r="Z121" s="689"/>
      <c r="AA121" s="689"/>
      <c r="AB121" s="689"/>
      <c r="AC121" s="689"/>
      <c r="AD121" s="689"/>
      <c r="AE121" s="689"/>
      <c r="AF121" s="689"/>
      <c r="AG121" s="689"/>
      <c r="AH121" s="689"/>
      <c r="AI121" s="689"/>
      <c r="AJ121" s="689"/>
      <c r="AK121" s="689"/>
      <c r="AL121" s="689"/>
      <c r="AM121" s="689"/>
      <c r="AN121" s="689"/>
      <c r="AO121" s="690"/>
      <c r="AP121" s="629"/>
      <c r="AQ121" s="688"/>
      <c r="AR121" s="689"/>
      <c r="AS121" s="689"/>
      <c r="AT121" s="689"/>
      <c r="AU121" s="689"/>
      <c r="AV121" s="689"/>
      <c r="AW121" s="689"/>
      <c r="AX121" s="689"/>
      <c r="AY121" s="689"/>
      <c r="AZ121" s="689"/>
      <c r="BA121" s="689"/>
      <c r="BB121" s="689"/>
      <c r="BC121" s="689"/>
      <c r="BD121" s="689"/>
      <c r="BE121" s="689"/>
      <c r="BF121" s="689"/>
      <c r="BG121" s="689"/>
      <c r="BH121" s="689"/>
      <c r="BI121" s="689"/>
      <c r="BJ121" s="689"/>
      <c r="BK121" s="689"/>
      <c r="BL121" s="689"/>
      <c r="BM121" s="689"/>
      <c r="BN121" s="689"/>
      <c r="BO121" s="689"/>
      <c r="BP121" s="689"/>
      <c r="BQ121" s="689"/>
      <c r="BR121" s="689"/>
      <c r="BS121" s="689"/>
      <c r="BT121" s="690"/>
      <c r="BU121" s="163"/>
    </row>
    <row r="122" spans="2:73" ht="15.9">
      <c r="B122" s="684"/>
      <c r="C122" s="684"/>
      <c r="D122" s="684"/>
      <c r="E122" s="684"/>
      <c r="F122" s="684"/>
      <c r="G122" s="684"/>
      <c r="H122" s="684"/>
      <c r="I122" s="640"/>
      <c r="J122" s="640"/>
      <c r="K122" s="629"/>
      <c r="L122" s="691"/>
      <c r="M122" s="692"/>
      <c r="N122" s="692"/>
      <c r="O122" s="692"/>
      <c r="P122" s="692"/>
      <c r="Q122" s="692"/>
      <c r="R122" s="692"/>
      <c r="S122" s="692"/>
      <c r="T122" s="692"/>
      <c r="U122" s="692"/>
      <c r="V122" s="692"/>
      <c r="W122" s="692"/>
      <c r="X122" s="692"/>
      <c r="Y122" s="692"/>
      <c r="Z122" s="692"/>
      <c r="AA122" s="692"/>
      <c r="AB122" s="692"/>
      <c r="AC122" s="692"/>
      <c r="AD122" s="692"/>
      <c r="AE122" s="692"/>
      <c r="AF122" s="692"/>
      <c r="AG122" s="692"/>
      <c r="AH122" s="692"/>
      <c r="AI122" s="692"/>
      <c r="AJ122" s="692"/>
      <c r="AK122" s="692"/>
      <c r="AL122" s="692"/>
      <c r="AM122" s="692"/>
      <c r="AN122" s="692"/>
      <c r="AO122" s="693"/>
      <c r="AP122" s="629"/>
      <c r="AQ122" s="691"/>
      <c r="AR122" s="692"/>
      <c r="AS122" s="692"/>
      <c r="AT122" s="692"/>
      <c r="AU122" s="692"/>
      <c r="AV122" s="692"/>
      <c r="AW122" s="692"/>
      <c r="AX122" s="692"/>
      <c r="AY122" s="692"/>
      <c r="AZ122" s="692"/>
      <c r="BA122" s="692"/>
      <c r="BB122" s="692"/>
      <c r="BC122" s="692"/>
      <c r="BD122" s="692"/>
      <c r="BE122" s="692"/>
      <c r="BF122" s="692"/>
      <c r="BG122" s="692"/>
      <c r="BH122" s="692"/>
      <c r="BI122" s="692"/>
      <c r="BJ122" s="692"/>
      <c r="BK122" s="692"/>
      <c r="BL122" s="692"/>
      <c r="BM122" s="692"/>
      <c r="BN122" s="692"/>
      <c r="BO122" s="692"/>
      <c r="BP122" s="692"/>
      <c r="BQ122" s="692"/>
      <c r="BR122" s="692"/>
      <c r="BS122" s="692"/>
      <c r="BT122" s="693"/>
      <c r="BU122" s="163"/>
    </row>
  </sheetData>
  <autoFilter ref="C26:BT26" xr:uid="{00000000-0009-0000-0000-00000C000000}">
    <sortState xmlns:xlrd2="http://schemas.microsoft.com/office/spreadsheetml/2017/richdata2"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2:U49"/>
  <sheetViews>
    <sheetView topLeftCell="A13" zoomScale="110" zoomScaleNormal="110" workbookViewId="0">
      <selection activeCell="H21" sqref="H21"/>
    </sheetView>
  </sheetViews>
  <sheetFormatPr defaultColWidth="9" defaultRowHeight="14.6"/>
  <cols>
    <col min="1" max="1" width="9" style="12"/>
    <col min="2" max="2" width="10" style="12" customWidth="1"/>
    <col min="3" max="3" width="11.3046875" style="12" customWidth="1"/>
    <col min="4" max="4" width="13.3046875" style="12" customWidth="1"/>
    <col min="5" max="5" width="12.84375" style="12" customWidth="1"/>
    <col min="6" max="6" width="12" style="12" customWidth="1"/>
    <col min="7" max="7" width="9" style="12"/>
    <col min="8" max="8" width="24.53515625" style="12" customWidth="1"/>
    <col min="9" max="9" width="11" style="12" customWidth="1"/>
    <col min="10" max="10" width="9" style="12"/>
    <col min="11" max="11" width="11.53515625" style="12" customWidth="1"/>
    <col min="12" max="12" width="9" style="12"/>
    <col min="13" max="13" width="26" style="12" customWidth="1"/>
    <col min="14" max="14" width="10" style="12" customWidth="1"/>
    <col min="15" max="15" width="9" style="12"/>
    <col min="16" max="16" width="9.84375" style="12" customWidth="1"/>
    <col min="17" max="16384" width="9" style="12"/>
  </cols>
  <sheetData>
    <row r="12" spans="1:17" ht="24" customHeight="1" thickBot="1"/>
    <row r="13" spans="1:17" s="9" customFormat="1" ht="23.5" customHeight="1" thickBot="1">
      <c r="A13" s="584"/>
      <c r="B13" s="584" t="s">
        <v>171</v>
      </c>
      <c r="D13" s="126" t="s">
        <v>175</v>
      </c>
      <c r="E13" s="738"/>
      <c r="F13" s="177"/>
      <c r="G13" s="178"/>
      <c r="H13" s="179"/>
      <c r="K13" s="179"/>
      <c r="L13" s="177"/>
      <c r="M13" s="177"/>
      <c r="N13" s="177"/>
      <c r="O13" s="177"/>
      <c r="P13" s="177"/>
      <c r="Q13" s="180"/>
    </row>
    <row r="14" spans="1:17" s="9" customFormat="1" ht="15.75" customHeight="1">
      <c r="B14" s="547"/>
      <c r="D14" s="17"/>
      <c r="E14" s="17"/>
      <c r="F14" s="177"/>
      <c r="G14" s="178"/>
      <c r="H14" s="179"/>
      <c r="K14" s="179"/>
      <c r="L14" s="177"/>
      <c r="M14" s="177"/>
      <c r="N14" s="177"/>
      <c r="O14" s="177"/>
      <c r="P14" s="177"/>
      <c r="Q14" s="180"/>
    </row>
    <row r="15" spans="1:17" ht="15.45">
      <c r="B15" s="584" t="s">
        <v>505</v>
      </c>
    </row>
    <row r="16" spans="1:17" ht="15.45">
      <c r="B16" s="584"/>
    </row>
    <row r="17" spans="2:21" s="664" customFormat="1" ht="20.5" customHeight="1">
      <c r="B17" s="662" t="s">
        <v>654</v>
      </c>
      <c r="C17" s="663"/>
      <c r="D17" s="663"/>
      <c r="E17" s="663"/>
      <c r="F17" s="663"/>
      <c r="G17" s="663"/>
      <c r="H17" s="663"/>
      <c r="I17" s="663"/>
      <c r="J17" s="663"/>
      <c r="K17" s="663"/>
      <c r="L17" s="663"/>
      <c r="M17" s="663"/>
      <c r="N17" s="663"/>
      <c r="O17" s="663"/>
      <c r="P17" s="663"/>
      <c r="Q17" s="663"/>
      <c r="R17" s="663"/>
      <c r="S17" s="663"/>
      <c r="T17" s="663"/>
      <c r="U17" s="663"/>
    </row>
    <row r="18" spans="2:21" ht="60" customHeight="1">
      <c r="B18" s="849" t="s">
        <v>707</v>
      </c>
      <c r="C18" s="849"/>
      <c r="D18" s="849"/>
      <c r="E18" s="849"/>
      <c r="F18" s="849"/>
      <c r="G18" s="849"/>
      <c r="H18" s="849"/>
      <c r="I18" s="849"/>
      <c r="J18" s="849"/>
      <c r="K18" s="849"/>
      <c r="L18" s="849"/>
      <c r="M18" s="849"/>
      <c r="N18" s="849"/>
      <c r="O18" s="849"/>
      <c r="P18" s="849"/>
      <c r="Q18" s="849"/>
      <c r="R18" s="849"/>
      <c r="S18" s="849"/>
      <c r="T18" s="849"/>
      <c r="U18" s="849"/>
    </row>
    <row r="21" spans="2:21" ht="20.6">
      <c r="B21" s="736" t="s">
        <v>691</v>
      </c>
    </row>
    <row r="23" spans="2:21" ht="20.6">
      <c r="B23" s="736" t="s">
        <v>692</v>
      </c>
      <c r="C23" s="737"/>
      <c r="E23" s="737"/>
      <c r="F23" s="737"/>
      <c r="H23" s="736" t="s">
        <v>693</v>
      </c>
    </row>
    <row r="24" spans="2:21" ht="18.75" customHeight="1">
      <c r="B24" s="848" t="s">
        <v>670</v>
      </c>
      <c r="C24" s="848"/>
      <c r="D24" s="848"/>
      <c r="E24" s="848"/>
      <c r="F24" s="848"/>
      <c r="H24" s="12" t="s">
        <v>678</v>
      </c>
      <c r="M24" s="12" t="s">
        <v>679</v>
      </c>
    </row>
    <row r="25" spans="2:21" ht="43.75">
      <c r="B25" s="733" t="s">
        <v>62</v>
      </c>
      <c r="C25" s="733" t="s">
        <v>671</v>
      </c>
      <c r="D25" s="733" t="s">
        <v>672</v>
      </c>
      <c r="E25" s="733" t="s">
        <v>674</v>
      </c>
      <c r="F25" s="733" t="s">
        <v>673</v>
      </c>
      <c r="H25" s="733" t="s">
        <v>675</v>
      </c>
      <c r="I25" s="733" t="s">
        <v>676</v>
      </c>
      <c r="J25" s="733" t="s">
        <v>677</v>
      </c>
      <c r="K25" s="733" t="s">
        <v>671</v>
      </c>
      <c r="M25" s="733" t="s">
        <v>675</v>
      </c>
      <c r="N25" s="733" t="s">
        <v>676</v>
      </c>
      <c r="O25" s="733" t="s">
        <v>677</v>
      </c>
      <c r="P25" s="733" t="s">
        <v>671</v>
      </c>
    </row>
    <row r="26" spans="2:21" ht="17.149999999999999">
      <c r="B26" s="740"/>
      <c r="C26" s="740" t="s">
        <v>681</v>
      </c>
      <c r="D26" s="740" t="s">
        <v>682</v>
      </c>
      <c r="E26" s="740" t="s">
        <v>683</v>
      </c>
      <c r="F26" s="740" t="s">
        <v>684</v>
      </c>
      <c r="H26" s="740"/>
      <c r="I26" s="740" t="s">
        <v>685</v>
      </c>
      <c r="J26" s="740" t="s">
        <v>686</v>
      </c>
      <c r="K26" s="740" t="s">
        <v>687</v>
      </c>
      <c r="M26" s="740"/>
      <c r="N26" s="740" t="s">
        <v>688</v>
      </c>
      <c r="O26" s="740" t="s">
        <v>689</v>
      </c>
      <c r="P26" s="740" t="s">
        <v>690</v>
      </c>
    </row>
    <row r="27" spans="2:21" ht="15.75" customHeight="1">
      <c r="B27" s="735" t="s">
        <v>695</v>
      </c>
      <c r="C27" s="743">
        <f>K49</f>
        <v>0</v>
      </c>
      <c r="D27" s="741"/>
      <c r="E27" s="734"/>
      <c r="F27" s="734"/>
      <c r="H27" s="734"/>
      <c r="I27" s="734"/>
      <c r="J27" s="734"/>
      <c r="K27" s="734">
        <f>I27*J27</f>
        <v>0</v>
      </c>
      <c r="M27" s="734"/>
      <c r="N27" s="734"/>
      <c r="O27" s="734"/>
      <c r="P27" s="734">
        <f>N27*O27</f>
        <v>0</v>
      </c>
    </row>
    <row r="28" spans="2:21" ht="15.75" customHeight="1">
      <c r="B28" s="735" t="s">
        <v>696</v>
      </c>
      <c r="C28" s="744">
        <f>P49</f>
        <v>0</v>
      </c>
      <c r="D28" s="745">
        <f>C28-C27</f>
        <v>0</v>
      </c>
      <c r="E28" s="734"/>
      <c r="F28" s="742">
        <f>D28*E28</f>
        <v>0</v>
      </c>
      <c r="H28" s="734"/>
      <c r="I28" s="734"/>
      <c r="J28" s="734"/>
      <c r="K28" s="734"/>
      <c r="M28" s="734"/>
      <c r="N28" s="734"/>
      <c r="O28" s="734"/>
      <c r="P28" s="734"/>
    </row>
    <row r="29" spans="2:21" ht="15.75" customHeight="1">
      <c r="B29" s="735" t="s">
        <v>697</v>
      </c>
      <c r="C29" s="734"/>
      <c r="D29" s="734"/>
      <c r="E29" s="734"/>
      <c r="F29" s="734"/>
      <c r="H29" s="734"/>
      <c r="I29" s="734"/>
      <c r="J29" s="734"/>
      <c r="K29" s="734"/>
      <c r="M29" s="734"/>
      <c r="N29" s="734"/>
      <c r="O29" s="734"/>
      <c r="P29" s="734"/>
    </row>
    <row r="30" spans="2:21" ht="15.75" customHeight="1">
      <c r="B30" s="735" t="s">
        <v>698</v>
      </c>
      <c r="C30" s="734"/>
      <c r="D30" s="734"/>
      <c r="E30" s="734"/>
      <c r="F30" s="734"/>
      <c r="H30" s="734"/>
      <c r="I30" s="734"/>
      <c r="J30" s="734"/>
      <c r="K30" s="734"/>
      <c r="M30" s="734"/>
      <c r="N30" s="734"/>
      <c r="O30" s="734"/>
      <c r="P30" s="734"/>
    </row>
    <row r="31" spans="2:21" ht="15.75" customHeight="1">
      <c r="B31" s="735" t="s">
        <v>699</v>
      </c>
      <c r="C31" s="734"/>
      <c r="D31" s="734"/>
      <c r="E31" s="734"/>
      <c r="F31" s="734"/>
      <c r="H31" s="734"/>
      <c r="I31" s="734"/>
      <c r="J31" s="734"/>
      <c r="K31" s="734"/>
      <c r="M31" s="734"/>
      <c r="N31" s="734"/>
      <c r="O31" s="734"/>
      <c r="P31" s="734"/>
    </row>
    <row r="32" spans="2:21" ht="15.75" customHeight="1">
      <c r="B32" s="735" t="s">
        <v>700</v>
      </c>
      <c r="C32" s="734"/>
      <c r="D32" s="734"/>
      <c r="E32" s="734"/>
      <c r="F32" s="734"/>
      <c r="H32" s="734"/>
      <c r="I32" s="734"/>
      <c r="J32" s="734"/>
      <c r="K32" s="734"/>
      <c r="M32" s="734"/>
      <c r="N32" s="734"/>
      <c r="O32" s="734"/>
      <c r="P32" s="734"/>
    </row>
    <row r="33" spans="2:16" ht="15.75" customHeight="1">
      <c r="B33" s="735" t="s">
        <v>701</v>
      </c>
      <c r="C33" s="734"/>
      <c r="D33" s="734"/>
      <c r="E33" s="734"/>
      <c r="F33" s="734"/>
      <c r="H33" s="734"/>
      <c r="I33" s="734"/>
      <c r="J33" s="734"/>
      <c r="K33" s="734"/>
      <c r="M33" s="734"/>
      <c r="N33" s="734"/>
      <c r="O33" s="734"/>
      <c r="P33" s="734"/>
    </row>
    <row r="34" spans="2:16" ht="15.75" customHeight="1">
      <c r="B34" s="735" t="s">
        <v>702</v>
      </c>
      <c r="C34" s="734"/>
      <c r="D34" s="734"/>
      <c r="E34" s="734"/>
      <c r="F34" s="734"/>
      <c r="H34" s="734"/>
      <c r="I34" s="734"/>
      <c r="J34" s="734"/>
      <c r="K34" s="734"/>
      <c r="M34" s="734"/>
      <c r="N34" s="734"/>
      <c r="O34" s="734"/>
      <c r="P34" s="734"/>
    </row>
    <row r="35" spans="2:16" ht="15.75" customHeight="1">
      <c r="B35" s="735" t="s">
        <v>703</v>
      </c>
      <c r="C35" s="734"/>
      <c r="D35" s="734"/>
      <c r="E35" s="734"/>
      <c r="F35" s="734"/>
      <c r="H35" s="734"/>
      <c r="I35" s="734"/>
      <c r="J35" s="734"/>
      <c r="K35" s="734"/>
      <c r="M35" s="734"/>
      <c r="N35" s="734"/>
      <c r="O35" s="734"/>
      <c r="P35" s="734"/>
    </row>
    <row r="36" spans="2:16" ht="15.75" customHeight="1">
      <c r="B36" s="735" t="s">
        <v>704</v>
      </c>
      <c r="C36" s="734"/>
      <c r="D36" s="734"/>
      <c r="E36" s="734"/>
      <c r="F36" s="734"/>
      <c r="H36" s="734"/>
      <c r="I36" s="734"/>
      <c r="J36" s="734"/>
      <c r="K36" s="734"/>
      <c r="M36" s="734"/>
      <c r="N36" s="734"/>
      <c r="O36" s="734"/>
      <c r="P36" s="734"/>
    </row>
    <row r="37" spans="2:16" ht="15.75" customHeight="1">
      <c r="B37" s="735" t="s">
        <v>705</v>
      </c>
      <c r="C37" s="734"/>
      <c r="D37" s="734"/>
      <c r="E37" s="734"/>
      <c r="F37" s="734"/>
      <c r="H37" s="734"/>
      <c r="I37" s="734"/>
      <c r="J37" s="734"/>
      <c r="K37" s="734"/>
      <c r="M37" s="734"/>
      <c r="N37" s="734"/>
      <c r="O37" s="734"/>
      <c r="P37" s="734"/>
    </row>
    <row r="38" spans="2:16" ht="15.75" customHeight="1">
      <c r="B38" s="735" t="s">
        <v>706</v>
      </c>
      <c r="C38" s="734"/>
      <c r="D38" s="734"/>
      <c r="E38" s="734"/>
      <c r="F38" s="734"/>
      <c r="H38" s="734"/>
      <c r="I38" s="734"/>
      <c r="J38" s="734"/>
      <c r="K38" s="734"/>
      <c r="M38" s="734"/>
      <c r="N38" s="734"/>
      <c r="O38" s="734"/>
      <c r="P38" s="734"/>
    </row>
    <row r="39" spans="2:16" ht="16.399999999999999" customHeight="1">
      <c r="B39" s="746" t="s">
        <v>26</v>
      </c>
      <c r="C39" s="747"/>
      <c r="D39" s="747"/>
      <c r="E39" s="747"/>
      <c r="F39" s="748">
        <f>SUM(F28:F38)</f>
        <v>0</v>
      </c>
      <c r="H39" s="734"/>
      <c r="I39" s="734"/>
      <c r="J39" s="734"/>
      <c r="K39" s="734"/>
      <c r="M39" s="734"/>
      <c r="N39" s="734"/>
      <c r="O39" s="734"/>
      <c r="P39" s="734"/>
    </row>
    <row r="40" spans="2:16">
      <c r="B40" s="735" t="s">
        <v>694</v>
      </c>
      <c r="C40" s="734"/>
      <c r="D40" s="734"/>
      <c r="E40" s="734"/>
      <c r="F40" s="734"/>
      <c r="H40" s="734"/>
      <c r="I40" s="734"/>
      <c r="J40" s="734"/>
      <c r="K40" s="734"/>
      <c r="M40" s="734"/>
      <c r="N40" s="734"/>
      <c r="O40" s="734"/>
      <c r="P40" s="734"/>
    </row>
    <row r="41" spans="2:16">
      <c r="B41" s="735" t="s">
        <v>694</v>
      </c>
      <c r="C41" s="734"/>
      <c r="D41" s="734"/>
      <c r="E41" s="734"/>
      <c r="F41" s="734"/>
      <c r="H41" s="734"/>
      <c r="I41" s="734"/>
      <c r="J41" s="734"/>
      <c r="K41" s="734"/>
      <c r="M41" s="734"/>
      <c r="N41" s="734"/>
      <c r="O41" s="734"/>
      <c r="P41" s="734"/>
    </row>
    <row r="42" spans="2:16">
      <c r="B42" s="735" t="s">
        <v>694</v>
      </c>
      <c r="C42" s="734"/>
      <c r="D42" s="734"/>
      <c r="E42" s="734"/>
      <c r="F42" s="734"/>
      <c r="H42" s="734"/>
      <c r="I42" s="734"/>
      <c r="J42" s="734"/>
      <c r="K42" s="734"/>
      <c r="M42" s="734"/>
      <c r="N42" s="734"/>
      <c r="O42" s="734"/>
      <c r="P42" s="734"/>
    </row>
    <row r="43" spans="2:16">
      <c r="B43" s="735" t="s">
        <v>694</v>
      </c>
      <c r="C43" s="734"/>
      <c r="D43" s="734"/>
      <c r="E43" s="734"/>
      <c r="F43" s="734"/>
      <c r="H43" s="734"/>
      <c r="I43" s="734"/>
      <c r="J43" s="734"/>
      <c r="K43" s="734"/>
      <c r="M43" s="734"/>
      <c r="N43" s="734"/>
      <c r="O43" s="734"/>
      <c r="P43" s="734"/>
    </row>
    <row r="44" spans="2:16">
      <c r="H44" s="734"/>
      <c r="I44" s="734"/>
      <c r="J44" s="734"/>
      <c r="K44" s="734"/>
      <c r="M44" s="734"/>
      <c r="N44" s="734"/>
      <c r="O44" s="734"/>
      <c r="P44" s="734"/>
    </row>
    <row r="45" spans="2:16">
      <c r="H45" s="734"/>
      <c r="I45" s="734"/>
      <c r="J45" s="734"/>
      <c r="K45" s="734"/>
      <c r="M45" s="734"/>
      <c r="N45" s="734"/>
      <c r="O45" s="734"/>
      <c r="P45" s="734"/>
    </row>
    <row r="46" spans="2:16">
      <c r="H46" s="734"/>
      <c r="I46" s="734"/>
      <c r="J46" s="734"/>
      <c r="K46" s="734"/>
      <c r="M46" s="734"/>
      <c r="N46" s="734"/>
      <c r="O46" s="734"/>
      <c r="P46" s="734"/>
    </row>
    <row r="47" spans="2:16">
      <c r="H47" s="734"/>
      <c r="I47" s="734"/>
      <c r="J47" s="734"/>
      <c r="K47" s="734"/>
      <c r="M47" s="734"/>
      <c r="N47" s="734"/>
      <c r="O47" s="734"/>
      <c r="P47" s="734"/>
    </row>
    <row r="48" spans="2:16">
      <c r="H48" s="734"/>
      <c r="I48" s="734"/>
      <c r="J48" s="734"/>
      <c r="K48" s="734"/>
      <c r="M48" s="734"/>
      <c r="N48" s="734"/>
      <c r="O48" s="734"/>
      <c r="P48" s="734"/>
    </row>
    <row r="49" spans="8:16">
      <c r="H49" s="746" t="s">
        <v>26</v>
      </c>
      <c r="I49" s="747"/>
      <c r="J49" s="747"/>
      <c r="K49" s="743">
        <f>SUM(K27:K48)</f>
        <v>0</v>
      </c>
      <c r="M49" s="746" t="s">
        <v>26</v>
      </c>
      <c r="N49" s="747"/>
      <c r="O49" s="747"/>
      <c r="P49" s="744">
        <f>SUM(P27:P48)</f>
        <v>0</v>
      </c>
    </row>
  </sheetData>
  <mergeCells count="2">
    <mergeCell ref="B24:F24"/>
    <mergeCell ref="B18:U18"/>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6:U58"/>
  <sheetViews>
    <sheetView zoomScale="85" zoomScaleNormal="85" workbookViewId="0">
      <pane ySplit="16" topLeftCell="A26" activePane="bottomLeft" state="frozen"/>
      <selection pane="bottomLeft" activeCell="A43" sqref="A43"/>
    </sheetView>
  </sheetViews>
  <sheetFormatPr defaultColWidth="9" defaultRowHeight="14.6"/>
  <cols>
    <col min="1" max="1" width="9" style="12"/>
    <col min="2" max="2" width="37" style="696" customWidth="1"/>
    <col min="3" max="3" width="9" style="10"/>
    <col min="4" max="16384" width="9" style="12"/>
  </cols>
  <sheetData>
    <row r="16" spans="2:21" ht="26.25" customHeight="1">
      <c r="B16" s="697" t="s">
        <v>561</v>
      </c>
      <c r="C16" s="791" t="s">
        <v>505</v>
      </c>
      <c r="D16" s="792"/>
      <c r="E16" s="792"/>
      <c r="F16" s="792"/>
      <c r="G16" s="792"/>
      <c r="H16" s="792"/>
      <c r="I16" s="792"/>
      <c r="J16" s="792"/>
      <c r="K16" s="792"/>
      <c r="L16" s="792"/>
      <c r="M16" s="792"/>
      <c r="N16" s="792"/>
      <c r="O16" s="792"/>
      <c r="P16" s="792"/>
      <c r="Q16" s="792"/>
      <c r="R16" s="792"/>
      <c r="S16" s="792"/>
      <c r="T16" s="792"/>
      <c r="U16" s="792"/>
    </row>
    <row r="17" spans="2:21" ht="55.5" customHeight="1">
      <c r="B17" s="698" t="s">
        <v>626</v>
      </c>
      <c r="C17" s="793" t="s">
        <v>730</v>
      </c>
      <c r="D17" s="793"/>
      <c r="E17" s="793"/>
      <c r="F17" s="793"/>
      <c r="G17" s="793"/>
      <c r="H17" s="793"/>
      <c r="I17" s="793"/>
      <c r="J17" s="793"/>
      <c r="K17" s="793"/>
      <c r="L17" s="793"/>
      <c r="M17" s="793"/>
      <c r="N17" s="793"/>
      <c r="O17" s="793"/>
      <c r="P17" s="793"/>
      <c r="Q17" s="793"/>
      <c r="R17" s="793"/>
      <c r="S17" s="793"/>
      <c r="T17" s="793"/>
      <c r="U17" s="794"/>
    </row>
    <row r="18" spans="2:21" ht="15.45">
      <c r="B18" s="699"/>
      <c r="C18" s="700"/>
      <c r="D18" s="701"/>
      <c r="E18" s="701"/>
      <c r="F18" s="701"/>
      <c r="G18" s="701"/>
      <c r="H18" s="701"/>
      <c r="I18" s="701"/>
      <c r="J18" s="701"/>
      <c r="K18" s="701"/>
      <c r="L18" s="701"/>
      <c r="M18" s="701"/>
      <c r="N18" s="701"/>
      <c r="O18" s="701"/>
      <c r="P18" s="701"/>
      <c r="Q18" s="701"/>
      <c r="R18" s="701"/>
      <c r="S18" s="701"/>
      <c r="T18" s="701"/>
      <c r="U18" s="702"/>
    </row>
    <row r="19" spans="2:21" ht="15.45">
      <c r="B19" s="699"/>
      <c r="C19" s="700" t="s">
        <v>630</v>
      </c>
      <c r="D19" s="701"/>
      <c r="E19" s="701"/>
      <c r="F19" s="701"/>
      <c r="G19" s="701"/>
      <c r="H19" s="701"/>
      <c r="I19" s="701"/>
      <c r="J19" s="701"/>
      <c r="K19" s="701"/>
      <c r="L19" s="701"/>
      <c r="M19" s="701"/>
      <c r="N19" s="701"/>
      <c r="O19" s="701"/>
      <c r="P19" s="701"/>
      <c r="Q19" s="701"/>
      <c r="R19" s="701"/>
      <c r="S19" s="701"/>
      <c r="T19" s="701"/>
      <c r="U19" s="702"/>
    </row>
    <row r="20" spans="2:21" ht="15.45">
      <c r="B20" s="699"/>
      <c r="C20" s="700"/>
      <c r="D20" s="701"/>
      <c r="E20" s="701"/>
      <c r="F20" s="701"/>
      <c r="G20" s="701"/>
      <c r="H20" s="701"/>
      <c r="I20" s="701"/>
      <c r="J20" s="701"/>
      <c r="K20" s="701"/>
      <c r="L20" s="701"/>
      <c r="M20" s="701"/>
      <c r="N20" s="701"/>
      <c r="O20" s="701"/>
      <c r="P20" s="701"/>
      <c r="Q20" s="701"/>
      <c r="R20" s="701"/>
      <c r="S20" s="701"/>
      <c r="T20" s="701"/>
      <c r="U20" s="702"/>
    </row>
    <row r="21" spans="2:21" ht="15.45">
      <c r="B21" s="699"/>
      <c r="C21" s="700" t="s">
        <v>627</v>
      </c>
      <c r="D21" s="701"/>
      <c r="E21" s="701"/>
      <c r="F21" s="701"/>
      <c r="G21" s="701"/>
      <c r="H21" s="701"/>
      <c r="I21" s="701"/>
      <c r="J21" s="701"/>
      <c r="K21" s="701"/>
      <c r="L21" s="701"/>
      <c r="M21" s="701"/>
      <c r="N21" s="701"/>
      <c r="O21" s="701"/>
      <c r="P21" s="701"/>
      <c r="Q21" s="701"/>
      <c r="R21" s="701"/>
      <c r="S21" s="701"/>
      <c r="T21" s="701"/>
      <c r="U21" s="702"/>
    </row>
    <row r="22" spans="2:21" ht="15.45">
      <c r="B22" s="699"/>
      <c r="C22" s="700"/>
      <c r="D22" s="701"/>
      <c r="E22" s="701"/>
      <c r="F22" s="701"/>
      <c r="G22" s="701"/>
      <c r="H22" s="701"/>
      <c r="I22" s="701"/>
      <c r="J22" s="701"/>
      <c r="K22" s="701"/>
      <c r="L22" s="701"/>
      <c r="M22" s="701"/>
      <c r="N22" s="701"/>
      <c r="O22" s="701"/>
      <c r="P22" s="701"/>
      <c r="Q22" s="701"/>
      <c r="R22" s="701"/>
      <c r="S22" s="701"/>
      <c r="T22" s="701"/>
      <c r="U22" s="702"/>
    </row>
    <row r="23" spans="2:21" ht="30" customHeight="1">
      <c r="B23" s="699"/>
      <c r="C23" s="787" t="s">
        <v>628</v>
      </c>
      <c r="D23" s="787"/>
      <c r="E23" s="787"/>
      <c r="F23" s="787"/>
      <c r="G23" s="787"/>
      <c r="H23" s="787"/>
      <c r="I23" s="787"/>
      <c r="J23" s="787"/>
      <c r="K23" s="787"/>
      <c r="L23" s="787"/>
      <c r="M23" s="787"/>
      <c r="N23" s="787"/>
      <c r="O23" s="787"/>
      <c r="P23" s="787"/>
      <c r="Q23" s="787"/>
      <c r="R23" s="787"/>
      <c r="S23" s="787"/>
      <c r="T23" s="701"/>
      <c r="U23" s="702"/>
    </row>
    <row r="24" spans="2:21" ht="15.45">
      <c r="B24" s="699"/>
      <c r="C24" s="700"/>
      <c r="D24" s="701"/>
      <c r="E24" s="701"/>
      <c r="F24" s="701"/>
      <c r="G24" s="701"/>
      <c r="H24" s="701"/>
      <c r="I24" s="701"/>
      <c r="J24" s="701"/>
      <c r="K24" s="701"/>
      <c r="L24" s="701"/>
      <c r="M24" s="701"/>
      <c r="N24" s="701"/>
      <c r="O24" s="701"/>
      <c r="P24" s="701"/>
      <c r="Q24" s="701"/>
      <c r="R24" s="701"/>
      <c r="S24" s="701"/>
      <c r="T24" s="701"/>
      <c r="U24" s="702"/>
    </row>
    <row r="25" spans="2:21" ht="15.45">
      <c r="B25" s="699"/>
      <c r="C25" s="700" t="s">
        <v>631</v>
      </c>
      <c r="D25" s="701"/>
      <c r="E25" s="701"/>
      <c r="F25" s="701"/>
      <c r="G25" s="701"/>
      <c r="H25" s="701"/>
      <c r="I25" s="701"/>
      <c r="J25" s="701"/>
      <c r="K25" s="701"/>
      <c r="L25" s="701"/>
      <c r="M25" s="701"/>
      <c r="N25" s="701"/>
      <c r="O25" s="701"/>
      <c r="P25" s="701"/>
      <c r="Q25" s="701"/>
      <c r="R25" s="701"/>
      <c r="S25" s="701"/>
      <c r="T25" s="701"/>
      <c r="U25" s="702"/>
    </row>
    <row r="26" spans="2:21" ht="15.45">
      <c r="B26" s="699"/>
      <c r="C26" s="700"/>
      <c r="D26" s="701"/>
      <c r="E26" s="701"/>
      <c r="F26" s="701"/>
      <c r="G26" s="701"/>
      <c r="H26" s="701"/>
      <c r="I26" s="701"/>
      <c r="J26" s="701"/>
      <c r="K26" s="701"/>
      <c r="L26" s="701"/>
      <c r="M26" s="701"/>
      <c r="N26" s="701"/>
      <c r="O26" s="701"/>
      <c r="P26" s="701"/>
      <c r="Q26" s="701"/>
      <c r="R26" s="701"/>
      <c r="S26" s="701"/>
      <c r="T26" s="701"/>
      <c r="U26" s="702"/>
    </row>
    <row r="27" spans="2:21" ht="31.5" customHeight="1">
      <c r="B27" s="699"/>
      <c r="C27" s="787" t="s">
        <v>629</v>
      </c>
      <c r="D27" s="787"/>
      <c r="E27" s="787"/>
      <c r="F27" s="787"/>
      <c r="G27" s="787"/>
      <c r="H27" s="787"/>
      <c r="I27" s="787"/>
      <c r="J27" s="787"/>
      <c r="K27" s="787"/>
      <c r="L27" s="787"/>
      <c r="M27" s="787"/>
      <c r="N27" s="787"/>
      <c r="O27" s="787"/>
      <c r="P27" s="787"/>
      <c r="Q27" s="787"/>
      <c r="R27" s="787"/>
      <c r="S27" s="787"/>
      <c r="T27" s="787"/>
      <c r="U27" s="788"/>
    </row>
    <row r="28" spans="2:21" ht="15.45">
      <c r="B28" s="699"/>
      <c r="C28" s="700"/>
      <c r="D28" s="701"/>
      <c r="E28" s="701"/>
      <c r="F28" s="701"/>
      <c r="G28" s="701"/>
      <c r="H28" s="701"/>
      <c r="I28" s="701"/>
      <c r="J28" s="701"/>
      <c r="K28" s="701"/>
      <c r="L28" s="701"/>
      <c r="M28" s="701"/>
      <c r="N28" s="701"/>
      <c r="O28" s="701"/>
      <c r="P28" s="701"/>
      <c r="Q28" s="701"/>
      <c r="R28" s="701"/>
      <c r="S28" s="701"/>
      <c r="T28" s="701"/>
      <c r="U28" s="702"/>
    </row>
    <row r="29" spans="2:21" ht="31.5" customHeight="1">
      <c r="B29" s="699"/>
      <c r="C29" s="787" t="s">
        <v>632</v>
      </c>
      <c r="D29" s="787"/>
      <c r="E29" s="787"/>
      <c r="F29" s="787"/>
      <c r="G29" s="787"/>
      <c r="H29" s="787"/>
      <c r="I29" s="787"/>
      <c r="J29" s="787"/>
      <c r="K29" s="787"/>
      <c r="L29" s="787"/>
      <c r="M29" s="787"/>
      <c r="N29" s="787"/>
      <c r="O29" s="787"/>
      <c r="P29" s="787"/>
      <c r="Q29" s="787"/>
      <c r="R29" s="787"/>
      <c r="S29" s="787"/>
      <c r="T29" s="787"/>
      <c r="U29" s="788"/>
    </row>
    <row r="30" spans="2:21" ht="15.45">
      <c r="B30" s="699"/>
      <c r="C30" s="700"/>
      <c r="D30" s="701"/>
      <c r="E30" s="701"/>
      <c r="F30" s="701"/>
      <c r="G30" s="701"/>
      <c r="H30" s="701"/>
      <c r="I30" s="701"/>
      <c r="J30" s="701"/>
      <c r="K30" s="701"/>
      <c r="L30" s="701"/>
      <c r="M30" s="701"/>
      <c r="N30" s="701"/>
      <c r="O30" s="701"/>
      <c r="P30" s="701"/>
      <c r="Q30" s="701"/>
      <c r="R30" s="701"/>
      <c r="S30" s="701"/>
      <c r="T30" s="701"/>
      <c r="U30" s="702"/>
    </row>
    <row r="31" spans="2:21" ht="15.45">
      <c r="B31" s="699"/>
      <c r="C31" s="700" t="s">
        <v>633</v>
      </c>
      <c r="D31" s="701"/>
      <c r="E31" s="701"/>
      <c r="F31" s="701"/>
      <c r="G31" s="701"/>
      <c r="H31" s="701"/>
      <c r="I31" s="701"/>
      <c r="J31" s="701"/>
      <c r="K31" s="701"/>
      <c r="L31" s="701"/>
      <c r="M31" s="701"/>
      <c r="N31" s="701"/>
      <c r="O31" s="701"/>
      <c r="P31" s="701"/>
      <c r="Q31" s="701"/>
      <c r="R31" s="701"/>
      <c r="S31" s="701"/>
      <c r="T31" s="701"/>
      <c r="U31" s="702"/>
    </row>
    <row r="32" spans="2:21" ht="15.45">
      <c r="B32" s="703"/>
      <c r="C32" s="704"/>
      <c r="D32" s="705"/>
      <c r="E32" s="705"/>
      <c r="F32" s="705"/>
      <c r="G32" s="705"/>
      <c r="H32" s="705"/>
      <c r="I32" s="705"/>
      <c r="J32" s="705"/>
      <c r="K32" s="705"/>
      <c r="L32" s="705"/>
      <c r="M32" s="705"/>
      <c r="N32" s="705"/>
      <c r="O32" s="705"/>
      <c r="P32" s="705"/>
      <c r="Q32" s="705"/>
      <c r="R32" s="705"/>
      <c r="S32" s="705"/>
      <c r="T32" s="705"/>
      <c r="U32" s="706"/>
    </row>
    <row r="33" spans="2:21" ht="39" customHeight="1">
      <c r="B33" s="707" t="s">
        <v>634</v>
      </c>
      <c r="C33" s="795" t="s">
        <v>635</v>
      </c>
      <c r="D33" s="795"/>
      <c r="E33" s="795"/>
      <c r="F33" s="795"/>
      <c r="G33" s="795"/>
      <c r="H33" s="795"/>
      <c r="I33" s="795"/>
      <c r="J33" s="795"/>
      <c r="K33" s="795"/>
      <c r="L33" s="795"/>
      <c r="M33" s="795"/>
      <c r="N33" s="795"/>
      <c r="O33" s="795"/>
      <c r="P33" s="795"/>
      <c r="Q33" s="795"/>
      <c r="R33" s="795"/>
      <c r="S33" s="795"/>
      <c r="T33" s="795"/>
      <c r="U33" s="796"/>
    </row>
    <row r="34" spans="2:21">
      <c r="B34" s="708"/>
      <c r="C34" s="709"/>
      <c r="D34" s="709"/>
      <c r="E34" s="709"/>
      <c r="F34" s="709"/>
      <c r="G34" s="709"/>
      <c r="H34" s="709"/>
      <c r="I34" s="709"/>
      <c r="J34" s="709"/>
      <c r="K34" s="709"/>
      <c r="L34" s="709"/>
      <c r="M34" s="709"/>
      <c r="N34" s="709"/>
      <c r="O34" s="709"/>
      <c r="P34" s="709"/>
      <c r="Q34" s="709"/>
      <c r="R34" s="709"/>
      <c r="S34" s="709"/>
      <c r="T34" s="709"/>
      <c r="U34" s="710"/>
    </row>
    <row r="35" spans="2:21" ht="15.45">
      <c r="B35" s="711" t="s">
        <v>636</v>
      </c>
      <c r="C35" s="712" t="s">
        <v>637</v>
      </c>
      <c r="D35" s="701"/>
      <c r="E35" s="701"/>
      <c r="F35" s="701"/>
      <c r="G35" s="701"/>
      <c r="H35" s="701"/>
      <c r="I35" s="701"/>
      <c r="J35" s="701"/>
      <c r="K35" s="701"/>
      <c r="L35" s="701"/>
      <c r="M35" s="701"/>
      <c r="N35" s="701"/>
      <c r="O35" s="701"/>
      <c r="P35" s="701"/>
      <c r="Q35" s="701"/>
      <c r="R35" s="701"/>
      <c r="S35" s="701"/>
      <c r="T35" s="701"/>
      <c r="U35" s="702"/>
    </row>
    <row r="36" spans="2:21">
      <c r="B36" s="713"/>
      <c r="C36" s="705"/>
      <c r="D36" s="705"/>
      <c r="E36" s="705"/>
      <c r="F36" s="705"/>
      <c r="G36" s="705"/>
      <c r="H36" s="705"/>
      <c r="I36" s="705"/>
      <c r="J36" s="705"/>
      <c r="K36" s="705"/>
      <c r="L36" s="705"/>
      <c r="M36" s="705"/>
      <c r="N36" s="705"/>
      <c r="O36" s="705"/>
      <c r="P36" s="705"/>
      <c r="Q36" s="705"/>
      <c r="R36" s="705"/>
      <c r="S36" s="705"/>
      <c r="T36" s="705"/>
      <c r="U36" s="706"/>
    </row>
    <row r="37" spans="2:21" ht="34.5" customHeight="1">
      <c r="B37" s="698" t="s">
        <v>638</v>
      </c>
      <c r="C37" s="789" t="s">
        <v>639</v>
      </c>
      <c r="D37" s="789"/>
      <c r="E37" s="789"/>
      <c r="F37" s="789"/>
      <c r="G37" s="789"/>
      <c r="H37" s="789"/>
      <c r="I37" s="789"/>
      <c r="J37" s="789"/>
      <c r="K37" s="789"/>
      <c r="L37" s="789"/>
      <c r="M37" s="789"/>
      <c r="N37" s="789"/>
      <c r="O37" s="789"/>
      <c r="P37" s="789"/>
      <c r="Q37" s="789"/>
      <c r="R37" s="789"/>
      <c r="S37" s="789"/>
      <c r="T37" s="789"/>
      <c r="U37" s="790"/>
    </row>
    <row r="38" spans="2:21">
      <c r="B38" s="713"/>
      <c r="C38" s="705"/>
      <c r="D38" s="705"/>
      <c r="E38" s="705"/>
      <c r="F38" s="705"/>
      <c r="G38" s="705"/>
      <c r="H38" s="705"/>
      <c r="I38" s="705"/>
      <c r="J38" s="705"/>
      <c r="K38" s="705"/>
      <c r="L38" s="705"/>
      <c r="M38" s="705"/>
      <c r="N38" s="705"/>
      <c r="O38" s="705"/>
      <c r="P38" s="705"/>
      <c r="Q38" s="705"/>
      <c r="R38" s="705"/>
      <c r="S38" s="705"/>
      <c r="T38" s="705"/>
      <c r="U38" s="706"/>
    </row>
    <row r="39" spans="2:21" ht="15.45">
      <c r="B39" s="698" t="s">
        <v>640</v>
      </c>
      <c r="C39" s="714" t="s">
        <v>641</v>
      </c>
      <c r="D39" s="709"/>
      <c r="E39" s="709"/>
      <c r="F39" s="709"/>
      <c r="G39" s="709"/>
      <c r="H39" s="709"/>
      <c r="I39" s="709"/>
      <c r="J39" s="709"/>
      <c r="K39" s="709"/>
      <c r="L39" s="709"/>
      <c r="M39" s="709"/>
      <c r="N39" s="709"/>
      <c r="O39" s="709"/>
      <c r="P39" s="709"/>
      <c r="Q39" s="709"/>
      <c r="R39" s="709"/>
      <c r="S39" s="709"/>
      <c r="T39" s="709"/>
      <c r="U39" s="710"/>
    </row>
    <row r="40" spans="2:21">
      <c r="B40" s="713"/>
      <c r="C40" s="705"/>
      <c r="D40" s="705"/>
      <c r="E40" s="705"/>
      <c r="F40" s="705"/>
      <c r="G40" s="705"/>
      <c r="H40" s="705"/>
      <c r="I40" s="705"/>
      <c r="J40" s="705"/>
      <c r="K40" s="705"/>
      <c r="L40" s="705"/>
      <c r="M40" s="705"/>
      <c r="N40" s="705"/>
      <c r="O40" s="705"/>
      <c r="P40" s="705"/>
      <c r="Q40" s="705"/>
      <c r="R40" s="705"/>
      <c r="S40" s="705"/>
      <c r="T40" s="705"/>
      <c r="U40" s="706"/>
    </row>
    <row r="41" spans="2:21">
      <c r="B41" s="715"/>
      <c r="C41" s="709"/>
      <c r="D41" s="709"/>
      <c r="E41" s="709"/>
      <c r="F41" s="709"/>
      <c r="G41" s="709"/>
      <c r="H41" s="709"/>
      <c r="I41" s="709"/>
      <c r="J41" s="709"/>
      <c r="K41" s="709"/>
      <c r="L41" s="709"/>
      <c r="M41" s="709"/>
      <c r="N41" s="709"/>
      <c r="O41" s="709"/>
      <c r="P41" s="709"/>
      <c r="Q41" s="709"/>
      <c r="R41" s="709"/>
      <c r="S41" s="709"/>
      <c r="T41" s="709"/>
      <c r="U41" s="710"/>
    </row>
    <row r="42" spans="2:21" ht="15.45">
      <c r="B42" s="711" t="s">
        <v>642</v>
      </c>
      <c r="C42" s="712" t="s">
        <v>643</v>
      </c>
      <c r="D42" s="701"/>
      <c r="E42" s="701"/>
      <c r="F42" s="701"/>
      <c r="G42" s="701"/>
      <c r="H42" s="701"/>
      <c r="I42" s="701"/>
      <c r="J42" s="701"/>
      <c r="K42" s="701"/>
      <c r="L42" s="701"/>
      <c r="M42" s="701"/>
      <c r="N42" s="701"/>
      <c r="O42" s="701"/>
      <c r="P42" s="701"/>
      <c r="Q42" s="701"/>
      <c r="R42" s="701"/>
      <c r="S42" s="701"/>
      <c r="T42" s="701"/>
      <c r="U42" s="702"/>
    </row>
    <row r="43" spans="2:21">
      <c r="B43" s="716"/>
      <c r="C43" s="701"/>
      <c r="D43" s="701"/>
      <c r="E43" s="701"/>
      <c r="F43" s="701"/>
      <c r="G43" s="701"/>
      <c r="H43" s="701"/>
      <c r="I43" s="701"/>
      <c r="J43" s="701"/>
      <c r="K43" s="701"/>
      <c r="L43" s="701"/>
      <c r="M43" s="701"/>
      <c r="N43" s="701"/>
      <c r="O43" s="701"/>
      <c r="P43" s="701"/>
      <c r="Q43" s="701"/>
      <c r="R43" s="701"/>
      <c r="S43" s="701"/>
      <c r="T43" s="701"/>
      <c r="U43" s="702"/>
    </row>
    <row r="44" spans="2:21" ht="36" customHeight="1">
      <c r="B44" s="716"/>
      <c r="C44" s="785" t="s">
        <v>659</v>
      </c>
      <c r="D44" s="785"/>
      <c r="E44" s="785"/>
      <c r="F44" s="785"/>
      <c r="G44" s="785"/>
      <c r="H44" s="785"/>
      <c r="I44" s="785"/>
      <c r="J44" s="785"/>
      <c r="K44" s="785"/>
      <c r="L44" s="785"/>
      <c r="M44" s="785"/>
      <c r="N44" s="785"/>
      <c r="O44" s="785"/>
      <c r="P44" s="785"/>
      <c r="Q44" s="785"/>
      <c r="R44" s="785"/>
      <c r="S44" s="785"/>
      <c r="T44" s="785"/>
      <c r="U44" s="786"/>
    </row>
    <row r="45" spans="2:21">
      <c r="B45" s="716"/>
      <c r="C45" s="717"/>
      <c r="D45" s="701"/>
      <c r="E45" s="701"/>
      <c r="F45" s="701"/>
      <c r="G45" s="701"/>
      <c r="H45" s="701"/>
      <c r="I45" s="701"/>
      <c r="J45" s="701"/>
      <c r="K45" s="701"/>
      <c r="L45" s="701"/>
      <c r="M45" s="701"/>
      <c r="N45" s="701"/>
      <c r="O45" s="701"/>
      <c r="P45" s="701"/>
      <c r="Q45" s="701"/>
      <c r="R45" s="701"/>
      <c r="S45" s="701"/>
      <c r="T45" s="701"/>
      <c r="U45" s="702"/>
    </row>
    <row r="46" spans="2:21" ht="35.25" customHeight="1">
      <c r="B46" s="716"/>
      <c r="C46" s="785" t="s">
        <v>644</v>
      </c>
      <c r="D46" s="785"/>
      <c r="E46" s="785"/>
      <c r="F46" s="785"/>
      <c r="G46" s="785"/>
      <c r="H46" s="785"/>
      <c r="I46" s="785"/>
      <c r="J46" s="785"/>
      <c r="K46" s="785"/>
      <c r="L46" s="785"/>
      <c r="M46" s="785"/>
      <c r="N46" s="785"/>
      <c r="O46" s="785"/>
      <c r="P46" s="785"/>
      <c r="Q46" s="785"/>
      <c r="R46" s="785"/>
      <c r="S46" s="785"/>
      <c r="T46" s="785"/>
      <c r="U46" s="786"/>
    </row>
    <row r="47" spans="2:21">
      <c r="B47" s="716"/>
      <c r="C47" s="717"/>
      <c r="D47" s="701"/>
      <c r="E47" s="701"/>
      <c r="F47" s="701"/>
      <c r="G47" s="701"/>
      <c r="H47" s="701"/>
      <c r="I47" s="701"/>
      <c r="J47" s="701"/>
      <c r="K47" s="701"/>
      <c r="L47" s="701"/>
      <c r="M47" s="701"/>
      <c r="N47" s="701"/>
      <c r="O47" s="701"/>
      <c r="P47" s="701"/>
      <c r="Q47" s="701"/>
      <c r="R47" s="701"/>
      <c r="S47" s="701"/>
      <c r="T47" s="701"/>
      <c r="U47" s="702"/>
    </row>
    <row r="48" spans="2:21" ht="40.5" customHeight="1">
      <c r="B48" s="716"/>
      <c r="C48" s="785" t="s">
        <v>645</v>
      </c>
      <c r="D48" s="785"/>
      <c r="E48" s="785"/>
      <c r="F48" s="785"/>
      <c r="G48" s="785"/>
      <c r="H48" s="785"/>
      <c r="I48" s="785"/>
      <c r="J48" s="785"/>
      <c r="K48" s="785"/>
      <c r="L48" s="785"/>
      <c r="M48" s="785"/>
      <c r="N48" s="785"/>
      <c r="O48" s="785"/>
      <c r="P48" s="785"/>
      <c r="Q48" s="785"/>
      <c r="R48" s="785"/>
      <c r="S48" s="785"/>
      <c r="T48" s="785"/>
      <c r="U48" s="786"/>
    </row>
    <row r="49" spans="2:21">
      <c r="B49" s="716"/>
      <c r="C49" s="717"/>
      <c r="D49" s="701"/>
      <c r="E49" s="701"/>
      <c r="F49" s="701"/>
      <c r="G49" s="701"/>
      <c r="H49" s="701"/>
      <c r="I49" s="701"/>
      <c r="J49" s="701"/>
      <c r="K49" s="701"/>
      <c r="L49" s="701"/>
      <c r="M49" s="701"/>
      <c r="N49" s="701"/>
      <c r="O49" s="701"/>
      <c r="P49" s="701"/>
      <c r="Q49" s="701"/>
      <c r="R49" s="701"/>
      <c r="S49" s="701"/>
      <c r="T49" s="701"/>
      <c r="U49" s="702"/>
    </row>
    <row r="50" spans="2:21" ht="30" customHeight="1">
      <c r="B50" s="716"/>
      <c r="C50" s="785" t="s">
        <v>646</v>
      </c>
      <c r="D50" s="785"/>
      <c r="E50" s="785"/>
      <c r="F50" s="785"/>
      <c r="G50" s="785"/>
      <c r="H50" s="785"/>
      <c r="I50" s="785"/>
      <c r="J50" s="785"/>
      <c r="K50" s="785"/>
      <c r="L50" s="785"/>
      <c r="M50" s="785"/>
      <c r="N50" s="785"/>
      <c r="O50" s="785"/>
      <c r="P50" s="785"/>
      <c r="Q50" s="785"/>
      <c r="R50" s="785"/>
      <c r="S50" s="785"/>
      <c r="T50" s="785"/>
      <c r="U50" s="786"/>
    </row>
    <row r="51" spans="2:21" ht="15.45">
      <c r="B51" s="716"/>
      <c r="C51" s="700"/>
      <c r="D51" s="701"/>
      <c r="E51" s="701"/>
      <c r="F51" s="701"/>
      <c r="G51" s="701"/>
      <c r="H51" s="701"/>
      <c r="I51" s="701"/>
      <c r="J51" s="701"/>
      <c r="K51" s="701"/>
      <c r="L51" s="701"/>
      <c r="M51" s="701"/>
      <c r="N51" s="701"/>
      <c r="O51" s="701"/>
      <c r="P51" s="701"/>
      <c r="Q51" s="701"/>
      <c r="R51" s="701"/>
      <c r="S51" s="701"/>
      <c r="T51" s="701"/>
      <c r="U51" s="702"/>
    </row>
    <row r="52" spans="2:21" ht="31.5" customHeight="1">
      <c r="B52" s="716"/>
      <c r="C52" s="787" t="s">
        <v>658</v>
      </c>
      <c r="D52" s="787"/>
      <c r="E52" s="787"/>
      <c r="F52" s="787"/>
      <c r="G52" s="787"/>
      <c r="H52" s="787"/>
      <c r="I52" s="787"/>
      <c r="J52" s="787"/>
      <c r="K52" s="787"/>
      <c r="L52" s="787"/>
      <c r="M52" s="787"/>
      <c r="N52" s="787"/>
      <c r="O52" s="787"/>
      <c r="P52" s="787"/>
      <c r="Q52" s="787"/>
      <c r="R52" s="787"/>
      <c r="S52" s="787"/>
      <c r="T52" s="787"/>
      <c r="U52" s="788"/>
    </row>
    <row r="53" spans="2:21">
      <c r="B53" s="713"/>
      <c r="C53" s="705"/>
      <c r="D53" s="705"/>
      <c r="E53" s="705"/>
      <c r="F53" s="705"/>
      <c r="G53" s="705"/>
      <c r="H53" s="705"/>
      <c r="I53" s="705"/>
      <c r="J53" s="705"/>
      <c r="K53" s="705"/>
      <c r="L53" s="705"/>
      <c r="M53" s="705"/>
      <c r="N53" s="705"/>
      <c r="O53" s="705"/>
      <c r="P53" s="705"/>
      <c r="Q53" s="705"/>
      <c r="R53" s="705"/>
      <c r="S53" s="705"/>
      <c r="T53" s="705"/>
      <c r="U53" s="706"/>
    </row>
    <row r="54" spans="2:21" ht="48" customHeight="1">
      <c r="B54" s="698" t="s">
        <v>647</v>
      </c>
      <c r="C54" s="789" t="s">
        <v>648</v>
      </c>
      <c r="D54" s="789"/>
      <c r="E54" s="789"/>
      <c r="F54" s="789"/>
      <c r="G54" s="789"/>
      <c r="H54" s="789"/>
      <c r="I54" s="789"/>
      <c r="J54" s="789"/>
      <c r="K54" s="789"/>
      <c r="L54" s="789"/>
      <c r="M54" s="789"/>
      <c r="N54" s="789"/>
      <c r="O54" s="789"/>
      <c r="P54" s="789"/>
      <c r="Q54" s="789"/>
      <c r="R54" s="789"/>
      <c r="S54" s="789"/>
      <c r="T54" s="789"/>
      <c r="U54" s="790"/>
    </row>
    <row r="55" spans="2:21">
      <c r="B55" s="713"/>
      <c r="C55" s="705"/>
      <c r="D55" s="705"/>
      <c r="E55" s="705"/>
      <c r="F55" s="705"/>
      <c r="G55" s="705"/>
      <c r="H55" s="705"/>
      <c r="I55" s="705"/>
      <c r="J55" s="705"/>
      <c r="K55" s="705"/>
      <c r="L55" s="705"/>
      <c r="M55" s="705"/>
      <c r="N55" s="705"/>
      <c r="O55" s="705"/>
      <c r="P55" s="705"/>
      <c r="Q55" s="705"/>
      <c r="R55" s="705"/>
      <c r="S55" s="705"/>
      <c r="T55" s="705"/>
      <c r="U55" s="706"/>
    </row>
    <row r="56" spans="2:21" ht="34.5" customHeight="1">
      <c r="B56" s="698" t="s">
        <v>649</v>
      </c>
      <c r="C56" s="789" t="s">
        <v>650</v>
      </c>
      <c r="D56" s="789"/>
      <c r="E56" s="789"/>
      <c r="F56" s="789"/>
      <c r="G56" s="789"/>
      <c r="H56" s="789"/>
      <c r="I56" s="789"/>
      <c r="J56" s="789"/>
      <c r="K56" s="789"/>
      <c r="L56" s="789"/>
      <c r="M56" s="789"/>
      <c r="N56" s="789"/>
      <c r="O56" s="789"/>
      <c r="P56" s="789"/>
      <c r="Q56" s="789"/>
      <c r="R56" s="789"/>
      <c r="S56" s="789"/>
      <c r="T56" s="789"/>
      <c r="U56" s="790"/>
    </row>
    <row r="57" spans="2:21">
      <c r="B57" s="718"/>
      <c r="C57" s="705"/>
      <c r="D57" s="705"/>
      <c r="E57" s="705"/>
      <c r="F57" s="705"/>
      <c r="G57" s="705"/>
      <c r="H57" s="705"/>
      <c r="I57" s="705"/>
      <c r="J57" s="705"/>
      <c r="K57" s="705"/>
      <c r="L57" s="705"/>
      <c r="M57" s="705"/>
      <c r="N57" s="705"/>
      <c r="O57" s="705"/>
      <c r="P57" s="705"/>
      <c r="Q57" s="705"/>
      <c r="R57" s="705"/>
      <c r="S57" s="705"/>
      <c r="T57" s="705"/>
      <c r="U57" s="706"/>
    </row>
    <row r="58" spans="2:21" ht="30.75" customHeight="1">
      <c r="B58" s="707" t="s">
        <v>651</v>
      </c>
      <c r="C58" s="719" t="s">
        <v>652</v>
      </c>
      <c r="D58" s="720"/>
      <c r="E58" s="720"/>
      <c r="F58" s="720"/>
      <c r="G58" s="720"/>
      <c r="H58" s="720"/>
      <c r="I58" s="720"/>
      <c r="J58" s="720"/>
      <c r="K58" s="720"/>
      <c r="L58" s="720"/>
      <c r="M58" s="720"/>
      <c r="N58" s="720"/>
      <c r="O58" s="720"/>
      <c r="P58" s="720"/>
      <c r="Q58" s="720"/>
      <c r="R58" s="720"/>
      <c r="S58" s="720"/>
      <c r="T58" s="720"/>
      <c r="U58" s="721"/>
    </row>
  </sheetData>
  <mergeCells count="14">
    <mergeCell ref="C46:U46"/>
    <mergeCell ref="C23:S23"/>
    <mergeCell ref="C16:U16"/>
    <mergeCell ref="C17:U17"/>
    <mergeCell ref="C27:U27"/>
    <mergeCell ref="C29:U29"/>
    <mergeCell ref="C33:U33"/>
    <mergeCell ref="C37:U37"/>
    <mergeCell ref="C44:U44"/>
    <mergeCell ref="C48:U48"/>
    <mergeCell ref="C50:U50"/>
    <mergeCell ref="C52:U52"/>
    <mergeCell ref="C54:U54"/>
    <mergeCell ref="C56:U56"/>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3"/>
  <sheetViews>
    <sheetView topLeftCell="A17" zoomScale="90" zoomScaleNormal="90" workbookViewId="0">
      <pane xSplit="2" ySplit="3" topLeftCell="C20" activePane="bottomRight" state="frozen"/>
      <selection activeCell="A17" sqref="A17"/>
      <selection pane="topRight" activeCell="C17" sqref="C17"/>
      <selection pane="bottomLeft" activeCell="A20" sqref="A20"/>
      <selection pane="bottomRight" activeCell="B22" sqref="B22:E30"/>
    </sheetView>
  </sheetViews>
  <sheetFormatPr defaultColWidth="9" defaultRowHeight="15.9"/>
  <cols>
    <col min="1" max="1" width="3" style="12" customWidth="1"/>
    <col min="2" max="2" width="61.53515625" style="10" customWidth="1"/>
    <col min="3" max="3" width="58.53515625" style="12" customWidth="1"/>
    <col min="4" max="4" width="62.53515625" style="12" customWidth="1"/>
    <col min="5" max="5" width="42" style="12" customWidth="1"/>
    <col min="6" max="6" width="45.15234375" style="12" customWidth="1"/>
    <col min="7" max="7" width="9" style="16"/>
    <col min="8" max="10" width="9" style="12"/>
    <col min="11" max="11" width="26" style="12" customWidth="1"/>
    <col min="12" max="12" width="60" style="17" customWidth="1"/>
    <col min="13" max="13" width="14.53515625" style="25" customWidth="1"/>
    <col min="14" max="14" width="29.53515625" style="17" customWidth="1"/>
    <col min="15" max="16384" width="9" style="12"/>
  </cols>
  <sheetData>
    <row r="1" spans="2:20" ht="146.25" customHeight="1"/>
    <row r="3" spans="2:20" ht="25.5" customHeight="1">
      <c r="B3" s="798" t="s">
        <v>725</v>
      </c>
      <c r="C3" s="799"/>
      <c r="D3" s="799"/>
      <c r="E3" s="799"/>
      <c r="F3" s="800"/>
      <c r="G3" s="122"/>
    </row>
    <row r="4" spans="2:20" ht="16.5" customHeight="1">
      <c r="B4" s="801"/>
      <c r="C4" s="802"/>
      <c r="D4" s="802"/>
      <c r="E4" s="802"/>
      <c r="F4" s="803"/>
      <c r="G4" s="122"/>
    </row>
    <row r="5" spans="2:20" ht="71.25" customHeight="1">
      <c r="B5" s="801"/>
      <c r="C5" s="802"/>
      <c r="D5" s="802"/>
      <c r="E5" s="802"/>
      <c r="F5" s="803"/>
      <c r="G5" s="122"/>
    </row>
    <row r="6" spans="2:20" ht="21.75" customHeight="1">
      <c r="B6" s="804"/>
      <c r="C6" s="805"/>
      <c r="D6" s="805"/>
      <c r="E6" s="805"/>
      <c r="F6" s="806"/>
      <c r="G6" s="122"/>
    </row>
    <row r="8" spans="2:20" ht="21">
      <c r="B8" s="797" t="s">
        <v>481</v>
      </c>
      <c r="C8" s="797"/>
      <c r="D8" s="797"/>
      <c r="E8" s="797"/>
      <c r="F8" s="797"/>
      <c r="G8" s="797"/>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584</v>
      </c>
      <c r="G12" s="28"/>
      <c r="L12" s="33"/>
      <c r="M12" s="33"/>
      <c r="N12" s="33"/>
      <c r="O12" s="33"/>
      <c r="P12" s="33"/>
      <c r="Q12" s="68"/>
      <c r="S12" s="8"/>
      <c r="T12" s="8"/>
    </row>
    <row r="13" spans="2:20" s="9" customFormat="1" ht="26.25" customHeight="1" thickBot="1">
      <c r="B13" s="102"/>
      <c r="C13" s="124" t="s">
        <v>621</v>
      </c>
      <c r="G13" s="109"/>
      <c r="L13" s="33"/>
      <c r="M13" s="33"/>
      <c r="N13" s="33"/>
      <c r="O13" s="33"/>
      <c r="P13" s="33"/>
      <c r="Q13" s="68"/>
      <c r="S13" s="8"/>
      <c r="T13" s="8"/>
    </row>
    <row r="14" spans="2:20" s="9" customFormat="1" ht="26.25" customHeight="1" thickBot="1">
      <c r="B14" s="102"/>
      <c r="C14" s="172" t="s">
        <v>616</v>
      </c>
      <c r="G14" s="123"/>
      <c r="L14" s="33"/>
      <c r="M14" s="33"/>
      <c r="N14" s="33"/>
      <c r="O14" s="33"/>
      <c r="P14" s="33"/>
      <c r="Q14" s="68"/>
      <c r="S14" s="8"/>
      <c r="T14" s="8"/>
    </row>
    <row r="15" spans="2:20" s="9" customFormat="1" ht="26.25" customHeight="1" thickBot="1">
      <c r="B15" s="102"/>
      <c r="C15" s="172" t="s">
        <v>617</v>
      </c>
      <c r="G15" s="123"/>
      <c r="L15" s="33"/>
      <c r="M15" s="33"/>
      <c r="N15" s="33"/>
      <c r="O15" s="33"/>
      <c r="P15" s="33"/>
      <c r="Q15" s="68"/>
      <c r="S15" s="8"/>
      <c r="T15" s="8"/>
    </row>
    <row r="16" spans="2:20" s="9" customFormat="1" ht="26.25" customHeight="1" thickBot="1">
      <c r="B16" s="102"/>
      <c r="C16" s="172" t="s">
        <v>618</v>
      </c>
      <c r="G16" s="123"/>
      <c r="L16" s="33"/>
      <c r="M16" s="33"/>
      <c r="N16" s="33"/>
      <c r="O16" s="33"/>
      <c r="P16" s="33"/>
      <c r="Q16" s="68"/>
      <c r="S16" s="8"/>
      <c r="T16" s="8"/>
    </row>
    <row r="17" spans="2:20" s="9" customFormat="1" ht="26.25" customHeight="1" thickBot="1">
      <c r="B17" s="102"/>
      <c r="C17" s="124" t="s">
        <v>619</v>
      </c>
      <c r="G17" s="109"/>
      <c r="L17" s="33"/>
      <c r="M17" s="33"/>
      <c r="N17" s="33"/>
      <c r="O17" s="33"/>
      <c r="P17" s="33"/>
      <c r="Q17" s="68"/>
      <c r="S17" s="8"/>
      <c r="T17" s="8"/>
    </row>
    <row r="18" spans="2:20" s="9" customFormat="1" ht="26.25" customHeight="1" thickBot="1">
      <c r="B18" s="102"/>
      <c r="C18" s="124" t="s">
        <v>620</v>
      </c>
      <c r="G18" s="123"/>
      <c r="L18" s="33"/>
      <c r="M18" s="33"/>
      <c r="N18" s="33"/>
      <c r="O18" s="33"/>
      <c r="P18" s="33"/>
      <c r="Q18" s="68"/>
      <c r="S18" s="8"/>
      <c r="T18" s="8"/>
    </row>
    <row r="19" spans="2:20" s="58" customFormat="1" ht="25.5" customHeight="1">
      <c r="D19" s="97"/>
      <c r="E19" s="97"/>
      <c r="F19" s="97"/>
      <c r="G19" s="97"/>
      <c r="J19" s="12"/>
      <c r="K19" s="12"/>
      <c r="S19" s="59"/>
      <c r="T19" s="59"/>
    </row>
    <row r="20" spans="2:20" s="17" customFormat="1" ht="39" customHeight="1">
      <c r="B20" s="243" t="s">
        <v>540</v>
      </c>
      <c r="C20" s="243" t="s">
        <v>471</v>
      </c>
      <c r="D20" s="243" t="s">
        <v>447</v>
      </c>
      <c r="E20" s="243" t="s">
        <v>439</v>
      </c>
      <c r="F20" s="243" t="s">
        <v>553</v>
      </c>
      <c r="G20" s="40"/>
      <c r="M20" s="25"/>
      <c r="T20" s="25"/>
    </row>
    <row r="21" spans="2:20" s="103" customFormat="1" ht="50.5" customHeight="1">
      <c r="B21" s="643" t="s">
        <v>543</v>
      </c>
      <c r="C21" s="649" t="s">
        <v>437</v>
      </c>
      <c r="D21" s="652" t="s">
        <v>443</v>
      </c>
      <c r="E21" s="656" t="s">
        <v>583</v>
      </c>
      <c r="F21" s="652" t="s">
        <v>448</v>
      </c>
      <c r="G21" s="174"/>
      <c r="M21" s="641"/>
      <c r="T21" s="641"/>
    </row>
    <row r="22" spans="2:20" s="103" customFormat="1" ht="47.5" customHeight="1">
      <c r="B22" s="644" t="s">
        <v>458</v>
      </c>
      <c r="C22" s="650" t="s">
        <v>438</v>
      </c>
      <c r="D22" s="653" t="s">
        <v>444</v>
      </c>
      <c r="E22" s="657" t="s">
        <v>583</v>
      </c>
      <c r="F22" s="653" t="s">
        <v>448</v>
      </c>
      <c r="G22" s="174"/>
      <c r="M22" s="641"/>
      <c r="T22" s="641"/>
    </row>
    <row r="23" spans="2:20" s="103" customFormat="1" ht="45.65" customHeight="1">
      <c r="B23" s="644" t="s">
        <v>455</v>
      </c>
      <c r="C23" s="650" t="s">
        <v>438</v>
      </c>
      <c r="D23" s="653" t="s">
        <v>445</v>
      </c>
      <c r="E23" s="657" t="s">
        <v>583</v>
      </c>
      <c r="F23" s="653" t="s">
        <v>448</v>
      </c>
      <c r="G23" s="174"/>
      <c r="M23" s="641"/>
      <c r="T23" s="641"/>
    </row>
    <row r="24" spans="2:20" s="103" customFormat="1" ht="32.25" customHeight="1">
      <c r="B24" s="645" t="s">
        <v>456</v>
      </c>
      <c r="C24" s="650" t="s">
        <v>437</v>
      </c>
      <c r="D24" s="653" t="s">
        <v>446</v>
      </c>
      <c r="E24" s="658" t="s">
        <v>600</v>
      </c>
      <c r="F24" s="661"/>
      <c r="G24" s="174"/>
      <c r="M24" s="641"/>
      <c r="T24" s="641"/>
    </row>
    <row r="25" spans="2:20" s="103" customFormat="1" ht="30.75" customHeight="1">
      <c r="B25" s="646" t="s">
        <v>541</v>
      </c>
      <c r="C25" s="650" t="s">
        <v>437</v>
      </c>
      <c r="D25" s="653"/>
      <c r="E25" s="658"/>
      <c r="F25" s="661"/>
      <c r="G25" s="174"/>
      <c r="M25" s="641"/>
      <c r="T25" s="641"/>
    </row>
    <row r="26" spans="2:20" s="103" customFormat="1" ht="32.25" customHeight="1">
      <c r="B26" s="647" t="s">
        <v>542</v>
      </c>
      <c r="C26" s="650" t="s">
        <v>437</v>
      </c>
      <c r="D26" s="654" t="s">
        <v>538</v>
      </c>
      <c r="E26" s="658"/>
      <c r="F26" s="661"/>
      <c r="G26" s="174"/>
      <c r="M26" s="641"/>
      <c r="T26" s="641"/>
    </row>
    <row r="27" spans="2:20" s="103" customFormat="1" ht="27" customHeight="1">
      <c r="B27" s="645" t="s">
        <v>457</v>
      </c>
      <c r="C27" s="650" t="s">
        <v>440</v>
      </c>
      <c r="D27" s="653" t="s">
        <v>482</v>
      </c>
      <c r="E27" s="658" t="s">
        <v>459</v>
      </c>
      <c r="F27" s="661"/>
      <c r="G27" s="174"/>
      <c r="M27" s="641"/>
      <c r="T27" s="641"/>
    </row>
    <row r="28" spans="2:20" s="103" customFormat="1" ht="27" customHeight="1">
      <c r="B28" s="647" t="s">
        <v>452</v>
      </c>
      <c r="C28" s="650" t="s">
        <v>437</v>
      </c>
      <c r="D28" s="653"/>
      <c r="E28" s="658"/>
      <c r="F28" s="653" t="s">
        <v>407</v>
      </c>
      <c r="G28" s="174"/>
      <c r="M28" s="641"/>
      <c r="T28" s="641"/>
    </row>
    <row r="29" spans="2:20" s="103" customFormat="1" ht="32.25" customHeight="1">
      <c r="B29" s="645" t="s">
        <v>207</v>
      </c>
      <c r="C29" s="650" t="s">
        <v>442</v>
      </c>
      <c r="D29" s="653" t="s">
        <v>555</v>
      </c>
      <c r="E29" s="659"/>
      <c r="F29" s="653" t="s">
        <v>554</v>
      </c>
      <c r="G29" s="642"/>
      <c r="M29" s="641"/>
    </row>
    <row r="30" spans="2:20" s="103" customFormat="1" ht="27.75" customHeight="1">
      <c r="B30" s="648" t="s">
        <v>539</v>
      </c>
      <c r="C30" s="651" t="s">
        <v>441</v>
      </c>
      <c r="D30" s="655"/>
      <c r="E30" s="660"/>
      <c r="F30" s="655"/>
      <c r="G30" s="642"/>
      <c r="M30" s="641"/>
    </row>
    <row r="31" spans="2:20" s="103" customFormat="1" ht="23.25" customHeight="1">
      <c r="C31" s="175"/>
      <c r="D31" s="175"/>
      <c r="E31" s="175"/>
      <c r="G31" s="642"/>
      <c r="M31" s="641"/>
    </row>
    <row r="32" spans="2:20" s="17" customFormat="1">
      <c r="B32" s="175"/>
      <c r="C32" s="173"/>
      <c r="D32" s="173"/>
      <c r="E32" s="173"/>
      <c r="G32" s="163"/>
      <c r="M32" s="25"/>
    </row>
    <row r="33" spans="3:5">
      <c r="C33" s="10"/>
      <c r="D33" s="10"/>
      <c r="E33"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defaultColWidth="9" defaultRowHeight="14.6"/>
  <cols>
    <col min="1" max="1" width="61" style="12" bestFit="1" customWidth="1"/>
    <col min="2" max="2" width="13.53515625" style="12" customWidth="1"/>
    <col min="3" max="3" width="9" style="10"/>
    <col min="4" max="4" width="15" style="12" customWidth="1"/>
    <col min="5" max="5" width="11.53515625" style="10" customWidth="1"/>
    <col min="6" max="6" width="24" style="12" customWidth="1"/>
    <col min="7" max="7" width="32" style="12" customWidth="1"/>
    <col min="8" max="8" width="14.53515625" style="12" customWidth="1"/>
    <col min="9" max="16384" width="9" style="12"/>
  </cols>
  <sheetData>
    <row r="1" spans="1:8">
      <c r="A1" s="8" t="s">
        <v>410</v>
      </c>
      <c r="B1" s="8" t="s">
        <v>41</v>
      </c>
      <c r="C1" s="120" t="s">
        <v>234</v>
      </c>
      <c r="D1" s="8" t="s">
        <v>415</v>
      </c>
      <c r="E1" s="120" t="s">
        <v>450</v>
      </c>
      <c r="F1" s="120" t="s">
        <v>549</v>
      </c>
      <c r="G1" s="120" t="s">
        <v>566</v>
      </c>
      <c r="H1" s="120" t="s">
        <v>577</v>
      </c>
    </row>
    <row r="2" spans="1:8">
      <c r="A2" s="12" t="s">
        <v>29</v>
      </c>
      <c r="B2" s="12" t="s">
        <v>27</v>
      </c>
      <c r="C2" s="10">
        <v>2006</v>
      </c>
      <c r="D2" s="12" t="s">
        <v>416</v>
      </c>
      <c r="E2" s="10">
        <f>'2. LRAMVA Threshold'!D9</f>
        <v>2014</v>
      </c>
      <c r="F2" s="26" t="s">
        <v>170</v>
      </c>
      <c r="G2" s="12" t="s">
        <v>567</v>
      </c>
      <c r="H2" s="12" t="s">
        <v>585</v>
      </c>
    </row>
    <row r="3" spans="1:8">
      <c r="A3" s="12" t="s">
        <v>371</v>
      </c>
      <c r="B3" s="12" t="s">
        <v>27</v>
      </c>
      <c r="C3" s="10">
        <v>2007</v>
      </c>
      <c r="D3" s="12" t="s">
        <v>417</v>
      </c>
      <c r="E3" s="10">
        <f>'2. LRAMVA Threshold'!D24</f>
        <v>2014</v>
      </c>
      <c r="F3" s="12" t="s">
        <v>550</v>
      </c>
      <c r="G3" s="12" t="s">
        <v>568</v>
      </c>
      <c r="H3" s="12" t="s">
        <v>578</v>
      </c>
    </row>
    <row r="4" spans="1:8">
      <c r="A4" s="12" t="s">
        <v>372</v>
      </c>
      <c r="B4" s="12" t="s">
        <v>28</v>
      </c>
      <c r="C4" s="10">
        <v>2008</v>
      </c>
      <c r="D4" s="12" t="s">
        <v>418</v>
      </c>
      <c r="F4" s="12" t="s">
        <v>169</v>
      </c>
      <c r="G4" s="12" t="s">
        <v>569</v>
      </c>
    </row>
    <row r="5" spans="1:8">
      <c r="A5" s="12" t="s">
        <v>373</v>
      </c>
      <c r="B5" s="12" t="s">
        <v>28</v>
      </c>
      <c r="C5" s="10">
        <v>2009</v>
      </c>
      <c r="F5" s="12" t="s">
        <v>368</v>
      </c>
      <c r="G5" s="12" t="s">
        <v>570</v>
      </c>
    </row>
    <row r="6" spans="1:8">
      <c r="A6" s="12" t="s">
        <v>374</v>
      </c>
      <c r="B6" s="12" t="s">
        <v>28</v>
      </c>
      <c r="C6" s="10">
        <v>2010</v>
      </c>
      <c r="F6" s="12" t="s">
        <v>369</v>
      </c>
      <c r="G6" s="12" t="s">
        <v>571</v>
      </c>
    </row>
    <row r="7" spans="1:8">
      <c r="A7" s="12" t="s">
        <v>375</v>
      </c>
      <c r="B7" s="12" t="s">
        <v>28</v>
      </c>
      <c r="C7" s="10">
        <v>2011</v>
      </c>
      <c r="F7" s="12" t="s">
        <v>370</v>
      </c>
      <c r="G7" s="12" t="s">
        <v>572</v>
      </c>
    </row>
    <row r="8" spans="1:8">
      <c r="A8" s="12" t="s">
        <v>376</v>
      </c>
      <c r="B8" s="12" t="s">
        <v>28</v>
      </c>
      <c r="C8" s="10">
        <v>2012</v>
      </c>
      <c r="F8" s="12" t="s">
        <v>558</v>
      </c>
      <c r="G8" s="12" t="s">
        <v>573</v>
      </c>
    </row>
    <row r="9" spans="1:8">
      <c r="A9" s="12" t="s">
        <v>377</v>
      </c>
      <c r="B9" s="12" t="s">
        <v>28</v>
      </c>
      <c r="C9" s="10">
        <v>2013</v>
      </c>
      <c r="G9" s="12" t="s">
        <v>574</v>
      </c>
    </row>
    <row r="10" spans="1:8">
      <c r="A10" s="12" t="s">
        <v>378</v>
      </c>
      <c r="B10" s="12" t="s">
        <v>28</v>
      </c>
      <c r="C10" s="10">
        <v>2014</v>
      </c>
      <c r="G10" s="12" t="s">
        <v>575</v>
      </c>
    </row>
    <row r="11" spans="1:8">
      <c r="A11" s="12" t="s">
        <v>379</v>
      </c>
      <c r="B11" s="12" t="s">
        <v>28</v>
      </c>
      <c r="C11" s="10">
        <v>2015</v>
      </c>
      <c r="G11" s="12" t="s">
        <v>576</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108"/>
  <sheetViews>
    <sheetView tabSelected="1" topLeftCell="A28" zoomScale="80" zoomScaleNormal="80" workbookViewId="0">
      <selection activeCell="E81" sqref="E81"/>
    </sheetView>
  </sheetViews>
  <sheetFormatPr defaultColWidth="9" defaultRowHeight="15.9"/>
  <cols>
    <col min="1" max="1" width="2.53515625" style="9" customWidth="1"/>
    <col min="2" max="2" width="33.53515625" style="9" customWidth="1"/>
    <col min="3" max="4" width="29.53515625" style="9" customWidth="1"/>
    <col min="5" max="5" width="24.3828125" style="17" customWidth="1"/>
    <col min="6" max="6" width="34.3828125" style="9" customWidth="1"/>
    <col min="7" max="7" width="27.53515625" style="9" customWidth="1"/>
    <col min="8" max="8" width="29" style="9" customWidth="1"/>
    <col min="9" max="9" width="23" style="9" customWidth="1"/>
    <col min="10" max="10" width="22" style="9" customWidth="1"/>
    <col min="11" max="11" width="19.53515625" style="9" customWidth="1"/>
    <col min="12" max="12" width="21.53515625" style="9" customWidth="1"/>
    <col min="13" max="14" width="24" style="9" customWidth="1"/>
    <col min="15" max="15" width="21.3828125" style="9" customWidth="1"/>
    <col min="16" max="16" width="22" style="9" customWidth="1"/>
    <col min="17" max="17" width="16.3828125" style="9" customWidth="1"/>
    <col min="18" max="18" width="15.53515625" style="9" customWidth="1"/>
    <col min="19" max="19" width="17" style="9" customWidth="1"/>
    <col min="20" max="20" width="13.53515625" style="8" customWidth="1"/>
    <col min="21" max="21" width="6.3046875" style="8" customWidth="1"/>
    <col min="22" max="22" width="13.53515625" style="9" customWidth="1"/>
    <col min="23" max="23" width="15.304687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5" t="s">
        <v>551</v>
      </c>
      <c r="D6" s="17"/>
      <c r="E6" s="9"/>
      <c r="T6" s="9"/>
      <c r="V6" s="8"/>
    </row>
    <row r="7" spans="2:22" ht="21" customHeight="1">
      <c r="B7" s="533"/>
      <c r="C7" s="17"/>
      <c r="D7" s="17"/>
      <c r="E7" s="9"/>
      <c r="T7" s="9"/>
      <c r="V7" s="8"/>
    </row>
    <row r="8" spans="2:22" ht="24.75" customHeight="1">
      <c r="B8" s="117" t="s">
        <v>239</v>
      </c>
      <c r="C8" s="189" t="s">
        <v>749</v>
      </c>
      <c r="D8" s="597"/>
      <c r="E8" s="9"/>
      <c r="T8" s="9"/>
      <c r="V8" s="8"/>
    </row>
    <row r="9" spans="2:22" ht="41.25" customHeight="1">
      <c r="B9" s="547" t="s">
        <v>520</v>
      </c>
      <c r="C9" s="543"/>
      <c r="D9" s="541"/>
      <c r="E9" s="541"/>
      <c r="F9" s="541"/>
      <c r="G9" s="541"/>
      <c r="H9" s="541"/>
      <c r="I9" s="541"/>
      <c r="J9" s="542"/>
      <c r="K9" s="542"/>
      <c r="L9" s="542"/>
      <c r="M9" s="18"/>
      <c r="T9" s="9"/>
      <c r="V9" s="8"/>
    </row>
    <row r="10" spans="2:22" ht="10.5" customHeight="1">
      <c r="B10" s="547"/>
      <c r="C10" s="543"/>
      <c r="D10" s="541"/>
      <c r="E10" s="541"/>
      <c r="F10" s="541"/>
      <c r="G10" s="541"/>
      <c r="H10" s="541"/>
      <c r="I10" s="541"/>
      <c r="J10" s="542"/>
      <c r="K10" s="542"/>
      <c r="L10" s="542"/>
      <c r="M10" s="18"/>
      <c r="T10" s="9"/>
      <c r="V10" s="8"/>
    </row>
    <row r="11" spans="2:22" s="545" customFormat="1" ht="26.25" customHeight="1">
      <c r="B11" s="564" t="s">
        <v>556</v>
      </c>
      <c r="C11" s="563"/>
      <c r="D11" s="563"/>
      <c r="E11" s="563"/>
      <c r="F11" s="563"/>
      <c r="G11" s="563"/>
      <c r="H11" s="563"/>
      <c r="T11" s="546"/>
      <c r="U11" s="546"/>
    </row>
    <row r="12" spans="2:22" s="32" customFormat="1" ht="18.75" customHeight="1">
      <c r="B12" s="540"/>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538" t="s">
        <v>746</v>
      </c>
      <c r="E14" s="130"/>
      <c r="F14" s="124" t="s">
        <v>548</v>
      </c>
      <c r="H14" s="538" t="s">
        <v>770</v>
      </c>
      <c r="J14" s="124" t="s">
        <v>515</v>
      </c>
      <c r="L14" s="132"/>
      <c r="N14" s="103"/>
      <c r="Q14" s="99"/>
      <c r="R14" s="96"/>
    </row>
    <row r="15" spans="2:22" ht="26.25" customHeight="1" thickBot="1">
      <c r="B15" s="124" t="s">
        <v>424</v>
      </c>
      <c r="C15" s="106"/>
      <c r="D15" s="538" t="s">
        <v>747</v>
      </c>
      <c r="F15" s="124" t="s">
        <v>414</v>
      </c>
      <c r="G15" s="127"/>
      <c r="H15" s="538" t="s">
        <v>771</v>
      </c>
      <c r="I15" s="17"/>
      <c r="J15" s="124" t="s">
        <v>516</v>
      </c>
      <c r="L15" s="132"/>
      <c r="M15" s="103"/>
      <c r="Q15" s="108"/>
      <c r="R15" s="96"/>
    </row>
    <row r="16" spans="2:22" ht="28.5" customHeight="1" thickBot="1">
      <c r="B16" s="124" t="s">
        <v>454</v>
      </c>
      <c r="C16" s="106"/>
      <c r="D16" s="539" t="s">
        <v>748</v>
      </c>
      <c r="E16" s="103"/>
      <c r="F16" s="124" t="s">
        <v>434</v>
      </c>
      <c r="G16" s="125"/>
      <c r="H16" s="539" t="s">
        <v>753</v>
      </c>
      <c r="I16" s="103"/>
      <c r="K16" s="195"/>
      <c r="L16" s="195"/>
      <c r="M16" s="195"/>
      <c r="N16" s="195"/>
      <c r="Q16" s="115"/>
      <c r="R16" s="96"/>
    </row>
    <row r="17" spans="1:21" ht="29.25" customHeight="1">
      <c r="B17" s="124" t="s">
        <v>421</v>
      </c>
      <c r="C17" s="106"/>
      <c r="D17" s="725">
        <v>60937.51</v>
      </c>
      <c r="E17" s="121"/>
      <c r="F17" s="732" t="s">
        <v>662</v>
      </c>
      <c r="G17" s="195"/>
      <c r="H17" s="726">
        <v>1</v>
      </c>
      <c r="I17" s="17"/>
      <c r="M17" s="195"/>
      <c r="N17" s="195"/>
      <c r="P17" s="99"/>
      <c r="Q17" s="99"/>
      <c r="R17" s="96"/>
    </row>
    <row r="18" spans="1:21" s="28" customFormat="1" ht="29.25" customHeight="1">
      <c r="B18" s="124"/>
      <c r="C18" s="727"/>
      <c r="D18" s="724"/>
      <c r="E18" s="728"/>
      <c r="F18" s="723"/>
      <c r="G18" s="729"/>
      <c r="H18" s="730"/>
      <c r="I18" s="163"/>
      <c r="M18" s="729"/>
      <c r="N18" s="729"/>
      <c r="P18" s="729"/>
      <c r="Q18" s="729"/>
      <c r="R18" s="731"/>
      <c r="T18" s="37"/>
      <c r="U18" s="37"/>
    </row>
    <row r="19" spans="1:21" ht="27.75" customHeight="1" thickBot="1">
      <c r="E19" s="9"/>
      <c r="F19" s="124" t="s">
        <v>435</v>
      </c>
      <c r="G19" s="599" t="s">
        <v>363</v>
      </c>
      <c r="H19" s="242">
        <f>SUM(R54,R57,R60,R63,R66,R69,R72,R75,R78,R81)</f>
        <v>81622.459971520613</v>
      </c>
      <c r="I19" s="17"/>
      <c r="J19" s="115"/>
      <c r="K19" s="115"/>
      <c r="L19" s="115"/>
      <c r="M19" s="115"/>
      <c r="N19" s="115"/>
      <c r="P19" s="115"/>
      <c r="Q19" s="115"/>
      <c r="R19" s="96"/>
    </row>
    <row r="20" spans="1:21" ht="27.75" customHeight="1" thickBot="1">
      <c r="E20" s="9"/>
      <c r="F20" s="124" t="s">
        <v>436</v>
      </c>
      <c r="G20" s="599" t="s">
        <v>364</v>
      </c>
      <c r="H20" s="131">
        <f>-SUM(R55,R58,R61,R64,R67,R70,R73,R76,R79,R82)</f>
        <v>21667.507599999997</v>
      </c>
      <c r="I20" s="17"/>
      <c r="J20" s="115"/>
      <c r="P20" s="115"/>
      <c r="Q20" s="115"/>
      <c r="R20" s="96"/>
    </row>
    <row r="21" spans="1:21" ht="27.75" customHeight="1" thickBot="1">
      <c r="C21" s="32"/>
      <c r="D21" s="32"/>
      <c r="E21" s="32"/>
      <c r="F21" s="124" t="s">
        <v>408</v>
      </c>
      <c r="G21" s="599" t="s">
        <v>365</v>
      </c>
      <c r="H21" s="188">
        <f>R84</f>
        <v>428.05337870250241</v>
      </c>
      <c r="I21" s="103"/>
      <c r="P21" s="115"/>
      <c r="Q21" s="115"/>
      <c r="R21" s="96"/>
    </row>
    <row r="22" spans="1:21" ht="27.75" customHeight="1">
      <c r="C22" s="32"/>
      <c r="D22" s="32"/>
      <c r="E22" s="32"/>
      <c r="F22" s="124" t="s">
        <v>510</v>
      </c>
      <c r="G22" s="599" t="s">
        <v>449</v>
      </c>
      <c r="H22" s="188">
        <f>H19-H20+H21</f>
        <v>60383.005750223121</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809" t="s">
        <v>669</v>
      </c>
      <c r="C26" s="809"/>
      <c r="D26" s="809"/>
      <c r="E26" s="809"/>
      <c r="F26" s="809"/>
      <c r="G26" s="809"/>
    </row>
    <row r="27" spans="1:21" ht="14.25" customHeight="1">
      <c r="A27" s="28"/>
      <c r="B27" s="544"/>
      <c r="C27" s="544"/>
      <c r="D27" s="534"/>
      <c r="E27" s="534"/>
      <c r="F27" s="534"/>
      <c r="G27" s="544"/>
    </row>
    <row r="28" spans="1:21" s="17" customFormat="1" ht="27" customHeight="1">
      <c r="B28" s="812" t="s">
        <v>507</v>
      </c>
      <c r="C28" s="813"/>
      <c r="D28" s="133" t="s">
        <v>41</v>
      </c>
      <c r="E28" s="134" t="s">
        <v>660</v>
      </c>
      <c r="F28" s="134" t="s">
        <v>408</v>
      </c>
      <c r="G28" s="135" t="s">
        <v>409</v>
      </c>
      <c r="T28" s="136"/>
      <c r="U28" s="136"/>
    </row>
    <row r="29" spans="1:21" ht="20.25" customHeight="1">
      <c r="B29" s="807" t="s">
        <v>29</v>
      </c>
      <c r="C29" s="808"/>
      <c r="D29" s="634" t="s">
        <v>27</v>
      </c>
      <c r="E29" s="138">
        <f>SUM(D54:D82)</f>
        <v>0</v>
      </c>
      <c r="F29" s="139">
        <f>D84</f>
        <v>0</v>
      </c>
      <c r="G29" s="138">
        <f>E29+F29</f>
        <v>0</v>
      </c>
    </row>
    <row r="30" spans="1:21" ht="20.25" customHeight="1">
      <c r="B30" s="807" t="s">
        <v>371</v>
      </c>
      <c r="C30" s="808"/>
      <c r="D30" s="634" t="s">
        <v>27</v>
      </c>
      <c r="E30" s="140">
        <f>SUM(E54:E82)</f>
        <v>25257.28820575204</v>
      </c>
      <c r="F30" s="141">
        <f>E84</f>
        <v>180.32651391898378</v>
      </c>
      <c r="G30" s="140">
        <f>E30+F30</f>
        <v>25437.614719671023</v>
      </c>
    </row>
    <row r="31" spans="1:21" ht="20.25" customHeight="1">
      <c r="B31" s="807" t="s">
        <v>750</v>
      </c>
      <c r="C31" s="808"/>
      <c r="D31" s="634" t="s">
        <v>28</v>
      </c>
      <c r="E31" s="140">
        <f>SUM(F54:F82)</f>
        <v>23005.91354493767</v>
      </c>
      <c r="F31" s="141">
        <f>F84</f>
        <v>164.25263691354459</v>
      </c>
      <c r="G31" s="140">
        <f>E31+F31</f>
        <v>23170.166181851215</v>
      </c>
    </row>
    <row r="32" spans="1:21" ht="20.25" customHeight="1">
      <c r="B32" s="807" t="s">
        <v>751</v>
      </c>
      <c r="C32" s="808"/>
      <c r="D32" s="634" t="s">
        <v>27</v>
      </c>
      <c r="E32" s="140">
        <f>SUM(G54:G82)</f>
        <v>0</v>
      </c>
      <c r="F32" s="141">
        <f>G84</f>
        <v>0</v>
      </c>
      <c r="G32" s="140">
        <f>E32+F32</f>
        <v>0</v>
      </c>
    </row>
    <row r="33" spans="2:22" ht="20.25" customHeight="1">
      <c r="B33" s="807" t="s">
        <v>30</v>
      </c>
      <c r="C33" s="808"/>
      <c r="D33" s="634" t="s">
        <v>28</v>
      </c>
      <c r="E33" s="140">
        <f>SUM(H54:H82)</f>
        <v>343.2133214090195</v>
      </c>
      <c r="F33" s="141">
        <f>H84</f>
        <v>2.450400109309812</v>
      </c>
      <c r="G33" s="140">
        <f>E33+F33</f>
        <v>345.66372151832934</v>
      </c>
    </row>
    <row r="34" spans="2:22" ht="20.25" customHeight="1">
      <c r="B34" s="807" t="s">
        <v>31</v>
      </c>
      <c r="C34" s="808"/>
      <c r="D34" s="634" t="s">
        <v>28</v>
      </c>
      <c r="E34" s="140">
        <f>SUM(I54:I82)</f>
        <v>11348.537299421885</v>
      </c>
      <c r="F34" s="141">
        <f>I84</f>
        <v>81.023827760664162</v>
      </c>
      <c r="G34" s="140">
        <f t="shared" ref="G34" si="0">E34+F34</f>
        <v>11429.561127182549</v>
      </c>
    </row>
    <row r="35" spans="2:22" ht="20.25" hidden="1" customHeight="1">
      <c r="B35" s="807"/>
      <c r="C35" s="808"/>
      <c r="D35" s="634"/>
      <c r="E35" s="140">
        <f>SUM(J54:J82)</f>
        <v>0</v>
      </c>
      <c r="F35" s="141">
        <f>J84</f>
        <v>0</v>
      </c>
      <c r="G35" s="140">
        <f>E35+F35</f>
        <v>0</v>
      </c>
    </row>
    <row r="36" spans="2:22" ht="20.25" hidden="1" customHeight="1">
      <c r="B36" s="807"/>
      <c r="C36" s="808"/>
      <c r="D36" s="634"/>
      <c r="E36" s="140">
        <f>SUM(K54:K82)</f>
        <v>0</v>
      </c>
      <c r="F36" s="141">
        <f>K84</f>
        <v>0</v>
      </c>
      <c r="G36" s="140">
        <f t="shared" ref="G36:G39" si="1">E36+F36</f>
        <v>0</v>
      </c>
    </row>
    <row r="37" spans="2:22" ht="20.25" hidden="1" customHeight="1">
      <c r="B37" s="807"/>
      <c r="C37" s="808"/>
      <c r="D37" s="634"/>
      <c r="E37" s="140">
        <f>SUM(L54:L82)</f>
        <v>0</v>
      </c>
      <c r="F37" s="141">
        <f>L84</f>
        <v>0</v>
      </c>
      <c r="G37" s="140">
        <f t="shared" si="1"/>
        <v>0</v>
      </c>
    </row>
    <row r="38" spans="2:22" ht="20.25" hidden="1" customHeight="1">
      <c r="B38" s="807"/>
      <c r="C38" s="808"/>
      <c r="D38" s="634"/>
      <c r="E38" s="140">
        <f>SUM(M54:M82)</f>
        <v>0</v>
      </c>
      <c r="F38" s="141">
        <f>M84</f>
        <v>0</v>
      </c>
      <c r="G38" s="140">
        <f t="shared" si="1"/>
        <v>0</v>
      </c>
    </row>
    <row r="39" spans="2:22" ht="20.25" hidden="1" customHeight="1">
      <c r="B39" s="807"/>
      <c r="C39" s="808"/>
      <c r="D39" s="634"/>
      <c r="E39" s="140">
        <f>SUM(N54:N82)</f>
        <v>0</v>
      </c>
      <c r="F39" s="141">
        <f>N84</f>
        <v>0</v>
      </c>
      <c r="G39" s="140">
        <f t="shared" si="1"/>
        <v>0</v>
      </c>
    </row>
    <row r="40" spans="2:22" ht="20.25" hidden="1" customHeight="1">
      <c r="B40" s="807"/>
      <c r="C40" s="808"/>
      <c r="D40" s="634"/>
      <c r="E40" s="140">
        <f>SUM(O54:O82)</f>
        <v>0</v>
      </c>
      <c r="F40" s="141">
        <f>O84</f>
        <v>0</v>
      </c>
      <c r="G40" s="140">
        <f>E40+F40</f>
        <v>0</v>
      </c>
    </row>
    <row r="41" spans="2:22" ht="20.25" hidden="1" customHeight="1">
      <c r="B41" s="807"/>
      <c r="C41" s="808"/>
      <c r="D41" s="634"/>
      <c r="E41" s="140">
        <f>SUM(P54:P82)</f>
        <v>0</v>
      </c>
      <c r="F41" s="141">
        <f>P84</f>
        <v>0</v>
      </c>
      <c r="G41" s="140">
        <f>E41+F41</f>
        <v>0</v>
      </c>
    </row>
    <row r="42" spans="2:22" ht="20.25" hidden="1" customHeight="1">
      <c r="B42" s="807"/>
      <c r="C42" s="808"/>
      <c r="D42" s="635"/>
      <c r="E42" s="142">
        <f>SUM(Q54:Q82)</f>
        <v>0</v>
      </c>
      <c r="F42" s="143">
        <f>Q84</f>
        <v>0</v>
      </c>
      <c r="G42" s="142">
        <f>E42+F42</f>
        <v>0</v>
      </c>
    </row>
    <row r="43" spans="2:22" s="8" customFormat="1" ht="21" customHeight="1">
      <c r="B43" s="810" t="s">
        <v>26</v>
      </c>
      <c r="C43" s="811"/>
      <c r="D43" s="137"/>
      <c r="E43" s="144">
        <f>SUM(E29:E42)</f>
        <v>59954.952371520616</v>
      </c>
      <c r="F43" s="144">
        <f>SUM(F29:F42)</f>
        <v>428.05337870250241</v>
      </c>
      <c r="G43" s="144">
        <f>SUM(G29:G42)</f>
        <v>60383.005750223114</v>
      </c>
      <c r="H43" s="200"/>
    </row>
    <row r="44" spans="2:22" ht="18" customHeight="1">
      <c r="D44" s="94"/>
      <c r="E44" s="9"/>
      <c r="F44" s="17"/>
    </row>
    <row r="45" spans="2:22" s="28" customFormat="1" ht="20.6">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3"/>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09" t="s">
        <v>603</v>
      </c>
      <c r="C48" s="809"/>
      <c r="D48" s="809"/>
      <c r="E48" s="809"/>
      <c r="F48" s="809"/>
      <c r="G48" s="809"/>
      <c r="H48" s="809"/>
      <c r="I48" s="809"/>
      <c r="J48" s="809"/>
      <c r="K48" s="809"/>
      <c r="L48" s="809"/>
      <c r="M48" s="613"/>
      <c r="N48" s="105"/>
      <c r="O48" s="105"/>
      <c r="P48" s="105"/>
      <c r="Q48" s="105"/>
      <c r="R48" s="105"/>
      <c r="T48" s="37"/>
      <c r="U48" s="19"/>
      <c r="V48" s="38"/>
    </row>
    <row r="49" spans="2:22" s="28" customFormat="1" ht="41.15" customHeight="1">
      <c r="B49" s="809" t="s">
        <v>562</v>
      </c>
      <c r="C49" s="809"/>
      <c r="D49" s="809"/>
      <c r="E49" s="809"/>
      <c r="F49" s="809"/>
      <c r="G49" s="809"/>
      <c r="H49" s="809"/>
      <c r="I49" s="809"/>
      <c r="J49" s="809"/>
      <c r="K49" s="809"/>
      <c r="L49" s="809"/>
      <c r="M49" s="613"/>
      <c r="N49" s="105"/>
      <c r="O49" s="105"/>
      <c r="P49" s="105"/>
      <c r="Q49" s="105"/>
      <c r="R49" s="105"/>
      <c r="T49" s="37"/>
      <c r="U49" s="19"/>
      <c r="V49" s="38"/>
    </row>
    <row r="50" spans="2:22" s="28" customFormat="1" ht="18" customHeight="1">
      <c r="B50" s="809" t="s">
        <v>668</v>
      </c>
      <c r="C50" s="809"/>
      <c r="D50" s="809"/>
      <c r="E50" s="809"/>
      <c r="F50" s="809"/>
      <c r="G50" s="809"/>
      <c r="H50" s="809"/>
      <c r="I50" s="809"/>
      <c r="J50" s="809"/>
      <c r="K50" s="809"/>
      <c r="L50" s="809"/>
      <c r="M50" s="613"/>
      <c r="N50" s="105"/>
      <c r="O50" s="105"/>
      <c r="P50" s="105"/>
      <c r="Q50" s="105"/>
      <c r="R50" s="105"/>
      <c r="T50" s="37"/>
      <c r="U50" s="19"/>
      <c r="V50" s="38"/>
    </row>
    <row r="51" spans="2:22" ht="15" customHeight="1">
      <c r="B51" s="609"/>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Residential</v>
      </c>
      <c r="E52" s="135" t="str">
        <f>IF($B30&lt;&gt;"",$B30,"")</f>
        <v>GS&lt;50 kW</v>
      </c>
      <c r="F52" s="135" t="str">
        <f>IF($B31&lt;&gt;"",$B31,"")</f>
        <v>GS&gt;50 to 4,999 kW</v>
      </c>
      <c r="G52" s="135" t="str">
        <f>IF($B32&lt;&gt;"",$B32,"")</f>
        <v>USL</v>
      </c>
      <c r="H52" s="135" t="str">
        <f>IF($B33&lt;&gt;"",$B33,"")</f>
        <v>Sentinel Lighting</v>
      </c>
      <c r="I52" s="135" t="str">
        <f>IF($B34&lt;&gt;"",$B34,"")</f>
        <v>Street Lighting</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1"/>
      <c r="C53" s="572"/>
      <c r="D53" s="572" t="str">
        <f>D29</f>
        <v>kWh</v>
      </c>
      <c r="E53" s="572" t="str">
        <f>D30</f>
        <v>kWh</v>
      </c>
      <c r="F53" s="572" t="str">
        <f>D31</f>
        <v>kW</v>
      </c>
      <c r="G53" s="572" t="str">
        <f>D32</f>
        <v>kWh</v>
      </c>
      <c r="H53" s="572" t="str">
        <f>D33</f>
        <v>kW</v>
      </c>
      <c r="I53" s="572" t="str">
        <f>D34</f>
        <v>kW</v>
      </c>
      <c r="J53" s="572">
        <f>D35</f>
        <v>0</v>
      </c>
      <c r="K53" s="572">
        <f>D36</f>
        <v>0</v>
      </c>
      <c r="L53" s="572">
        <f>D37</f>
        <v>0</v>
      </c>
      <c r="M53" s="572">
        <f>D38</f>
        <v>0</v>
      </c>
      <c r="N53" s="572">
        <f>D39</f>
        <v>0</v>
      </c>
      <c r="O53" s="572">
        <f>D40</f>
        <v>0</v>
      </c>
      <c r="P53" s="572">
        <f>D41</f>
        <v>0</v>
      </c>
      <c r="Q53" s="572">
        <f>D42</f>
        <v>0</v>
      </c>
      <c r="R53" s="573"/>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1" t="s">
        <v>67</v>
      </c>
      <c r="C56" s="617"/>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1" t="s">
        <v>67</v>
      </c>
      <c r="C59" s="617"/>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1" t="s">
        <v>67</v>
      </c>
      <c r="C62" s="617"/>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1" t="s">
        <v>67</v>
      </c>
      <c r="C65" s="617"/>
      <c r="D65" s="160"/>
      <c r="E65" s="160"/>
      <c r="F65" s="160"/>
      <c r="G65" s="160"/>
      <c r="H65" s="160"/>
      <c r="I65" s="160"/>
      <c r="J65" s="160"/>
      <c r="K65" s="161"/>
      <c r="L65" s="161"/>
      <c r="M65" s="161"/>
      <c r="N65" s="161"/>
      <c r="O65" s="161"/>
      <c r="P65" s="161"/>
      <c r="Q65" s="161"/>
      <c r="R65" s="162"/>
      <c r="U65" s="159"/>
      <c r="V65" s="153"/>
    </row>
    <row r="66" spans="2:22" s="163" customFormat="1">
      <c r="B66" s="154" t="s">
        <v>94</v>
      </c>
      <c r="C66" s="531"/>
      <c r="D66" s="164">
        <f>'5.  2015-2020 LRAM'!Y204</f>
        <v>0</v>
      </c>
      <c r="E66" s="164">
        <f>'5.  2015-2020 LRAM'!Z204</f>
        <v>0</v>
      </c>
      <c r="F66" s="164">
        <f>'5.  2015-2020 LRAM'!AA204</f>
        <v>0</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1" t="s">
        <v>67</v>
      </c>
      <c r="C68" s="617"/>
      <c r="D68" s="160"/>
      <c r="E68" s="160"/>
      <c r="F68" s="160"/>
      <c r="G68" s="160"/>
      <c r="H68" s="160"/>
      <c r="I68" s="160"/>
      <c r="J68" s="160"/>
      <c r="K68" s="161"/>
      <c r="L68" s="161"/>
      <c r="M68" s="161"/>
      <c r="N68" s="161"/>
      <c r="O68" s="161"/>
      <c r="P68" s="161"/>
      <c r="Q68" s="161"/>
      <c r="R68" s="162"/>
      <c r="U68" s="159"/>
      <c r="V68" s="153"/>
    </row>
    <row r="69" spans="2:22" s="163" customFormat="1">
      <c r="B69" s="154" t="s">
        <v>225</v>
      </c>
      <c r="C69" s="531"/>
      <c r="D69" s="156">
        <f>'5.  2015-2020 LRAM'!Y388</f>
        <v>0</v>
      </c>
      <c r="E69" s="156">
        <f>'5.  2015-2020 LRAM'!Z388</f>
        <v>0</v>
      </c>
      <c r="F69" s="156">
        <f>'5.  2015-2020 LRAM'!AA388</f>
        <v>0</v>
      </c>
      <c r="G69" s="156">
        <f>'5.  2015-2020 LRAM'!AB388</f>
        <v>0</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0</v>
      </c>
      <c r="U69" s="152"/>
      <c r="V69" s="153"/>
    </row>
    <row r="70" spans="2:22" s="163" customFormat="1">
      <c r="B70" s="154" t="s">
        <v>224</v>
      </c>
      <c r="C70" s="155"/>
      <c r="D70" s="156">
        <f>-'5.  2015-2020 LRAM'!Y389</f>
        <v>0</v>
      </c>
      <c r="E70" s="156">
        <f>-'5.  2015-2020 LRAM'!Z389</f>
        <v>0</v>
      </c>
      <c r="F70" s="156">
        <f>-'5.  2015-2020 LRAM'!AA389</f>
        <v>0</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c r="B71" s="621" t="s">
        <v>67</v>
      </c>
      <c r="C71" s="617"/>
      <c r="D71" s="160"/>
      <c r="E71" s="160"/>
      <c r="F71" s="160"/>
      <c r="G71" s="160"/>
      <c r="H71" s="160"/>
      <c r="I71" s="160"/>
      <c r="J71" s="160"/>
      <c r="K71" s="161"/>
      <c r="L71" s="161"/>
      <c r="M71" s="161"/>
      <c r="N71" s="161"/>
      <c r="O71" s="161"/>
      <c r="P71" s="161"/>
      <c r="Q71" s="161"/>
      <c r="R71" s="162"/>
      <c r="U71" s="159"/>
      <c r="V71" s="153"/>
    </row>
    <row r="72" spans="2:22" s="163" customFormat="1">
      <c r="B72" s="154" t="s">
        <v>227</v>
      </c>
      <c r="C72" s="531"/>
      <c r="D72" s="156">
        <f>'5.  2015-2020 LRAM'!Y572</f>
        <v>0</v>
      </c>
      <c r="E72" s="156">
        <f>'5.  2015-2020 LRAM'!Z572</f>
        <v>0</v>
      </c>
      <c r="F72" s="156">
        <f>'5.  2015-2020 LRAM'!AA572</f>
        <v>0</v>
      </c>
      <c r="G72" s="156">
        <f>'5.  2015-2020 LRAM'!AB572</f>
        <v>0</v>
      </c>
      <c r="H72" s="156">
        <f>'5.  2015-2020 LRAM'!AC572</f>
        <v>0</v>
      </c>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0</v>
      </c>
      <c r="U72" s="152"/>
      <c r="V72" s="153"/>
    </row>
    <row r="73" spans="2:22" s="163" customFormat="1">
      <c r="B73" s="154" t="s">
        <v>226</v>
      </c>
      <c r="C73" s="155"/>
      <c r="D73" s="156">
        <f>-'5.  2015-2020 LRAM'!Y573</f>
        <v>0</v>
      </c>
      <c r="E73" s="156">
        <f>-'5.  2015-2020 LRAM'!Z573</f>
        <v>0</v>
      </c>
      <c r="F73" s="156">
        <f>-'5.  2015-2020 LRAM'!AA573</f>
        <v>0</v>
      </c>
      <c r="G73" s="156">
        <f>-'5.  2015-2020 LRAM'!AB573</f>
        <v>0</v>
      </c>
      <c r="H73" s="156">
        <f>-'5.  2015-2020 LRAM'!AC573</f>
        <v>0</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0</v>
      </c>
      <c r="S73" s="158"/>
      <c r="U73" s="152"/>
      <c r="V73" s="153"/>
    </row>
    <row r="74" spans="2:22" s="136" customFormat="1">
      <c r="B74" s="621" t="s">
        <v>67</v>
      </c>
      <c r="C74" s="617"/>
      <c r="D74" s="160"/>
      <c r="E74" s="160"/>
      <c r="F74" s="160"/>
      <c r="G74" s="160"/>
      <c r="H74" s="160"/>
      <c r="I74" s="160"/>
      <c r="J74" s="160"/>
      <c r="K74" s="161"/>
      <c r="L74" s="161"/>
      <c r="M74" s="161"/>
      <c r="N74" s="161"/>
      <c r="O74" s="161"/>
      <c r="P74" s="161"/>
      <c r="Q74" s="161"/>
      <c r="R74" s="162"/>
      <c r="U74" s="159"/>
      <c r="V74" s="153"/>
    </row>
    <row r="75" spans="2:22" s="163" customFormat="1">
      <c r="B75" s="154" t="s">
        <v>229</v>
      </c>
      <c r="C75" s="531"/>
      <c r="D75" s="156">
        <f>'5.  2015-2020 LRAM'!Y756</f>
        <v>0</v>
      </c>
      <c r="E75" s="156">
        <f>'5.  2015-2020 LRAM'!Z756</f>
        <v>0</v>
      </c>
      <c r="F75" s="156">
        <f>'5.  2015-2020 LRAM'!AA756</f>
        <v>0</v>
      </c>
      <c r="G75" s="156">
        <f>'5.  2015-2020 LRAM'!AB756</f>
        <v>0</v>
      </c>
      <c r="H75" s="156">
        <f>'5.  2015-2020 LRAM'!AC756</f>
        <v>0</v>
      </c>
      <c r="I75" s="156">
        <f>'5.  2015-2020 LRAM'!AD756</f>
        <v>0</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0</v>
      </c>
      <c r="U75" s="152"/>
      <c r="V75" s="153"/>
    </row>
    <row r="76" spans="2:22" s="163" customFormat="1" ht="16.5" customHeight="1">
      <c r="B76" s="154" t="s">
        <v>228</v>
      </c>
      <c r="C76" s="155"/>
      <c r="D76" s="156">
        <f>-'5.  2015-2020 LRAM'!Y757</f>
        <v>0</v>
      </c>
      <c r="E76" s="156">
        <f>-'5.  2015-2020 LRAM'!Z757</f>
        <v>0</v>
      </c>
      <c r="F76" s="156">
        <f>-'5.  2015-2020 LRAM'!AA757</f>
        <v>0</v>
      </c>
      <c r="G76" s="156">
        <f>-'5.  2015-2020 LRAM'!AB757</f>
        <v>0</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0</v>
      </c>
      <c r="S76" s="158"/>
      <c r="U76" s="152"/>
      <c r="V76" s="153"/>
    </row>
    <row r="77" spans="2:22" s="136" customFormat="1">
      <c r="B77" s="621" t="s">
        <v>67</v>
      </c>
      <c r="C77" s="617"/>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LRAM'!Y940</f>
        <v>0</v>
      </c>
      <c r="E78" s="156">
        <f>'5.  2015-2020 LRAM'!Z940</f>
        <v>0</v>
      </c>
      <c r="F78" s="156">
        <f>'5.  2015-2020 LRAM'!AA940</f>
        <v>0</v>
      </c>
      <c r="G78" s="156">
        <f>'5.  2015-2020 LRAM'!AB940</f>
        <v>0</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0</v>
      </c>
      <c r="U78" s="152"/>
      <c r="V78" s="153"/>
    </row>
    <row r="79" spans="2:22" s="163" customFormat="1">
      <c r="B79" s="154" t="s">
        <v>230</v>
      </c>
      <c r="C79" s="155"/>
      <c r="D79" s="156">
        <f>-'5.  2015-2020 LRAM'!Y941</f>
        <v>0</v>
      </c>
      <c r="E79" s="156">
        <f>-'5.  2015-2020 LRAM'!Z941</f>
        <v>0</v>
      </c>
      <c r="F79" s="156">
        <f>-'5.  2015-2020 LRAM'!AA941</f>
        <v>0</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0</v>
      </c>
      <c r="S79" s="158"/>
      <c r="U79" s="152"/>
      <c r="V79" s="153"/>
    </row>
    <row r="80" spans="2:22" s="136" customFormat="1">
      <c r="B80" s="621" t="s">
        <v>67</v>
      </c>
      <c r="C80" s="617"/>
      <c r="D80" s="160"/>
      <c r="E80" s="160"/>
      <c r="F80" s="160"/>
      <c r="G80" s="160"/>
      <c r="H80" s="160"/>
      <c r="I80" s="160"/>
      <c r="J80" s="160"/>
      <c r="K80" s="161"/>
      <c r="L80" s="161"/>
      <c r="M80" s="161"/>
      <c r="N80" s="161"/>
      <c r="O80" s="161"/>
      <c r="P80" s="161"/>
      <c r="Q80" s="161"/>
      <c r="R80" s="162"/>
      <c r="U80" s="159"/>
      <c r="V80" s="153"/>
    </row>
    <row r="81" spans="2:22" s="163" customFormat="1">
      <c r="B81" s="154" t="s">
        <v>233</v>
      </c>
      <c r="C81" s="531"/>
      <c r="D81" s="156">
        <f>'5.  2015-2020 LRAM'!Y1124</f>
        <v>0</v>
      </c>
      <c r="E81" s="156">
        <f>'5.  2015-2020 LRAM'!Z1124</f>
        <v>32853.32190575204</v>
      </c>
      <c r="F81" s="156">
        <f>'5.  2015-2020 LRAM'!AA1124</f>
        <v>37077.387444937667</v>
      </c>
      <c r="G81" s="156">
        <f>'5.  2015-2020 LRAM'!AB1124</f>
        <v>0</v>
      </c>
      <c r="H81" s="156">
        <f>'5.  2015-2020 LRAM'!AC1124</f>
        <v>343.2133214090195</v>
      </c>
      <c r="I81" s="156">
        <f>'5.  2015-2020 LRAM'!AD1124</f>
        <v>11348.537299421885</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81622.459971520613</v>
      </c>
      <c r="U81" s="152"/>
      <c r="V81" s="153"/>
    </row>
    <row r="82" spans="2:22" s="163" customFormat="1">
      <c r="B82" s="154" t="s">
        <v>232</v>
      </c>
      <c r="C82" s="155"/>
      <c r="D82" s="156">
        <f>-'5.  2015-2020 LRAM'!Y1125</f>
        <v>0</v>
      </c>
      <c r="E82" s="156">
        <f>-'5.  2015-2020 LRAM'!Z1125</f>
        <v>-7596.0337</v>
      </c>
      <c r="F82" s="156">
        <f>-'5.  2015-2020 LRAM'!AA1125</f>
        <v>-14071.473899999999</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-21667.507599999997</v>
      </c>
      <c r="S82" s="158"/>
      <c r="U82" s="152"/>
      <c r="V82" s="153"/>
    </row>
    <row r="83" spans="2:22" s="136" customFormat="1">
      <c r="B83" s="621" t="s">
        <v>67</v>
      </c>
      <c r="C83" s="617"/>
      <c r="D83" s="160"/>
      <c r="E83" s="160"/>
      <c r="F83" s="160"/>
      <c r="G83" s="160"/>
      <c r="H83" s="160"/>
      <c r="I83" s="160"/>
      <c r="J83" s="160"/>
      <c r="K83" s="161"/>
      <c r="L83" s="161"/>
      <c r="M83" s="161"/>
      <c r="N83" s="161"/>
      <c r="O83" s="161"/>
      <c r="P83" s="161"/>
      <c r="Q83" s="161"/>
      <c r="R83" s="162"/>
      <c r="U83" s="159"/>
      <c r="V83" s="153"/>
    </row>
    <row r="84" spans="2:22" s="17" customFormat="1" ht="20.25" customHeight="1">
      <c r="B84" s="618" t="s">
        <v>43</v>
      </c>
      <c r="C84" s="617"/>
      <c r="D84" s="675">
        <f>'6.  Carrying Charges'!I237</f>
        <v>0</v>
      </c>
      <c r="E84" s="675">
        <f>'6.  Carrying Charges'!J237</f>
        <v>180.32651391898378</v>
      </c>
      <c r="F84" s="675">
        <f>'6.  Carrying Charges'!K237</f>
        <v>164.25263691354459</v>
      </c>
      <c r="G84" s="675">
        <f>'6.  Carrying Charges'!L237</f>
        <v>0</v>
      </c>
      <c r="H84" s="675">
        <f>'6.  Carrying Charges'!M237</f>
        <v>2.450400109309812</v>
      </c>
      <c r="I84" s="675">
        <f>'6.  Carrying Charges'!N237</f>
        <v>81.023827760664162</v>
      </c>
      <c r="J84" s="675">
        <f>'6.  Carrying Charges'!O237</f>
        <v>0</v>
      </c>
      <c r="K84" s="675">
        <f>'6.  Carrying Charges'!P237</f>
        <v>0</v>
      </c>
      <c r="L84" s="675">
        <f>'6.  Carrying Charges'!Q237</f>
        <v>0</v>
      </c>
      <c r="M84" s="675">
        <f>'6.  Carrying Charges'!R237</f>
        <v>0</v>
      </c>
      <c r="N84" s="675">
        <f>'6.  Carrying Charges'!S237</f>
        <v>0</v>
      </c>
      <c r="O84" s="675">
        <f>'6.  Carrying Charges'!T237</f>
        <v>0</v>
      </c>
      <c r="P84" s="675">
        <f>'6.  Carrying Charges'!U237</f>
        <v>0</v>
      </c>
      <c r="Q84" s="675">
        <f>'6.  Carrying Charges'!V237</f>
        <v>0</v>
      </c>
      <c r="R84" s="676">
        <f>SUM(D84:Q84)</f>
        <v>428.05337870250241</v>
      </c>
      <c r="U84" s="152"/>
      <c r="V84" s="153"/>
    </row>
    <row r="85" spans="2:22" s="163" customFormat="1" ht="21.75" customHeight="1">
      <c r="B85" s="619" t="s">
        <v>240</v>
      </c>
      <c r="C85" s="620"/>
      <c r="D85" s="619">
        <f>SUM(D54:D82)+D84</f>
        <v>0</v>
      </c>
      <c r="E85" s="619">
        <f t="shared" ref="E85:P85" si="2">SUM(E54:E82)+E84</f>
        <v>25437.614719671023</v>
      </c>
      <c r="F85" s="619">
        <f t="shared" si="2"/>
        <v>23170.166181851215</v>
      </c>
      <c r="G85" s="619">
        <f t="shared" si="2"/>
        <v>0</v>
      </c>
      <c r="H85" s="619">
        <f t="shared" si="2"/>
        <v>345.66372151832934</v>
      </c>
      <c r="I85" s="619">
        <f t="shared" si="2"/>
        <v>11429.561127182549</v>
      </c>
      <c r="J85" s="619">
        <f t="shared" si="2"/>
        <v>0</v>
      </c>
      <c r="K85" s="619">
        <f t="shared" si="2"/>
        <v>0</v>
      </c>
      <c r="L85" s="619">
        <f t="shared" si="2"/>
        <v>0</v>
      </c>
      <c r="M85" s="619">
        <f t="shared" si="2"/>
        <v>0</v>
      </c>
      <c r="N85" s="619">
        <f t="shared" si="2"/>
        <v>0</v>
      </c>
      <c r="O85" s="619">
        <f t="shared" si="2"/>
        <v>0</v>
      </c>
      <c r="P85" s="619">
        <f t="shared" si="2"/>
        <v>0</v>
      </c>
      <c r="Q85" s="619">
        <f>SUM(Q54:Q82)+Q84</f>
        <v>0</v>
      </c>
      <c r="R85" s="619">
        <f>SUM(R54:R82)+R84</f>
        <v>60383.005750223121</v>
      </c>
      <c r="U85" s="152"/>
      <c r="V85" s="153"/>
    </row>
    <row r="86" spans="2:22" ht="20.25" customHeight="1">
      <c r="B86" s="453" t="s">
        <v>536</v>
      </c>
      <c r="C86" s="598"/>
      <c r="D86" s="597"/>
      <c r="E86" s="597"/>
      <c r="F86" s="597"/>
      <c r="G86" s="597"/>
      <c r="H86" s="597"/>
      <c r="I86" s="597"/>
      <c r="J86" s="597"/>
      <c r="K86" s="597"/>
      <c r="L86" s="597"/>
      <c r="M86" s="597"/>
      <c r="N86" s="597"/>
      <c r="O86" s="597"/>
      <c r="P86" s="597"/>
      <c r="Q86" s="597"/>
      <c r="R86" s="597"/>
      <c r="V86" s="13"/>
    </row>
    <row r="87" spans="2:22" ht="20.25" customHeight="1">
      <c r="B87" s="616"/>
      <c r="C87" s="66"/>
      <c r="E87" s="9"/>
      <c r="V87" s="13"/>
    </row>
    <row r="88" spans="2:22" ht="14.6">
      <c r="E88" s="9"/>
    </row>
    <row r="89" spans="2:22" ht="21" hidden="1" customHeight="1">
      <c r="B89" s="118" t="s">
        <v>537</v>
      </c>
      <c r="F89" s="585"/>
    </row>
    <row r="90" spans="2:22" s="545" customFormat="1" ht="27.75" hidden="1" customHeight="1">
      <c r="B90" s="566" t="s">
        <v>557</v>
      </c>
      <c r="C90" s="562"/>
      <c r="D90" s="562"/>
      <c r="E90" s="569"/>
      <c r="F90" s="562"/>
      <c r="G90" s="562"/>
      <c r="H90" s="562"/>
      <c r="I90" s="562"/>
      <c r="J90" s="562"/>
      <c r="T90" s="546"/>
      <c r="U90" s="546"/>
    </row>
    <row r="91" spans="2:22" ht="11.25" hidden="1" customHeight="1">
      <c r="B91" s="110"/>
    </row>
    <row r="92" spans="2:22" s="558" customFormat="1" ht="25.5" hidden="1" customHeight="1">
      <c r="B92" s="560"/>
      <c r="C92" s="556">
        <v>2011</v>
      </c>
      <c r="D92" s="556">
        <v>2012</v>
      </c>
      <c r="E92" s="556">
        <v>2013</v>
      </c>
      <c r="F92" s="556">
        <v>2014</v>
      </c>
      <c r="G92" s="556">
        <v>2015</v>
      </c>
      <c r="H92" s="556">
        <v>2016</v>
      </c>
      <c r="I92" s="556">
        <v>2017</v>
      </c>
      <c r="J92" s="556">
        <v>2018</v>
      </c>
      <c r="K92" s="556">
        <v>2019</v>
      </c>
      <c r="L92" s="556">
        <v>2020</v>
      </c>
      <c r="M92" s="557" t="s">
        <v>26</v>
      </c>
      <c r="T92" s="559"/>
      <c r="U92" s="559"/>
    </row>
    <row r="93" spans="2:22" s="90" customFormat="1" ht="23.25" hidden="1" customHeight="1">
      <c r="B93" s="198">
        <v>2011</v>
      </c>
      <c r="C93" s="551">
        <f>'4.  2011-2014 LRAM'!AM131</f>
        <v>0</v>
      </c>
      <c r="D93" s="552">
        <f>SUM('4.  2011-2014 LRAM'!Y259:AL259)</f>
        <v>0</v>
      </c>
      <c r="E93" s="552">
        <f>SUM('4.  2011-2014 LRAM'!Y388:AL388)</f>
        <v>0</v>
      </c>
      <c r="F93" s="553">
        <f>SUM('4.  2011-2014 LRAM'!Y517:AL517)</f>
        <v>0</v>
      </c>
      <c r="G93" s="553">
        <f>SUM('5.  2015-2020 LRAM'!Y199:AL199)</f>
        <v>0</v>
      </c>
      <c r="H93" s="552">
        <f>SUM('5.  2015-2020 LRAM'!Y382:AL382)</f>
        <v>0</v>
      </c>
      <c r="I93" s="553">
        <f>SUM('5.  2015-2020 LRAM'!Y565:AL565)</f>
        <v>0</v>
      </c>
      <c r="J93" s="552">
        <f>SUM('5.  2015-2020 LRAM'!Y748:AL748)</f>
        <v>0</v>
      </c>
      <c r="K93" s="552">
        <f>SUM('5.  2015-2020 LRAM'!Y931:AL931)</f>
        <v>0</v>
      </c>
      <c r="L93" s="552">
        <f>SUM('5.  2015-2020 LRAM'!Y1114:AL1114)</f>
        <v>4102.9711331282306</v>
      </c>
      <c r="M93" s="552">
        <f>SUM(C93:L93)</f>
        <v>4102.9711331282306</v>
      </c>
      <c r="T93" s="197"/>
      <c r="U93" s="197"/>
    </row>
    <row r="94" spans="2:22" s="90" customFormat="1" ht="23.25" hidden="1" customHeight="1">
      <c r="B94" s="198">
        <v>2012</v>
      </c>
      <c r="C94" s="554"/>
      <c r="D94" s="553">
        <f>SUM('4.  2011-2014 LRAM'!Y260:AL260)</f>
        <v>0</v>
      </c>
      <c r="E94" s="552">
        <f>SUM('4.  2011-2014 LRAM'!Y389:AL389)</f>
        <v>0</v>
      </c>
      <c r="F94" s="553">
        <f>SUM('4.  2011-2014 LRAM'!Y518:AL518)</f>
        <v>0</v>
      </c>
      <c r="G94" s="553">
        <f>SUM('5.  2015-2020 LRAM'!Y200:AL200)</f>
        <v>0</v>
      </c>
      <c r="H94" s="552">
        <f>SUM('5.  2015-2020 LRAM'!Y383:AL383)</f>
        <v>0</v>
      </c>
      <c r="I94" s="553">
        <f>SUM('5.  2015-2020 LRAM'!Y566:AL566)</f>
        <v>0</v>
      </c>
      <c r="J94" s="552">
        <f>SUM('5.  2015-2020 LRAM'!Y749:AL749)</f>
        <v>0</v>
      </c>
      <c r="K94" s="552">
        <f>SUM('5.  2015-2020 LRAM'!Y932:AL932)</f>
        <v>0</v>
      </c>
      <c r="L94" s="552">
        <f>SUM('5.  2015-2020 LRAM'!Y1115:AL1115)</f>
        <v>3632.0296552359823</v>
      </c>
      <c r="M94" s="552">
        <f>SUM(D94:L94)</f>
        <v>3632.0296552359823</v>
      </c>
      <c r="T94" s="197"/>
      <c r="U94" s="197"/>
    </row>
    <row r="95" spans="2:22" s="90" customFormat="1" ht="23.25" hidden="1" customHeight="1">
      <c r="B95" s="198">
        <v>2013</v>
      </c>
      <c r="C95" s="555"/>
      <c r="D95" s="555"/>
      <c r="E95" s="553">
        <f>SUM('4.  2011-2014 LRAM'!Y390:AL390)</f>
        <v>0</v>
      </c>
      <c r="F95" s="553">
        <f>SUM('4.  2011-2014 LRAM'!Y519:AL519)</f>
        <v>0</v>
      </c>
      <c r="G95" s="553">
        <f>SUM('5.  2015-2020 LRAM'!Y201:AL201)</f>
        <v>0</v>
      </c>
      <c r="H95" s="552">
        <f>SUM('5.  2015-2020 LRAM'!Y384:AL384)</f>
        <v>0</v>
      </c>
      <c r="I95" s="553">
        <f>SUM('5.  2015-2020 LRAM'!Y567:AL567)</f>
        <v>0</v>
      </c>
      <c r="J95" s="552">
        <f>SUM('5.  2015-2020 LRAM'!Y750:AL750)</f>
        <v>0</v>
      </c>
      <c r="K95" s="552">
        <f>SUM('5.  2015-2020 LRAM'!Y933:AL933)</f>
        <v>0</v>
      </c>
      <c r="L95" s="552">
        <f>SUM('5.  2015-2020 LRAM'!Y1116:AL1116)</f>
        <v>2954.4930670750437</v>
      </c>
      <c r="M95" s="552">
        <f>SUM(C95:L95)</f>
        <v>2954.4930670750437</v>
      </c>
      <c r="T95" s="197"/>
      <c r="U95" s="197"/>
    </row>
    <row r="96" spans="2:22" s="90" customFormat="1" ht="23.25" hidden="1" customHeight="1">
      <c r="B96" s="198">
        <v>2014</v>
      </c>
      <c r="C96" s="555"/>
      <c r="D96" s="555"/>
      <c r="E96" s="555"/>
      <c r="F96" s="553">
        <f>SUM('4.  2011-2014 LRAM'!Y520:AL520)</f>
        <v>0</v>
      </c>
      <c r="G96" s="553">
        <f>SUM('5.  2015-2020 LRAM'!Y202:AL202)</f>
        <v>0</v>
      </c>
      <c r="H96" s="552">
        <f>SUM('5.  2015-2020 LRAM'!Y385:AL385)</f>
        <v>0</v>
      </c>
      <c r="I96" s="553">
        <f>SUM('5.  2015-2020 LRAM'!Y568:AL568)</f>
        <v>0</v>
      </c>
      <c r="J96" s="552">
        <f>SUM('5.  2015-2020 LRAM'!Y751:AL751)</f>
        <v>0</v>
      </c>
      <c r="K96" s="552">
        <f>SUM('5.  2015-2020 LRAM'!Y934:AL934)</f>
        <v>0</v>
      </c>
      <c r="L96" s="552">
        <f>SUM('5.  2015-2020 LRAM'!Y1117:AL1117)</f>
        <v>8567.460887995192</v>
      </c>
      <c r="M96" s="552">
        <f>SUM(F96:L96)</f>
        <v>8567.460887995192</v>
      </c>
      <c r="T96" s="197"/>
      <c r="U96" s="197"/>
    </row>
    <row r="97" spans="2:21" s="90" customFormat="1" ht="23.25" hidden="1" customHeight="1">
      <c r="B97" s="198">
        <v>2015</v>
      </c>
      <c r="C97" s="555"/>
      <c r="D97" s="555"/>
      <c r="E97" s="555"/>
      <c r="F97" s="555"/>
      <c r="G97" s="553">
        <f>SUM('5.  2015-2020 LRAM'!Y203:AL203)</f>
        <v>0</v>
      </c>
      <c r="H97" s="552">
        <f>SUM('5.  2015-2020 LRAM'!Y386:AL386)</f>
        <v>0</v>
      </c>
      <c r="I97" s="553">
        <f>SUM('5.  2015-2020 LRAM'!Y569:AL569)</f>
        <v>0</v>
      </c>
      <c r="J97" s="552">
        <f>SUM('5.  2015-2020 LRAM'!Y752:AL752)</f>
        <v>0</v>
      </c>
      <c r="K97" s="552">
        <f>SUM('5.  2015-2020 LRAM'!Y935:AL935)</f>
        <v>0</v>
      </c>
      <c r="L97" s="552">
        <f>SUM('5.  2015-2020 LRAM'!Y1118:AL1118)</f>
        <v>17274.138567561389</v>
      </c>
      <c r="M97" s="552">
        <f>SUM(G97:L97)</f>
        <v>17274.138567561389</v>
      </c>
      <c r="T97" s="197"/>
      <c r="U97" s="197"/>
    </row>
    <row r="98" spans="2:21" s="90" customFormat="1" ht="23.25" hidden="1" customHeight="1">
      <c r="B98" s="198">
        <v>2016</v>
      </c>
      <c r="C98" s="555"/>
      <c r="D98" s="555"/>
      <c r="E98" s="555"/>
      <c r="F98" s="555"/>
      <c r="G98" s="555"/>
      <c r="H98" s="552">
        <f>SUM('5.  2015-2020 LRAM'!Y387:AL387)</f>
        <v>0</v>
      </c>
      <c r="I98" s="553">
        <f>SUM('5.  2015-2020 LRAM'!Y570:AL570)</f>
        <v>0</v>
      </c>
      <c r="J98" s="552">
        <f>SUM('5.  2015-2020 LRAM'!Y753:AL753)</f>
        <v>0</v>
      </c>
      <c r="K98" s="552">
        <f>SUM('5.  2015-2020 LRAM'!Y936:AL936)</f>
        <v>0</v>
      </c>
      <c r="L98" s="552">
        <f>SUM('5.  2015-2020 LRAM'!Y1119:AL1119)</f>
        <v>8033.8812298868052</v>
      </c>
      <c r="M98" s="552">
        <f>SUM(H98:L98)</f>
        <v>8033.8812298868052</v>
      </c>
      <c r="T98" s="197"/>
      <c r="U98" s="197"/>
    </row>
    <row r="99" spans="2:21" s="90" customFormat="1" ht="23.25" hidden="1" customHeight="1">
      <c r="B99" s="198">
        <v>2017</v>
      </c>
      <c r="C99" s="555"/>
      <c r="D99" s="555"/>
      <c r="E99" s="555"/>
      <c r="F99" s="555"/>
      <c r="G99" s="555"/>
      <c r="H99" s="555"/>
      <c r="I99" s="552">
        <f>SUM('5.  2015-2020 LRAM'!Y571:AL571)</f>
        <v>0</v>
      </c>
      <c r="J99" s="552">
        <f>SUM('5.  2015-2020 LRAM'!Y754:AL754)</f>
        <v>0</v>
      </c>
      <c r="K99" s="552">
        <f>SUM('5.  2015-2020 LRAM'!Y937:AL937)</f>
        <v>0</v>
      </c>
      <c r="L99" s="552">
        <f>SUM('5.  2015-2020 LRAM'!Y1120:AL1120)</f>
        <v>12788.967037430741</v>
      </c>
      <c r="M99" s="552">
        <f>SUM(I99:L99)</f>
        <v>12788.967037430741</v>
      </c>
      <c r="T99" s="197"/>
      <c r="U99" s="197"/>
    </row>
    <row r="100" spans="2:21" s="90" customFormat="1" ht="23.25" hidden="1" customHeight="1">
      <c r="B100" s="198">
        <v>2018</v>
      </c>
      <c r="C100" s="555"/>
      <c r="D100" s="555"/>
      <c r="E100" s="555"/>
      <c r="F100" s="555"/>
      <c r="G100" s="555"/>
      <c r="H100" s="555"/>
      <c r="I100" s="555"/>
      <c r="J100" s="552">
        <f>SUM('5.  2015-2020 LRAM'!Y755:AL755)</f>
        <v>0</v>
      </c>
      <c r="K100" s="552">
        <f>SUM('5.  2015-2020 LRAM'!Y938:AL938)</f>
        <v>0</v>
      </c>
      <c r="L100" s="552">
        <f>SUM('5.  2015-2020 LRAM'!Y1121:AL1121)</f>
        <v>2986.5925721740864</v>
      </c>
      <c r="M100" s="552">
        <f>SUM(J100:L100)</f>
        <v>2986.5925721740864</v>
      </c>
      <c r="T100" s="197"/>
      <c r="U100" s="197"/>
    </row>
    <row r="101" spans="2:21" s="90" customFormat="1" ht="23.25" hidden="1" customHeight="1">
      <c r="B101" s="198">
        <v>2019</v>
      </c>
      <c r="C101" s="555"/>
      <c r="D101" s="555"/>
      <c r="E101" s="555"/>
      <c r="F101" s="555"/>
      <c r="G101" s="555"/>
      <c r="H101" s="555"/>
      <c r="I101" s="555"/>
      <c r="J101" s="555"/>
      <c r="K101" s="552">
        <f>SUM('5.  2015-2020 LRAM'!Y939:AL939)</f>
        <v>0</v>
      </c>
      <c r="L101" s="552">
        <f>SUM('5.  2015-2020 LRAM'!Y1122:AL1122)</f>
        <v>14119.422553011173</v>
      </c>
      <c r="M101" s="552">
        <f>SUM(K101:L101)</f>
        <v>14119.422553011173</v>
      </c>
      <c r="T101" s="197"/>
      <c r="U101" s="197"/>
    </row>
    <row r="102" spans="2:21" s="90" customFormat="1" ht="23.25" hidden="1" customHeight="1">
      <c r="B102" s="198">
        <v>2020</v>
      </c>
      <c r="C102" s="555"/>
      <c r="D102" s="555"/>
      <c r="E102" s="555"/>
      <c r="F102" s="555"/>
      <c r="G102" s="555"/>
      <c r="H102" s="555"/>
      <c r="I102" s="555"/>
      <c r="J102" s="555"/>
      <c r="K102" s="555"/>
      <c r="L102" s="554">
        <f>SUM('5.  2015-2020 LRAM'!Y1123:AL1123)</f>
        <v>7162.5032680219629</v>
      </c>
      <c r="M102" s="554">
        <f>L102</f>
        <v>7162.5032680219629</v>
      </c>
      <c r="T102" s="197"/>
      <c r="U102" s="197"/>
    </row>
    <row r="103" spans="2:21" s="196" customFormat="1" ht="24" hidden="1" customHeight="1">
      <c r="B103" s="567" t="s">
        <v>519</v>
      </c>
      <c r="C103" s="551">
        <f>C93</f>
        <v>0</v>
      </c>
      <c r="D103" s="552">
        <f>D93+D94</f>
        <v>0</v>
      </c>
      <c r="E103" s="552">
        <f>E93+E94+E95</f>
        <v>0</v>
      </c>
      <c r="F103" s="552">
        <f>F93+F94+F95+F96</f>
        <v>0</v>
      </c>
      <c r="G103" s="552">
        <f>G93+G94+G95+G96+G97</f>
        <v>0</v>
      </c>
      <c r="H103" s="552">
        <f>H93+H94+H95+H96+H97+H98</f>
        <v>0</v>
      </c>
      <c r="I103" s="552">
        <f>I93+I94+I95+I96+I97+I98+I99</f>
        <v>0</v>
      </c>
      <c r="J103" s="552">
        <f>J93+J94+J95+J96+J97+J98+J99+J100</f>
        <v>0</v>
      </c>
      <c r="K103" s="552">
        <f>K93+K94+K95+K96+K97+K98+K99+K100+K101</f>
        <v>0</v>
      </c>
      <c r="L103" s="552">
        <f>SUM(L93:L102)</f>
        <v>81622.459971520599</v>
      </c>
      <c r="M103" s="552">
        <f>SUM(M93:M102)</f>
        <v>81622.459971520599</v>
      </c>
      <c r="T103" s="199"/>
      <c r="U103" s="199"/>
    </row>
    <row r="104" spans="2:21" s="27" customFormat="1" ht="24.75" hidden="1" customHeight="1">
      <c r="B104" s="568" t="s">
        <v>518</v>
      </c>
      <c r="C104" s="550">
        <f>'4.  2011-2014 LRAM'!AM132</f>
        <v>0</v>
      </c>
      <c r="D104" s="550">
        <f>'4.  2011-2014 LRAM'!AM262</f>
        <v>0</v>
      </c>
      <c r="E104" s="550">
        <f>'4.  2011-2014 LRAM'!AM392</f>
        <v>0</v>
      </c>
      <c r="F104" s="550">
        <f>'4.  2011-2014 LRAM'!AM522</f>
        <v>0</v>
      </c>
      <c r="G104" s="550">
        <f>'5.  2015-2020 LRAM'!AM205</f>
        <v>0</v>
      </c>
      <c r="H104" s="550">
        <f>'5.  2015-2020 LRAM'!AM389</f>
        <v>0</v>
      </c>
      <c r="I104" s="550">
        <f>'5.  2015-2020 LRAM'!AM573</f>
        <v>0</v>
      </c>
      <c r="J104" s="550">
        <f>'5.  2015-2020 LRAM'!AM757</f>
        <v>0</v>
      </c>
      <c r="K104" s="550">
        <f>'5.  2015-2020 LRAM'!AM941</f>
        <v>0</v>
      </c>
      <c r="L104" s="550">
        <f>'5.  2015-2020 LRAM'!AM1125</f>
        <v>21667.507599999997</v>
      </c>
      <c r="M104" s="552">
        <f>SUM(C104:L104)</f>
        <v>21667.507599999997</v>
      </c>
      <c r="T104" s="89"/>
      <c r="U104" s="89"/>
    </row>
    <row r="105" spans="2:21" ht="24.75" hidden="1" customHeight="1">
      <c r="B105" s="568" t="s">
        <v>43</v>
      </c>
      <c r="C105" s="550">
        <f>'6.  Carrying Charges'!W27</f>
        <v>0</v>
      </c>
      <c r="D105" s="550">
        <f>'6.  Carrying Charges'!W42</f>
        <v>0</v>
      </c>
      <c r="E105" s="550">
        <f>'6.  Carrying Charges'!W57</f>
        <v>0</v>
      </c>
      <c r="F105" s="550">
        <f>'6.  Carrying Charges'!W72</f>
        <v>0</v>
      </c>
      <c r="G105" s="550">
        <f>'6.  Carrying Charges'!W87</f>
        <v>0</v>
      </c>
      <c r="H105" s="550">
        <f>'6.  Carrying Charges'!W102</f>
        <v>0</v>
      </c>
      <c r="I105" s="550">
        <f>'6.  Carrying Charges'!W117</f>
        <v>0</v>
      </c>
      <c r="J105" s="550">
        <f>'6.  Carrying Charges'!W132</f>
        <v>0</v>
      </c>
      <c r="K105" s="550">
        <f>'6.  Carrying Charges'!W147</f>
        <v>0</v>
      </c>
      <c r="L105" s="550">
        <f>'6.  Carrying Charges'!W162</f>
        <v>257.18176444366861</v>
      </c>
      <c r="M105" s="552">
        <f>SUM(C105:L105)</f>
        <v>257.18176444366861</v>
      </c>
    </row>
    <row r="106" spans="2:21" ht="23.25" hidden="1" customHeight="1">
      <c r="B106" s="567" t="s">
        <v>26</v>
      </c>
      <c r="C106" s="550">
        <f>C103-C104+C105</f>
        <v>0</v>
      </c>
      <c r="D106" s="550">
        <f t="shared" ref="D106:J106" si="3">D103-D104+D105</f>
        <v>0</v>
      </c>
      <c r="E106" s="550">
        <f t="shared" si="3"/>
        <v>0</v>
      </c>
      <c r="F106" s="550">
        <f t="shared" si="3"/>
        <v>0</v>
      </c>
      <c r="G106" s="550">
        <f t="shared" si="3"/>
        <v>0</v>
      </c>
      <c r="H106" s="550">
        <f t="shared" si="3"/>
        <v>0</v>
      </c>
      <c r="I106" s="550">
        <f t="shared" si="3"/>
        <v>0</v>
      </c>
      <c r="J106" s="550">
        <f t="shared" si="3"/>
        <v>0</v>
      </c>
      <c r="K106" s="550">
        <f>K103-K104+K105</f>
        <v>0</v>
      </c>
      <c r="L106" s="550">
        <f>L103-L104+L105</f>
        <v>60212.134135964268</v>
      </c>
      <c r="M106" s="550">
        <f>M103-M104+M105</f>
        <v>60212.134135964268</v>
      </c>
    </row>
    <row r="107" spans="2:21" ht="15.65" hidden="1" customHeight="1"/>
    <row r="108" spans="2:21">
      <c r="B108" s="585" t="s">
        <v>526</v>
      </c>
    </row>
  </sheetData>
  <mergeCells count="20">
    <mergeCell ref="B37:C37"/>
    <mergeCell ref="B38:C38"/>
    <mergeCell ref="B32:C32"/>
    <mergeCell ref="B33:C33"/>
    <mergeCell ref="B34:C34"/>
    <mergeCell ref="B35:C35"/>
    <mergeCell ref="B36:C36"/>
    <mergeCell ref="B26:G26"/>
    <mergeCell ref="B28:C28"/>
    <mergeCell ref="B29:C29"/>
    <mergeCell ref="B30:C30"/>
    <mergeCell ref="B31:C31"/>
    <mergeCell ref="B39:C39"/>
    <mergeCell ref="B40:C40"/>
    <mergeCell ref="B48:L48"/>
    <mergeCell ref="B49:L49"/>
    <mergeCell ref="B50:L50"/>
    <mergeCell ref="B41:C41"/>
    <mergeCell ref="B42:C42"/>
    <mergeCell ref="B43:C43"/>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963386</xdr:colOff>
                    <xdr:row>53</xdr:row>
                    <xdr:rowOff>27214</xdr:rowOff>
                  </from>
                  <to>
                    <xdr:col>2</xdr:col>
                    <xdr:colOff>1382486</xdr:colOff>
                    <xdr:row>54</xdr:row>
                    <xdr:rowOff>163286</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963386</xdr:colOff>
                    <xdr:row>56</xdr:row>
                    <xdr:rowOff>27214</xdr:rowOff>
                  </from>
                  <to>
                    <xdr:col>2</xdr:col>
                    <xdr:colOff>1382486</xdr:colOff>
                    <xdr:row>57</xdr:row>
                    <xdr:rowOff>163286</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963386</xdr:colOff>
                    <xdr:row>59</xdr:row>
                    <xdr:rowOff>27214</xdr:rowOff>
                  </from>
                  <to>
                    <xdr:col>2</xdr:col>
                    <xdr:colOff>1382486</xdr:colOff>
                    <xdr:row>60</xdr:row>
                    <xdr:rowOff>163286</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963386</xdr:colOff>
                    <xdr:row>62</xdr:row>
                    <xdr:rowOff>27214</xdr:rowOff>
                  </from>
                  <to>
                    <xdr:col>2</xdr:col>
                    <xdr:colOff>1382486</xdr:colOff>
                    <xdr:row>63</xdr:row>
                    <xdr:rowOff>163286</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963386</xdr:colOff>
                    <xdr:row>65</xdr:row>
                    <xdr:rowOff>27214</xdr:rowOff>
                  </from>
                  <to>
                    <xdr:col>2</xdr:col>
                    <xdr:colOff>1382486</xdr:colOff>
                    <xdr:row>66</xdr:row>
                    <xdr:rowOff>163286</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963386</xdr:colOff>
                    <xdr:row>68</xdr:row>
                    <xdr:rowOff>38100</xdr:rowOff>
                  </from>
                  <to>
                    <xdr:col>2</xdr:col>
                    <xdr:colOff>1382486</xdr:colOff>
                    <xdr:row>69</xdr:row>
                    <xdr:rowOff>179614</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963386</xdr:colOff>
                    <xdr:row>71</xdr:row>
                    <xdr:rowOff>38100</xdr:rowOff>
                  </from>
                  <to>
                    <xdr:col>2</xdr:col>
                    <xdr:colOff>1382486</xdr:colOff>
                    <xdr:row>72</xdr:row>
                    <xdr:rowOff>179614</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174171</xdr:rowOff>
                  </to>
                </anchor>
              </controlPr>
            </control>
          </mc:Choice>
        </mc:AlternateContent>
        <mc:AlternateContent xmlns:mc="http://schemas.openxmlformats.org/markup-compatibility/2006">
          <mc:Choice Requires="x14">
            <control shapeId="3109" r:id="rId12" name="Check Box 37">
              <controlPr defaultSize="0" autoFill="0" autoLine="0" autoPict="0">
                <anchor moveWithCells="1">
                  <from>
                    <xdr:col>2</xdr:col>
                    <xdr:colOff>963386</xdr:colOff>
                    <xdr:row>77</xdr:row>
                    <xdr:rowOff>76200</xdr:rowOff>
                  </from>
                  <to>
                    <xdr:col>2</xdr:col>
                    <xdr:colOff>1382486</xdr:colOff>
                    <xdr:row>79</xdr:row>
                    <xdr:rowOff>10886</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50"/>
  <sheetViews>
    <sheetView topLeftCell="A21" zoomScaleNormal="100" workbookViewId="0">
      <selection activeCell="D26" sqref="D26"/>
    </sheetView>
  </sheetViews>
  <sheetFormatPr defaultColWidth="9" defaultRowHeight="14.6"/>
  <cols>
    <col min="1" max="1" width="5.3828125" style="12" customWidth="1"/>
    <col min="2" max="2" width="27" style="12" customWidth="1"/>
    <col min="3" max="3" width="24.3046875" style="12" customWidth="1"/>
    <col min="4" max="4" width="23.3828125" style="12" customWidth="1"/>
    <col min="5" max="5" width="28.53515625" style="12" customWidth="1"/>
    <col min="6" max="6" width="44" style="12" customWidth="1"/>
    <col min="7" max="7" width="72.53515625" style="12" customWidth="1"/>
    <col min="8" max="16384" width="9" style="12"/>
  </cols>
  <sheetData>
    <row r="13" spans="2:3" ht="15" thickBot="1"/>
    <row r="14" spans="2:3" ht="26.25" customHeight="1" thickBot="1">
      <c r="B14" s="533" t="s">
        <v>171</v>
      </c>
      <c r="C14" s="126" t="s">
        <v>175</v>
      </c>
    </row>
    <row r="15" spans="2:3" ht="26.25" customHeight="1" thickBot="1">
      <c r="C15" s="128" t="s">
        <v>406</v>
      </c>
    </row>
    <row r="16" spans="2:3" ht="27" customHeight="1" thickBot="1">
      <c r="C16" s="565" t="s">
        <v>551</v>
      </c>
    </row>
    <row r="19" spans="2:8" ht="15.45">
      <c r="B19" s="533" t="s">
        <v>608</v>
      </c>
    </row>
    <row r="20" spans="2:8" ht="13.5" customHeight="1"/>
    <row r="21" spans="2:8" ht="41.15" customHeight="1">
      <c r="B21" s="809" t="s">
        <v>667</v>
      </c>
      <c r="C21" s="809"/>
      <c r="D21" s="809"/>
      <c r="E21" s="809"/>
      <c r="F21" s="809"/>
      <c r="G21" s="809"/>
      <c r="H21" s="809"/>
    </row>
    <row r="23" spans="2:8" s="605" customFormat="1" ht="15.45">
      <c r="B23" s="615" t="s">
        <v>546</v>
      </c>
      <c r="C23" s="615" t="s">
        <v>561</v>
      </c>
      <c r="D23" s="615" t="s">
        <v>545</v>
      </c>
      <c r="E23" s="818" t="s">
        <v>34</v>
      </c>
      <c r="F23" s="819"/>
      <c r="G23" s="818" t="s">
        <v>544</v>
      </c>
      <c r="H23" s="819"/>
    </row>
    <row r="24" spans="2:8">
      <c r="B24" s="604">
        <v>1</v>
      </c>
      <c r="C24" s="640" t="s">
        <v>169</v>
      </c>
      <c r="D24" s="603" t="s">
        <v>765</v>
      </c>
      <c r="E24" s="814" t="s">
        <v>767</v>
      </c>
      <c r="F24" s="815"/>
      <c r="G24" s="816" t="s">
        <v>766</v>
      </c>
      <c r="H24" s="817"/>
    </row>
    <row r="25" spans="2:8">
      <c r="B25" s="604">
        <v>2</v>
      </c>
      <c r="C25" s="640" t="s">
        <v>169</v>
      </c>
      <c r="D25" s="603" t="s">
        <v>772</v>
      </c>
      <c r="E25" s="814" t="s">
        <v>768</v>
      </c>
      <c r="F25" s="815"/>
      <c r="G25" s="816" t="s">
        <v>769</v>
      </c>
      <c r="H25" s="817"/>
    </row>
    <row r="26" spans="2:8">
      <c r="B26" s="604">
        <v>3</v>
      </c>
      <c r="C26" s="640"/>
      <c r="D26" s="603"/>
      <c r="E26" s="814"/>
      <c r="F26" s="815"/>
      <c r="G26" s="816"/>
      <c r="H26" s="817"/>
    </row>
    <row r="27" spans="2:8">
      <c r="B27" s="604">
        <v>4</v>
      </c>
      <c r="C27" s="640"/>
      <c r="D27" s="603"/>
      <c r="E27" s="814"/>
      <c r="F27" s="815"/>
      <c r="G27" s="816"/>
      <c r="H27" s="817"/>
    </row>
    <row r="28" spans="2:8">
      <c r="B28" s="604">
        <v>5</v>
      </c>
      <c r="C28" s="640"/>
      <c r="D28" s="603"/>
      <c r="E28" s="814"/>
      <c r="F28" s="815"/>
      <c r="G28" s="816"/>
      <c r="H28" s="817"/>
    </row>
    <row r="29" spans="2:8">
      <c r="B29" s="604">
        <v>6</v>
      </c>
      <c r="C29" s="640"/>
      <c r="D29" s="603"/>
      <c r="E29" s="814"/>
      <c r="F29" s="815"/>
      <c r="G29" s="816"/>
      <c r="H29" s="817"/>
    </row>
    <row r="30" spans="2:8">
      <c r="B30" s="604">
        <v>7</v>
      </c>
      <c r="C30" s="640"/>
      <c r="D30" s="603"/>
      <c r="E30" s="814"/>
      <c r="F30" s="815"/>
      <c r="G30" s="816"/>
      <c r="H30" s="817"/>
    </row>
    <row r="31" spans="2:8">
      <c r="B31" s="604">
        <v>8</v>
      </c>
      <c r="C31" s="640"/>
      <c r="D31" s="603"/>
      <c r="E31" s="814"/>
      <c r="F31" s="815"/>
      <c r="G31" s="816"/>
      <c r="H31" s="817"/>
    </row>
    <row r="32" spans="2:8">
      <c r="B32" s="604">
        <v>9</v>
      </c>
      <c r="C32" s="640"/>
      <c r="D32" s="603"/>
      <c r="E32" s="814"/>
      <c r="F32" s="815"/>
      <c r="G32" s="816"/>
      <c r="H32" s="817"/>
    </row>
    <row r="33" spans="2:8">
      <c r="B33" s="604">
        <v>10</v>
      </c>
      <c r="C33" s="640"/>
      <c r="D33" s="603"/>
      <c r="E33" s="814"/>
      <c r="F33" s="815"/>
      <c r="G33" s="816"/>
      <c r="H33" s="817"/>
    </row>
    <row r="34" spans="2:8">
      <c r="B34" s="604" t="s">
        <v>480</v>
      </c>
      <c r="C34" s="640"/>
      <c r="D34" s="603"/>
      <c r="E34" s="814"/>
      <c r="F34" s="815"/>
      <c r="G34" s="816"/>
      <c r="H34" s="817"/>
    </row>
    <row r="36" spans="2:8" ht="30.75" customHeight="1">
      <c r="B36" s="533" t="s">
        <v>604</v>
      </c>
    </row>
    <row r="37" spans="2:8" ht="23.25" customHeight="1">
      <c r="B37" s="564" t="s">
        <v>609</v>
      </c>
      <c r="C37" s="601"/>
      <c r="D37" s="601"/>
      <c r="E37" s="601"/>
      <c r="F37" s="601"/>
      <c r="G37" s="601"/>
      <c r="H37" s="601"/>
    </row>
    <row r="39" spans="2:8" s="90" customFormat="1" ht="15.45">
      <c r="B39" s="615" t="s">
        <v>546</v>
      </c>
      <c r="C39" s="615" t="s">
        <v>561</v>
      </c>
      <c r="D39" s="615" t="s">
        <v>545</v>
      </c>
      <c r="E39" s="818" t="s">
        <v>34</v>
      </c>
      <c r="F39" s="819"/>
      <c r="G39" s="818" t="s">
        <v>544</v>
      </c>
      <c r="H39" s="819"/>
    </row>
    <row r="40" spans="2:8">
      <c r="B40" s="604">
        <v>1</v>
      </c>
      <c r="C40" s="640"/>
      <c r="D40" s="603"/>
      <c r="E40" s="814"/>
      <c r="F40" s="815"/>
      <c r="G40" s="816"/>
      <c r="H40" s="817"/>
    </row>
    <row r="41" spans="2:8">
      <c r="B41" s="604">
        <v>2</v>
      </c>
      <c r="C41" s="640"/>
      <c r="D41" s="603"/>
      <c r="E41" s="814"/>
      <c r="F41" s="815"/>
      <c r="G41" s="816"/>
      <c r="H41" s="817"/>
    </row>
    <row r="42" spans="2:8">
      <c r="B42" s="604">
        <v>3</v>
      </c>
      <c r="C42" s="640"/>
      <c r="D42" s="603"/>
      <c r="E42" s="814"/>
      <c r="F42" s="815"/>
      <c r="G42" s="816"/>
      <c r="H42" s="817"/>
    </row>
    <row r="43" spans="2:8">
      <c r="B43" s="604">
        <v>4</v>
      </c>
      <c r="C43" s="640"/>
      <c r="D43" s="603"/>
      <c r="E43" s="814"/>
      <c r="F43" s="815"/>
      <c r="G43" s="816"/>
      <c r="H43" s="817"/>
    </row>
    <row r="44" spans="2:8">
      <c r="B44" s="604">
        <v>5</v>
      </c>
      <c r="C44" s="640"/>
      <c r="D44" s="603"/>
      <c r="E44" s="814"/>
      <c r="F44" s="815"/>
      <c r="G44" s="816"/>
      <c r="H44" s="817"/>
    </row>
    <row r="45" spans="2:8">
      <c r="B45" s="604">
        <v>6</v>
      </c>
      <c r="C45" s="640"/>
      <c r="D45" s="603"/>
      <c r="E45" s="814"/>
      <c r="F45" s="815"/>
      <c r="G45" s="816"/>
      <c r="H45" s="817"/>
    </row>
    <row r="46" spans="2:8">
      <c r="B46" s="604">
        <v>7</v>
      </c>
      <c r="C46" s="640"/>
      <c r="D46" s="603"/>
      <c r="E46" s="814"/>
      <c r="F46" s="815"/>
      <c r="G46" s="816"/>
      <c r="H46" s="817"/>
    </row>
    <row r="47" spans="2:8">
      <c r="B47" s="604">
        <v>8</v>
      </c>
      <c r="C47" s="640"/>
      <c r="D47" s="603"/>
      <c r="E47" s="814"/>
      <c r="F47" s="815"/>
      <c r="G47" s="816"/>
      <c r="H47" s="817"/>
    </row>
    <row r="48" spans="2:8">
      <c r="B48" s="604">
        <v>9</v>
      </c>
      <c r="C48" s="640"/>
      <c r="D48" s="603"/>
      <c r="E48" s="814"/>
      <c r="F48" s="815"/>
      <c r="G48" s="816"/>
      <c r="H48" s="817"/>
    </row>
    <row r="49" spans="2:8">
      <c r="B49" s="604">
        <v>10</v>
      </c>
      <c r="C49" s="640"/>
      <c r="D49" s="603"/>
      <c r="E49" s="814"/>
      <c r="F49" s="815"/>
      <c r="G49" s="816"/>
      <c r="H49" s="817"/>
    </row>
    <row r="50" spans="2:8">
      <c r="B50" s="604" t="s">
        <v>480</v>
      </c>
      <c r="C50" s="640"/>
      <c r="D50" s="603"/>
      <c r="E50" s="814"/>
      <c r="F50" s="815"/>
      <c r="G50" s="816"/>
      <c r="H50" s="817"/>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DropDownList!$F$2:$F$8</xm:f>
          </x14:formula1>
          <xm:sqref>C40:C50 C24 C26:C34</xm:sqref>
        </x14:dataValidation>
        <x14:dataValidation type="list" allowBlank="1" showInputMessage="1" showErrorMessage="1" xr:uid="{16327F62-3B06-4012-A39D-DD1D3C5F9D20}">
          <x14:formula1>
            <xm:f>[OHL_2021_Generic_LRAMVA_Workform_20200624.xlsx]DropDownList!#REF!</xm:f>
          </x14:formula1>
          <xm:sqref>C25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AF96"/>
  <sheetViews>
    <sheetView topLeftCell="A43" zoomScale="85" zoomScaleNormal="85" workbookViewId="0">
      <selection activeCell="C35" sqref="C35"/>
    </sheetView>
  </sheetViews>
  <sheetFormatPr defaultColWidth="9" defaultRowHeight="14.6"/>
  <cols>
    <col min="1" max="1" width="5.3046875" style="12" customWidth="1"/>
    <col min="2" max="2" width="27.3046875" style="10" customWidth="1"/>
    <col min="3" max="3" width="23" style="10" customWidth="1"/>
    <col min="4" max="4" width="32.3046875" style="12" customWidth="1"/>
    <col min="5" max="5" width="26.3046875" style="12" customWidth="1"/>
    <col min="6" max="6" width="24" style="12" customWidth="1"/>
    <col min="7" max="7" width="21.3828125" style="12" customWidth="1"/>
    <col min="8" max="8" width="24" style="12" customWidth="1"/>
    <col min="9" max="13" width="22" style="12" customWidth="1"/>
    <col min="14" max="14" width="26" style="12" customWidth="1"/>
    <col min="15" max="16" width="22" style="12" customWidth="1"/>
    <col min="17" max="17" width="16.3046875" style="12" customWidth="1"/>
    <col min="18" max="18" width="13.5351562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5" t="s">
        <v>551</v>
      </c>
      <c r="P7" s="105"/>
      <c r="Q7" s="105"/>
    </row>
    <row r="8" spans="2:17" s="104" customFormat="1" ht="30" customHeight="1">
      <c r="D8" s="570"/>
      <c r="P8" s="105"/>
      <c r="Q8" s="105"/>
    </row>
    <row r="9" spans="2:17" s="2" customFormat="1" ht="24.75" customHeight="1">
      <c r="B9" s="118" t="s">
        <v>411</v>
      </c>
      <c r="C9" s="17"/>
      <c r="D9" s="455">
        <v>2014</v>
      </c>
    </row>
    <row r="10" spans="2:17" s="17" customFormat="1" ht="16.5" customHeight="1"/>
    <row r="11" spans="2:17" s="17" customFormat="1" ht="36.75" customHeight="1">
      <c r="B11" s="820" t="s">
        <v>745</v>
      </c>
      <c r="C11" s="820"/>
      <c r="D11" s="820"/>
      <c r="E11" s="820"/>
      <c r="F11" s="820"/>
      <c r="G11" s="820"/>
      <c r="H11" s="820"/>
      <c r="I11" s="820"/>
      <c r="J11" s="820"/>
      <c r="K11" s="820"/>
      <c r="L11" s="820"/>
      <c r="M11" s="820"/>
      <c r="N11" s="610"/>
      <c r="O11" s="610"/>
      <c r="P11" s="610"/>
      <c r="Q11" s="610"/>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GS&gt;50 to 4,999 kW</v>
      </c>
      <c r="G13" s="243" t="str">
        <f>'1.  LRAMVA Summary'!G52</f>
        <v>USL</v>
      </c>
      <c r="H13" s="243" t="str">
        <f>'1.  LRAMVA Summary'!H52</f>
        <v>Sentinel Lighting</v>
      </c>
      <c r="I13" s="243" t="str">
        <f>'1.  LRAMVA Summary'!I52</f>
        <v>Street Lighting</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4"/>
      <c r="D14" s="575" t="str">
        <f>'1.  LRAMVA Summary'!D53</f>
        <v>kWh</v>
      </c>
      <c r="E14" s="575" t="str">
        <f>'1.  LRAMVA Summary'!E53</f>
        <v>kWh</v>
      </c>
      <c r="F14" s="575" t="str">
        <f>'1.  LRAMVA Summary'!F53</f>
        <v>kW</v>
      </c>
      <c r="G14" s="575" t="str">
        <f>'1.  LRAMVA Summary'!G53</f>
        <v>kWh</v>
      </c>
      <c r="H14" s="575" t="str">
        <f>'1.  LRAMVA Summary'!H53</f>
        <v>kW</v>
      </c>
      <c r="I14" s="575" t="str">
        <f>'1.  LRAMVA Summary'!I53</f>
        <v>kW</v>
      </c>
      <c r="J14" s="575">
        <f>'1.  LRAMVA Summary'!J53</f>
        <v>0</v>
      </c>
      <c r="K14" s="575">
        <f>'1.  LRAMVA Summary'!K53</f>
        <v>0</v>
      </c>
      <c r="L14" s="575">
        <f>'1.  LRAMVA Summary'!L53</f>
        <v>0</v>
      </c>
      <c r="M14" s="575">
        <f>'1.  LRAMVA Summary'!M53</f>
        <v>0</v>
      </c>
      <c r="N14" s="575">
        <f>'1.  LRAMVA Summary'!N53</f>
        <v>0</v>
      </c>
      <c r="O14" s="575">
        <f>'1.  LRAMVA Summary'!O53</f>
        <v>0</v>
      </c>
      <c r="P14" s="575">
        <f>'1.  LRAMVA Summary'!P53</f>
        <v>0</v>
      </c>
      <c r="Q14" s="576">
        <f>'1.  LRAMVA Summary'!Q53</f>
        <v>0</v>
      </c>
    </row>
    <row r="15" spans="2:17" s="456" customFormat="1" ht="15.75" customHeight="1">
      <c r="B15" s="461" t="s">
        <v>27</v>
      </c>
      <c r="C15" s="622">
        <f>SUM(D15:Q15)</f>
        <v>5006667</v>
      </c>
      <c r="D15" s="749">
        <v>1766471</v>
      </c>
      <c r="E15" s="749">
        <v>737479</v>
      </c>
      <c r="F15" s="749">
        <v>2502717</v>
      </c>
      <c r="G15" s="451"/>
      <c r="H15" s="451"/>
      <c r="I15" s="451"/>
      <c r="J15" s="451"/>
      <c r="K15" s="451"/>
      <c r="L15" s="451"/>
      <c r="M15" s="451"/>
      <c r="N15" s="451"/>
      <c r="O15" s="451"/>
      <c r="P15" s="452"/>
      <c r="Q15" s="452"/>
    </row>
    <row r="16" spans="2:17" s="456" customFormat="1" ht="15.75" customHeight="1">
      <c r="B16" s="461" t="s">
        <v>28</v>
      </c>
      <c r="C16" s="622">
        <f>SUM(D16:Q16)</f>
        <v>6039</v>
      </c>
      <c r="D16" s="750"/>
      <c r="E16" s="750"/>
      <c r="F16" s="750">
        <v>6039</v>
      </c>
      <c r="G16" s="450"/>
      <c r="H16" s="450"/>
      <c r="I16" s="450"/>
      <c r="J16" s="450"/>
      <c r="K16" s="452"/>
      <c r="L16" s="452"/>
      <c r="M16" s="452"/>
      <c r="N16" s="452"/>
      <c r="O16" s="452"/>
      <c r="P16" s="452"/>
      <c r="Q16" s="452"/>
    </row>
    <row r="17" spans="2:17" s="17" customFormat="1" ht="15.75" customHeight="1"/>
    <row r="18" spans="2:17" s="25" customFormat="1" ht="15.75" customHeight="1">
      <c r="B18" s="191" t="s">
        <v>451</v>
      </c>
      <c r="C18" s="192"/>
      <c r="D18" s="192">
        <f t="shared" ref="D18:E18" si="0">IF(D14="kw",HLOOKUP(D14,D14:D16,3,FALSE),HLOOKUP(D14,D14:D16,2,FALSE))</f>
        <v>1766471</v>
      </c>
      <c r="E18" s="192">
        <f t="shared" si="0"/>
        <v>737479</v>
      </c>
      <c r="F18" s="192">
        <f>IF(F14="kw",HLOOKUP(F14,F14:F16,3,FALSE),HLOOKUP(F14,F14:F16,2,FALSE))</f>
        <v>6039</v>
      </c>
      <c r="G18" s="192">
        <f t="shared" ref="G18:Q18" si="1">IF(G14="kw",HLOOKUP(G14,G14:G16,3,FALSE),HLOOKUP(G14,G14:G16,2,FALSE))</f>
        <v>0</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661</v>
      </c>
      <c r="C20" s="453"/>
      <c r="D20" s="454"/>
    </row>
    <row r="21" spans="2:17" s="438" customFormat="1" ht="21" customHeight="1">
      <c r="B21" s="460" t="s">
        <v>366</v>
      </c>
      <c r="C21" s="453" t="s">
        <v>752</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v>2014</v>
      </c>
    </row>
    <row r="25" spans="2:17" s="2" customFormat="1" ht="15.75" customHeight="1">
      <c r="D25" s="20"/>
    </row>
    <row r="26" spans="2:17" s="2" customFormat="1" ht="42" customHeight="1">
      <c r="B26" s="820" t="s">
        <v>745</v>
      </c>
      <c r="C26" s="820"/>
      <c r="D26" s="820"/>
      <c r="E26" s="820"/>
      <c r="F26" s="820"/>
      <c r="G26" s="820"/>
      <c r="H26" s="820"/>
      <c r="I26" s="820"/>
      <c r="J26" s="820"/>
      <c r="K26" s="820"/>
      <c r="L26" s="820"/>
      <c r="M26" s="820"/>
      <c r="N26" s="610"/>
      <c r="O26" s="610"/>
      <c r="P26" s="610"/>
      <c r="Q26" s="610"/>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GS&gt;50 to 4,999 kW</v>
      </c>
      <c r="G28" s="243" t="str">
        <f>'1.  LRAMVA Summary'!G52</f>
        <v>USL</v>
      </c>
      <c r="H28" s="243" t="str">
        <f>'1.  LRAMVA Summary'!H52</f>
        <v>Sentinel Lighting</v>
      </c>
      <c r="I28" s="243" t="str">
        <f>'1.  LRAMVA Summary'!I52</f>
        <v>Street Lighting</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4"/>
      <c r="D29" s="575" t="str">
        <f>'1.  LRAMVA Summary'!D53</f>
        <v>kWh</v>
      </c>
      <c r="E29" s="575" t="str">
        <f>'1.  LRAMVA Summary'!E53</f>
        <v>kWh</v>
      </c>
      <c r="F29" s="575" t="str">
        <f>'1.  LRAMVA Summary'!F53</f>
        <v>kW</v>
      </c>
      <c r="G29" s="575" t="str">
        <f>'1.  LRAMVA Summary'!G53</f>
        <v>kWh</v>
      </c>
      <c r="H29" s="575" t="str">
        <f>'1.  LRAMVA Summary'!H53</f>
        <v>kW</v>
      </c>
      <c r="I29" s="575" t="str">
        <f>'1.  LRAMVA Summary'!I53</f>
        <v>kW</v>
      </c>
      <c r="J29" s="575">
        <f>'1.  LRAMVA Summary'!J53</f>
        <v>0</v>
      </c>
      <c r="K29" s="575">
        <f>'1.  LRAMVA Summary'!K53</f>
        <v>0</v>
      </c>
      <c r="L29" s="575">
        <f>'1.  LRAMVA Summary'!L53</f>
        <v>0</v>
      </c>
      <c r="M29" s="575">
        <f>'1.  LRAMVA Summary'!M53</f>
        <v>0</v>
      </c>
      <c r="N29" s="575">
        <f>'1.  LRAMVA Summary'!N53</f>
        <v>0</v>
      </c>
      <c r="O29" s="575">
        <f>'1.  LRAMVA Summary'!O53</f>
        <v>0</v>
      </c>
      <c r="P29" s="575">
        <f>'1.  LRAMVA Summary'!P53</f>
        <v>0</v>
      </c>
      <c r="Q29" s="576">
        <f>'1.  LRAMVA Summary'!Q53</f>
        <v>0</v>
      </c>
    </row>
    <row r="30" spans="2:17" s="456" customFormat="1" ht="15.75" customHeight="1">
      <c r="B30" s="461" t="s">
        <v>27</v>
      </c>
      <c r="C30" s="622">
        <f>SUM(D30:Q30)</f>
        <v>5006667</v>
      </c>
      <c r="D30" s="749">
        <v>1766471</v>
      </c>
      <c r="E30" s="749">
        <v>737479</v>
      </c>
      <c r="F30" s="749">
        <v>2502717</v>
      </c>
      <c r="G30" s="462"/>
      <c r="H30" s="462"/>
      <c r="I30" s="462"/>
      <c r="J30" s="462"/>
      <c r="K30" s="462"/>
      <c r="L30" s="462"/>
      <c r="M30" s="462"/>
      <c r="N30" s="462"/>
      <c r="O30" s="462"/>
      <c r="P30" s="462"/>
      <c r="Q30" s="452"/>
    </row>
    <row r="31" spans="2:17" s="463" customFormat="1" ht="15" customHeight="1">
      <c r="B31" s="461" t="s">
        <v>28</v>
      </c>
      <c r="C31" s="622">
        <f>SUM(D31:Q31)</f>
        <v>6039</v>
      </c>
      <c r="D31" s="750"/>
      <c r="E31" s="750"/>
      <c r="F31" s="750">
        <v>6039</v>
      </c>
      <c r="G31" s="450"/>
      <c r="H31" s="450"/>
      <c r="I31" s="450"/>
      <c r="J31" s="450"/>
      <c r="K31" s="452"/>
      <c r="L31" s="452"/>
      <c r="M31" s="452"/>
      <c r="N31" s="452"/>
      <c r="O31" s="452"/>
      <c r="P31" s="452"/>
      <c r="Q31" s="452"/>
    </row>
    <row r="32" spans="2:17" s="17" customFormat="1" ht="15.75" customHeight="1"/>
    <row r="33" spans="2:32" s="25" customFormat="1" ht="15.75" customHeight="1">
      <c r="B33" s="191" t="s">
        <v>451</v>
      </c>
      <c r="C33" s="192"/>
      <c r="D33" s="192">
        <f>IF(D29="kw",HLOOKUP(D29,D29:D31,3,FALSE),HLOOKUP(D29,D29:D31,2,FALSE))</f>
        <v>1766471</v>
      </c>
      <c r="E33" s="192">
        <f>IF(E29="kw",HLOOKUP(E29,E29:E31,3,FALSE),HLOOKUP(E29,E29:E31,2,FALSE))</f>
        <v>737479</v>
      </c>
      <c r="F33" s="192">
        <f>IF(F29="kw",HLOOKUP(F29,F29:F31,3,FALSE),HLOOKUP(F29,F29:F31,2,FALSE))</f>
        <v>6039</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661</v>
      </c>
      <c r="C35" s="453"/>
      <c r="D35" s="454"/>
      <c r="E35" s="93"/>
      <c r="F35" s="93"/>
      <c r="G35" s="93"/>
      <c r="H35" s="93"/>
      <c r="I35" s="93"/>
      <c r="J35" s="93"/>
      <c r="K35" s="93"/>
      <c r="L35" s="93"/>
      <c r="M35" s="93"/>
      <c r="N35" s="93"/>
      <c r="O35" s="93"/>
      <c r="P35" s="93"/>
      <c r="Q35" s="93"/>
    </row>
    <row r="36" spans="2:32" s="438" customFormat="1" ht="21" customHeight="1">
      <c r="B36" s="460" t="s">
        <v>366</v>
      </c>
      <c r="C36" s="453" t="s">
        <v>413</v>
      </c>
      <c r="D36" s="454"/>
    </row>
    <row r="37" spans="2:32" s="17" customFormat="1" ht="15.75" customHeight="1">
      <c r="B37" s="166"/>
      <c r="C37" s="167"/>
      <c r="D37" s="163"/>
      <c r="R37" s="163"/>
    </row>
    <row r="38" spans="2:32" s="17" customFormat="1" ht="15.75" customHeight="1">
      <c r="B38" s="166"/>
      <c r="C38" s="166"/>
      <c r="D38" s="163"/>
      <c r="R38" s="163"/>
    </row>
    <row r="39" spans="2:32" s="20" customFormat="1" ht="15.45">
      <c r="B39" s="118" t="s">
        <v>453</v>
      </c>
      <c r="C39" s="35"/>
      <c r="D39" s="34"/>
      <c r="E39" s="39"/>
      <c r="F39" s="40"/>
    </row>
    <row r="40" spans="2:32" s="70" customFormat="1" ht="39" customHeight="1">
      <c r="B40" s="820" t="s">
        <v>602</v>
      </c>
      <c r="C40" s="820"/>
      <c r="D40" s="820"/>
      <c r="E40" s="820"/>
      <c r="F40" s="820"/>
      <c r="G40" s="820"/>
      <c r="H40" s="820"/>
      <c r="I40" s="820"/>
      <c r="J40" s="820"/>
      <c r="K40" s="820"/>
      <c r="L40" s="820"/>
      <c r="M40" s="820"/>
      <c r="N40" s="610"/>
      <c r="O40" s="610"/>
      <c r="P40" s="610"/>
      <c r="Q40" s="610"/>
    </row>
    <row r="41" spans="2:32" s="2" customFormat="1" ht="16.5" customHeight="1">
      <c r="B41" s="10"/>
      <c r="C41" s="10"/>
      <c r="D41" s="22"/>
      <c r="E41" s="20"/>
      <c r="F41" s="20"/>
      <c r="G41" s="20"/>
      <c r="R41" s="20"/>
    </row>
    <row r="42" spans="2:32" s="17" customFormat="1" ht="56.25" customHeight="1">
      <c r="B42" s="243" t="s">
        <v>234</v>
      </c>
      <c r="C42" s="243" t="s">
        <v>599</v>
      </c>
      <c r="D42" s="243" t="str">
        <f>'1.  LRAMVA Summary'!D52</f>
        <v>Residential</v>
      </c>
      <c r="E42" s="243" t="str">
        <f>'1.  LRAMVA Summary'!E52</f>
        <v>GS&lt;50 kW</v>
      </c>
      <c r="F42" s="243" t="str">
        <f>'1.  LRAMVA Summary'!F52</f>
        <v>GS&gt;50 to 4,999 kW</v>
      </c>
      <c r="G42" s="243" t="str">
        <f>'1.  LRAMVA Summary'!G52</f>
        <v>USL</v>
      </c>
      <c r="H42" s="243" t="str">
        <f>'1.  LRAMVA Summary'!H52</f>
        <v>Sentinel Lighting</v>
      </c>
      <c r="I42" s="243" t="str">
        <f>'1.  LRAMVA Summary'!I52</f>
        <v>Street Lighting</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77"/>
      <c r="C43" s="578"/>
      <c r="D43" s="579" t="str">
        <f>'1.  LRAMVA Summary'!D53</f>
        <v>kWh</v>
      </c>
      <c r="E43" s="579" t="str">
        <f>'1.  LRAMVA Summary'!E53</f>
        <v>kWh</v>
      </c>
      <c r="F43" s="579" t="str">
        <f>'1.  LRAMVA Summary'!F53</f>
        <v>kW</v>
      </c>
      <c r="G43" s="579" t="str">
        <f>'1.  LRAMVA Summary'!G53</f>
        <v>kWh</v>
      </c>
      <c r="H43" s="579" t="str">
        <f>'1.  LRAMVA Summary'!H53</f>
        <v>kW</v>
      </c>
      <c r="I43" s="579" t="str">
        <f>'1.  LRAMVA Summary'!I53</f>
        <v>kW</v>
      </c>
      <c r="J43" s="579">
        <f>'1.  LRAMVA Summary'!J53</f>
        <v>0</v>
      </c>
      <c r="K43" s="579">
        <f>'1.  LRAMVA Summary'!K53</f>
        <v>0</v>
      </c>
      <c r="L43" s="579">
        <f>'1.  LRAMVA Summary'!L53</f>
        <v>0</v>
      </c>
      <c r="M43" s="579">
        <f>'1.  LRAMVA Summary'!M53</f>
        <v>0</v>
      </c>
      <c r="N43" s="579">
        <f>'1.  LRAMVA Summary'!N53</f>
        <v>0</v>
      </c>
      <c r="O43" s="579">
        <f>'1.  LRAMVA Summary'!O53</f>
        <v>0</v>
      </c>
      <c r="P43" s="579">
        <f>'1.  LRAMVA Summary'!P53</f>
        <v>0</v>
      </c>
      <c r="Q43" s="580">
        <f>'1.  LRAMVA Summary'!Q53</f>
        <v>0</v>
      </c>
      <c r="R43" s="169"/>
    </row>
    <row r="44" spans="2:32" s="17" customFormat="1" ht="15.9">
      <c r="B44" s="170">
        <v>2011</v>
      </c>
      <c r="C44" s="530"/>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9">
      <c r="B45" s="170">
        <v>2012</v>
      </c>
      <c r="C45" s="530"/>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9">
      <c r="B46" s="171">
        <v>2013</v>
      </c>
      <c r="C46" s="530"/>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9">
      <c r="B47" s="171">
        <v>2014</v>
      </c>
      <c r="C47" s="530"/>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9">
      <c r="B48" s="171">
        <v>2015</v>
      </c>
      <c r="C48" s="530"/>
      <c r="D48" s="190">
        <f t="shared" ref="D48:Q48" si="7">IF(ISBLANK($C$48),0,IF($C$48=$D$9,HLOOKUP(D43,D14:D18,5,FALSE),HLOOKUP(D43,D29:D33,5,FALSE)))</f>
        <v>0</v>
      </c>
      <c r="E48" s="190">
        <f t="shared" si="7"/>
        <v>0</v>
      </c>
      <c r="F48" s="190">
        <f t="shared" si="7"/>
        <v>0</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9">
      <c r="B49" s="171">
        <v>2016</v>
      </c>
      <c r="C49" s="530"/>
      <c r="D49" s="190">
        <f t="shared" ref="D49:Q49" si="8">IF(ISBLANK($C$49),0,IF($C$49=$D$9,HLOOKUP(D43,D14:D18,5,FALSE),HLOOKUP(D43,D29:D33,5,FALSE)))</f>
        <v>0</v>
      </c>
      <c r="E49" s="190">
        <f t="shared" si="8"/>
        <v>0</v>
      </c>
      <c r="F49" s="190">
        <f t="shared" si="8"/>
        <v>0</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9">
      <c r="B50" s="171">
        <v>2017</v>
      </c>
      <c r="C50" s="530"/>
      <c r="D50" s="190">
        <f t="shared" ref="D50:I50" si="9">IF(ISBLANK($C$50),0,IF($C$50=$D$9,HLOOKUP(D43,D14:D18,5,FALSE),HLOOKUP(D43,D29:D33,5,FALSE)))</f>
        <v>0</v>
      </c>
      <c r="E50" s="190">
        <f t="shared" si="9"/>
        <v>0</v>
      </c>
      <c r="F50" s="190">
        <f t="shared" si="9"/>
        <v>0</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9">
      <c r="B51" s="171">
        <v>2018</v>
      </c>
      <c r="C51" s="530"/>
      <c r="D51" s="190">
        <f t="shared" ref="D51:Q51" si="11">IF(ISBLANK($C$51),0,IF($C$51=$D$9,HLOOKUP(D43,D14:D18,5,FALSE),HLOOKUP(D43,D29:D33,5,FALSE)))</f>
        <v>0</v>
      </c>
      <c r="E51" s="190">
        <f t="shared" si="11"/>
        <v>0</v>
      </c>
      <c r="F51" s="190">
        <f t="shared" si="11"/>
        <v>0</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9">
      <c r="B52" s="171">
        <v>2019</v>
      </c>
      <c r="C52" s="530"/>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9">
      <c r="B53" s="171">
        <v>2020</v>
      </c>
      <c r="C53" s="530">
        <v>2014</v>
      </c>
      <c r="D53" s="190">
        <f t="shared" ref="D53:Q53" si="13">IF(ISBLANK($C$53),0,IF($C$53=$D$9,HLOOKUP(D43,D14:D18,5,FALSE),HLOOKUP(D43,D29:D33,5,FALSE)))</f>
        <v>1766471</v>
      </c>
      <c r="E53" s="190">
        <f t="shared" si="13"/>
        <v>737479</v>
      </c>
      <c r="F53" s="190">
        <f t="shared" si="13"/>
        <v>6039</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536</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136"/>
  <sheetViews>
    <sheetView zoomScale="90" zoomScaleNormal="90" workbookViewId="0">
      <pane ySplit="14" topLeftCell="A157" activePane="bottomLeft" state="frozen"/>
      <selection pane="bottomLeft" activeCell="C124" sqref="C124:H132"/>
    </sheetView>
  </sheetViews>
  <sheetFormatPr defaultColWidth="9" defaultRowHeight="14.6" outlineLevelRow="1"/>
  <cols>
    <col min="1" max="1" width="6.53515625" style="4" customWidth="1"/>
    <col min="2" max="2" width="36.53515625" style="5" customWidth="1"/>
    <col min="3" max="3" width="17" style="78" customWidth="1"/>
    <col min="4" max="5" width="18" style="5" customWidth="1"/>
    <col min="6" max="6" width="18.53515625" style="5" customWidth="1"/>
    <col min="7" max="8" width="15.3828125" style="5" customWidth="1"/>
    <col min="9" max="9" width="17.3046875" style="5" customWidth="1"/>
    <col min="10" max="13" width="16" style="5" customWidth="1"/>
    <col min="14" max="14" width="19" style="5" customWidth="1"/>
    <col min="15" max="15" width="16.53515625" style="5" customWidth="1"/>
    <col min="16" max="16" width="17" style="5" customWidth="1"/>
    <col min="17" max="16384" width="9"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26" t="s">
        <v>171</v>
      </c>
      <c r="C4" s="85" t="s">
        <v>175</v>
      </c>
      <c r="D4" s="85"/>
      <c r="E4" s="49"/>
    </row>
    <row r="5" spans="1:26" s="18" customFormat="1" ht="26.25" hidden="1" customHeight="1" outlineLevel="1" thickBot="1">
      <c r="A5" s="4"/>
      <c r="B5" s="826"/>
      <c r="C5" s="86" t="s">
        <v>172</v>
      </c>
      <c r="D5" s="86"/>
      <c r="E5" s="49"/>
    </row>
    <row r="6" spans="1:26" ht="26.25" hidden="1" customHeight="1" outlineLevel="1" thickBot="1">
      <c r="B6" s="826"/>
      <c r="C6" s="829" t="s">
        <v>551</v>
      </c>
      <c r="D6" s="830"/>
      <c r="F6" s="18"/>
      <c r="M6" s="6"/>
      <c r="N6" s="6"/>
      <c r="O6" s="6"/>
      <c r="P6" s="6"/>
      <c r="Q6" s="6"/>
      <c r="R6" s="6"/>
      <c r="S6" s="6"/>
      <c r="T6" s="6"/>
      <c r="U6" s="6"/>
      <c r="V6" s="6"/>
      <c r="W6" s="6"/>
      <c r="X6" s="6"/>
      <c r="Y6" s="6"/>
      <c r="Z6" s="6"/>
    </row>
    <row r="7" spans="1:26" s="18" customFormat="1" ht="26.25" hidden="1" customHeight="1" outlineLevel="1">
      <c r="A7" s="4"/>
      <c r="B7" s="536"/>
      <c r="M7" s="6"/>
      <c r="N7" s="6"/>
      <c r="O7" s="6"/>
      <c r="P7" s="6"/>
      <c r="Q7" s="6"/>
      <c r="R7" s="6"/>
      <c r="S7" s="6"/>
      <c r="T7" s="6"/>
      <c r="U7" s="6"/>
      <c r="V7" s="6"/>
      <c r="W7" s="6"/>
      <c r="X7" s="6"/>
      <c r="Y7" s="6"/>
      <c r="Z7" s="6"/>
    </row>
    <row r="8" spans="1:26" s="18" customFormat="1" ht="19.5" hidden="1" customHeight="1" outlineLevel="1">
      <c r="A8" s="4"/>
      <c r="B8" s="536" t="s">
        <v>527</v>
      </c>
      <c r="C8" s="590" t="s">
        <v>482</v>
      </c>
      <c r="D8" s="589"/>
      <c r="M8" s="6"/>
      <c r="N8" s="6"/>
      <c r="O8" s="6"/>
      <c r="P8" s="6"/>
      <c r="Q8" s="6"/>
      <c r="R8" s="6"/>
      <c r="S8" s="6"/>
      <c r="T8" s="6"/>
      <c r="U8" s="6"/>
      <c r="V8" s="6"/>
      <c r="W8" s="6"/>
      <c r="X8" s="6"/>
      <c r="Y8" s="6"/>
      <c r="Z8" s="6"/>
    </row>
    <row r="9" spans="1:26" s="18" customFormat="1" ht="19.5" hidden="1" customHeight="1" outlineLevel="1">
      <c r="A9" s="4"/>
      <c r="B9" s="536"/>
      <c r="C9" s="590" t="s">
        <v>528</v>
      </c>
      <c r="D9" s="589"/>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48"/>
    </row>
    <row r="12" spans="1:26" ht="58.5" customHeight="1">
      <c r="B12" s="824" t="s">
        <v>610</v>
      </c>
      <c r="C12" s="824"/>
      <c r="D12" s="824"/>
      <c r="E12" s="824"/>
      <c r="F12" s="824"/>
      <c r="G12" s="824"/>
      <c r="H12" s="824"/>
      <c r="I12" s="824"/>
      <c r="J12" s="824"/>
      <c r="K12" s="824"/>
      <c r="L12" s="824"/>
      <c r="M12" s="824"/>
      <c r="N12" s="824"/>
      <c r="O12" s="824"/>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49"/>
      <c r="C14" s="468" t="s">
        <v>41</v>
      </c>
      <c r="D14" s="469" t="s">
        <v>754</v>
      </c>
      <c r="E14" s="469" t="s">
        <v>755</v>
      </c>
      <c r="F14" s="469" t="s">
        <v>756</v>
      </c>
      <c r="G14" s="469" t="s">
        <v>757</v>
      </c>
      <c r="H14" s="469" t="s">
        <v>758</v>
      </c>
      <c r="I14" s="469" t="s">
        <v>759</v>
      </c>
      <c r="J14" s="469" t="s">
        <v>760</v>
      </c>
      <c r="K14" s="469" t="s">
        <v>761</v>
      </c>
      <c r="L14" s="469" t="s">
        <v>762</v>
      </c>
      <c r="M14" s="469" t="s">
        <v>763</v>
      </c>
      <c r="N14" s="469" t="s">
        <v>764</v>
      </c>
      <c r="O14" s="469" t="s">
        <v>746</v>
      </c>
      <c r="P14" s="7"/>
    </row>
    <row r="15" spans="1:26" s="7" customFormat="1" ht="18.75" customHeight="1">
      <c r="B15" s="470" t="s">
        <v>188</v>
      </c>
      <c r="C15" s="827"/>
      <c r="D15" s="471">
        <v>2010</v>
      </c>
      <c r="E15" s="471">
        <v>2011</v>
      </c>
      <c r="F15" s="471">
        <v>2012</v>
      </c>
      <c r="G15" s="471">
        <v>2013</v>
      </c>
      <c r="H15" s="471">
        <v>2014</v>
      </c>
      <c r="I15" s="471">
        <v>2015</v>
      </c>
      <c r="J15" s="471">
        <v>2016</v>
      </c>
      <c r="K15" s="471">
        <v>2017</v>
      </c>
      <c r="L15" s="471">
        <v>2018</v>
      </c>
      <c r="M15" s="471">
        <v>2019</v>
      </c>
      <c r="N15" s="471">
        <v>2020</v>
      </c>
      <c r="O15" s="472">
        <v>2021</v>
      </c>
    </row>
    <row r="16" spans="1:26" s="111" customFormat="1" ht="18" customHeight="1">
      <c r="B16" s="473" t="s">
        <v>559</v>
      </c>
      <c r="C16" s="822"/>
      <c r="D16" s="474">
        <v>4</v>
      </c>
      <c r="E16" s="474">
        <v>4</v>
      </c>
      <c r="F16" s="474">
        <v>4</v>
      </c>
      <c r="G16" s="474">
        <v>4</v>
      </c>
      <c r="H16" s="474">
        <v>4</v>
      </c>
      <c r="I16" s="474">
        <v>4</v>
      </c>
      <c r="J16" s="474">
        <v>4</v>
      </c>
      <c r="K16" s="474">
        <v>4</v>
      </c>
      <c r="L16" s="474">
        <v>4</v>
      </c>
      <c r="M16" s="474">
        <v>4</v>
      </c>
      <c r="N16" s="474">
        <v>4</v>
      </c>
      <c r="O16" s="474">
        <v>4</v>
      </c>
    </row>
    <row r="17" spans="1:15" s="111" customFormat="1" ht="17.25" customHeight="1">
      <c r="B17" s="475" t="s">
        <v>560</v>
      </c>
      <c r="C17" s="828"/>
      <c r="D17" s="112">
        <f>12-D16</f>
        <v>8</v>
      </c>
      <c r="E17" s="112">
        <f>12-E16</f>
        <v>8</v>
      </c>
      <c r="F17" s="112">
        <f t="shared" ref="F17:K17" si="0">12-F16</f>
        <v>8</v>
      </c>
      <c r="G17" s="112">
        <f t="shared" si="0"/>
        <v>8</v>
      </c>
      <c r="H17" s="112">
        <f t="shared" si="0"/>
        <v>8</v>
      </c>
      <c r="I17" s="112">
        <f t="shared" si="0"/>
        <v>8</v>
      </c>
      <c r="J17" s="112">
        <f t="shared" si="0"/>
        <v>8</v>
      </c>
      <c r="K17" s="112">
        <f t="shared" si="0"/>
        <v>8</v>
      </c>
      <c r="L17" s="112">
        <f t="shared" ref="L17:O17" si="1">12-L16</f>
        <v>8</v>
      </c>
      <c r="M17" s="112">
        <f t="shared" si="1"/>
        <v>8</v>
      </c>
      <c r="N17" s="112">
        <f t="shared" si="1"/>
        <v>8</v>
      </c>
      <c r="O17" s="113">
        <f t="shared" si="1"/>
        <v>8</v>
      </c>
    </row>
    <row r="18" spans="1:15" s="7" customFormat="1" ht="17.25" customHeight="1">
      <c r="B18" s="476" t="str">
        <f>'1.  LRAMVA Summary'!B29</f>
        <v>Residential</v>
      </c>
      <c r="C18" s="821" t="str">
        <f>'2. LRAMVA Threshold'!D43</f>
        <v>kWh</v>
      </c>
      <c r="D18" s="46">
        <v>1.4E-2</v>
      </c>
      <c r="E18" s="46">
        <v>1.3899999999999999E-2</v>
      </c>
      <c r="F18" s="46">
        <v>1.4E-2</v>
      </c>
      <c r="G18" s="46">
        <v>1.4E-2</v>
      </c>
      <c r="H18" s="46">
        <v>1.3100000000000001E-2</v>
      </c>
      <c r="I18" s="46">
        <v>1.3299999999999999E-2</v>
      </c>
      <c r="J18" s="46">
        <v>1.0200000000000001E-2</v>
      </c>
      <c r="K18" s="46">
        <v>6.8999999999999999E-3</v>
      </c>
      <c r="L18" s="46">
        <v>3.5000000000000001E-3</v>
      </c>
      <c r="M18" s="46"/>
      <c r="N18" s="46"/>
      <c r="O18" s="69"/>
    </row>
    <row r="19" spans="1:15" s="7" customFormat="1" ht="15" customHeight="1" outlineLevel="1">
      <c r="B19" s="532" t="s">
        <v>511</v>
      </c>
      <c r="C19" s="822"/>
      <c r="D19" s="46"/>
      <c r="E19" s="46"/>
      <c r="F19" s="46"/>
      <c r="G19" s="46"/>
      <c r="H19" s="46"/>
      <c r="I19" s="46"/>
      <c r="J19" s="46"/>
      <c r="K19" s="46"/>
      <c r="L19" s="46"/>
      <c r="M19" s="46"/>
      <c r="N19" s="46"/>
      <c r="O19" s="69"/>
    </row>
    <row r="20" spans="1:15" s="7" customFormat="1" ht="15" customHeight="1" outlineLevel="1">
      <c r="B20" s="532" t="s">
        <v>512</v>
      </c>
      <c r="C20" s="822"/>
      <c r="D20" s="46"/>
      <c r="E20" s="46"/>
      <c r="F20" s="46"/>
      <c r="G20" s="46"/>
      <c r="H20" s="46"/>
      <c r="I20" s="46"/>
      <c r="J20" s="46"/>
      <c r="K20" s="46"/>
      <c r="L20" s="46"/>
      <c r="M20" s="46"/>
      <c r="N20" s="46"/>
      <c r="O20" s="69"/>
    </row>
    <row r="21" spans="1:15" s="7" customFormat="1" ht="15" customHeight="1" outlineLevel="1">
      <c r="B21" s="532" t="s">
        <v>490</v>
      </c>
      <c r="C21" s="822"/>
      <c r="D21" s="46"/>
      <c r="E21" s="46"/>
      <c r="F21" s="46"/>
      <c r="G21" s="46"/>
      <c r="H21" s="46"/>
      <c r="I21" s="46"/>
      <c r="J21" s="46"/>
      <c r="K21" s="46"/>
      <c r="L21" s="46"/>
      <c r="M21" s="46"/>
      <c r="N21" s="46"/>
      <c r="O21" s="69"/>
    </row>
    <row r="22" spans="1:15" s="7" customFormat="1" ht="14.25" customHeight="1">
      <c r="B22" s="532" t="s">
        <v>513</v>
      </c>
      <c r="C22" s="823"/>
      <c r="D22" s="65">
        <f>SUM(D18:D21)</f>
        <v>1.4E-2</v>
      </c>
      <c r="E22" s="65">
        <f>SUM(E18:E21)</f>
        <v>1.3899999999999999E-2</v>
      </c>
      <c r="F22" s="65">
        <f>SUM(F18:F21)</f>
        <v>1.4E-2</v>
      </c>
      <c r="G22" s="65">
        <f t="shared" ref="G22:N22" si="2">SUM(G18:G21)</f>
        <v>1.4E-2</v>
      </c>
      <c r="H22" s="65">
        <f t="shared" si="2"/>
        <v>1.3100000000000001E-2</v>
      </c>
      <c r="I22" s="65">
        <f t="shared" si="2"/>
        <v>1.3299999999999999E-2</v>
      </c>
      <c r="J22" s="65">
        <f t="shared" si="2"/>
        <v>1.0200000000000001E-2</v>
      </c>
      <c r="K22" s="65">
        <f t="shared" si="2"/>
        <v>6.8999999999999999E-3</v>
      </c>
      <c r="L22" s="65">
        <f t="shared" si="2"/>
        <v>3.5000000000000001E-3</v>
      </c>
      <c r="M22" s="65">
        <f t="shared" si="2"/>
        <v>0</v>
      </c>
      <c r="N22" s="65">
        <f t="shared" si="2"/>
        <v>0</v>
      </c>
      <c r="O22" s="76"/>
    </row>
    <row r="23" spans="1:15" s="63" customFormat="1">
      <c r="A23" s="62"/>
      <c r="B23" s="488" t="s">
        <v>514</v>
      </c>
      <c r="C23" s="478"/>
      <c r="D23" s="479"/>
      <c r="E23" s="480">
        <f>ROUND(SUM(D22*E16+E22*E17)/12,4)</f>
        <v>1.3899999999999999E-2</v>
      </c>
      <c r="F23" s="480">
        <f>ROUND(SUM(E22*F16+F22*F17)/12,4)</f>
        <v>1.4E-2</v>
      </c>
      <c r="G23" s="480">
        <f>ROUND(SUM(F22*G16+G22*G17)/12,4)</f>
        <v>1.4E-2</v>
      </c>
      <c r="H23" s="480">
        <f>ROUND(SUM(G22*H16+H22*H17)/12,4)</f>
        <v>1.34E-2</v>
      </c>
      <c r="I23" s="480">
        <f>ROUND(SUM(H22*I16+I22*I17)/12,4)</f>
        <v>1.32E-2</v>
      </c>
      <c r="J23" s="480">
        <f t="shared" ref="J23:N23" si="3">ROUND(SUM(I22*J16+J22*J17)/12,4)</f>
        <v>1.12E-2</v>
      </c>
      <c r="K23" s="480">
        <f t="shared" si="3"/>
        <v>8.0000000000000002E-3</v>
      </c>
      <c r="L23" s="480">
        <f t="shared" si="3"/>
        <v>4.5999999999999999E-3</v>
      </c>
      <c r="M23" s="480">
        <f>ROUND(SUM(L22*M16+M22*M17)/12,4)</f>
        <v>1.1999999999999999E-3</v>
      </c>
      <c r="N23" s="480">
        <f t="shared" si="3"/>
        <v>0</v>
      </c>
      <c r="O23" s="481"/>
    </row>
    <row r="24" spans="1:15" s="63" customFormat="1">
      <c r="A24" s="62"/>
      <c r="B24" s="477"/>
      <c r="C24" s="482"/>
      <c r="D24" s="479"/>
      <c r="E24" s="480"/>
      <c r="F24" s="480"/>
      <c r="G24" s="480"/>
      <c r="H24" s="480"/>
      <c r="I24" s="480"/>
      <c r="J24" s="480"/>
      <c r="K24" s="480"/>
      <c r="L24" s="483"/>
      <c r="M24" s="483"/>
      <c r="N24" s="483"/>
      <c r="O24" s="481"/>
    </row>
    <row r="25" spans="1:15" s="63" customFormat="1" ht="15.75" customHeight="1">
      <c r="A25" s="62"/>
      <c r="B25" s="600" t="str">
        <f>'1.  LRAMVA Summary'!B30</f>
        <v>GS&lt;50 kW</v>
      </c>
      <c r="C25" s="821" t="str">
        <f>'2. LRAMVA Threshold'!E43</f>
        <v>kWh</v>
      </c>
      <c r="D25" s="46">
        <v>0.01</v>
      </c>
      <c r="E25" s="46">
        <v>0.01</v>
      </c>
      <c r="F25" s="46">
        <v>1.01E-2</v>
      </c>
      <c r="G25" s="46">
        <v>1.01E-2</v>
      </c>
      <c r="H25" s="46">
        <v>9.4999999999999998E-3</v>
      </c>
      <c r="I25" s="46">
        <v>9.5999999999999992E-3</v>
      </c>
      <c r="J25" s="46">
        <v>9.7999999999999997E-3</v>
      </c>
      <c r="K25" s="46">
        <v>0.01</v>
      </c>
      <c r="L25" s="46">
        <v>1.01E-2</v>
      </c>
      <c r="M25" s="46">
        <v>1.0200000000000001E-2</v>
      </c>
      <c r="N25" s="46">
        <v>1.04E-2</v>
      </c>
      <c r="O25" s="69">
        <v>1.06E-2</v>
      </c>
    </row>
    <row r="26" spans="1:15" s="18" customFormat="1" outlineLevel="1">
      <c r="A26" s="4"/>
      <c r="B26" s="532" t="s">
        <v>511</v>
      </c>
      <c r="C26" s="822"/>
      <c r="D26" s="46"/>
      <c r="E26" s="46"/>
      <c r="F26" s="46"/>
      <c r="G26" s="46"/>
      <c r="H26" s="46"/>
      <c r="I26" s="46"/>
      <c r="J26" s="46"/>
      <c r="K26" s="46"/>
      <c r="L26" s="46"/>
      <c r="M26" s="46"/>
      <c r="N26" s="46"/>
      <c r="O26" s="69"/>
    </row>
    <row r="27" spans="1:15" s="18" customFormat="1" outlineLevel="1">
      <c r="A27" s="4"/>
      <c r="B27" s="532" t="s">
        <v>512</v>
      </c>
      <c r="C27" s="822"/>
      <c r="D27" s="46"/>
      <c r="E27" s="46"/>
      <c r="F27" s="46"/>
      <c r="G27" s="46"/>
      <c r="H27" s="46"/>
      <c r="I27" s="46"/>
      <c r="J27" s="46"/>
      <c r="K27" s="46"/>
      <c r="L27" s="46"/>
      <c r="M27" s="46"/>
      <c r="N27" s="46"/>
      <c r="O27" s="69"/>
    </row>
    <row r="28" spans="1:15" s="18" customFormat="1" outlineLevel="1">
      <c r="A28" s="4"/>
      <c r="B28" s="532" t="s">
        <v>490</v>
      </c>
      <c r="C28" s="822"/>
      <c r="D28" s="46"/>
      <c r="E28" s="46"/>
      <c r="F28" s="46"/>
      <c r="G28" s="46"/>
      <c r="H28" s="46"/>
      <c r="I28" s="46"/>
      <c r="J28" s="46"/>
      <c r="K28" s="46"/>
      <c r="L28" s="46"/>
      <c r="M28" s="46"/>
      <c r="N28" s="46"/>
      <c r="O28" s="69"/>
    </row>
    <row r="29" spans="1:15" s="18" customFormat="1">
      <c r="A29" s="4"/>
      <c r="B29" s="532" t="s">
        <v>513</v>
      </c>
      <c r="C29" s="823"/>
      <c r="D29" s="65">
        <f>SUM(D25:D28)</f>
        <v>0.01</v>
      </c>
      <c r="E29" s="65">
        <f t="shared" ref="E29:N29" si="4">SUM(E25:E28)</f>
        <v>0.01</v>
      </c>
      <c r="F29" s="65">
        <f t="shared" si="4"/>
        <v>1.01E-2</v>
      </c>
      <c r="G29" s="65">
        <f t="shared" si="4"/>
        <v>1.01E-2</v>
      </c>
      <c r="H29" s="65">
        <f t="shared" si="4"/>
        <v>9.4999999999999998E-3</v>
      </c>
      <c r="I29" s="65">
        <f t="shared" si="4"/>
        <v>9.5999999999999992E-3</v>
      </c>
      <c r="J29" s="65">
        <f t="shared" si="4"/>
        <v>9.7999999999999997E-3</v>
      </c>
      <c r="K29" s="65">
        <f t="shared" si="4"/>
        <v>0.01</v>
      </c>
      <c r="L29" s="65">
        <f t="shared" si="4"/>
        <v>1.01E-2</v>
      </c>
      <c r="M29" s="65">
        <f t="shared" si="4"/>
        <v>1.0200000000000001E-2</v>
      </c>
      <c r="N29" s="65">
        <f t="shared" si="4"/>
        <v>1.04E-2</v>
      </c>
      <c r="O29" s="65">
        <f t="shared" ref="O29" si="5">SUM(O25:O28)</f>
        <v>1.06E-2</v>
      </c>
    </row>
    <row r="30" spans="1:15" s="18" customFormat="1">
      <c r="A30" s="4"/>
      <c r="B30" s="488" t="s">
        <v>514</v>
      </c>
      <c r="C30" s="484"/>
      <c r="D30" s="71"/>
      <c r="E30" s="480">
        <f>ROUND(SUM(D29*E16+E29*E17)/12,4)</f>
        <v>0.01</v>
      </c>
      <c r="F30" s="480">
        <f t="shared" ref="F30:M30" si="6">ROUND(SUM(E29*F16+F29*F17)/12,4)</f>
        <v>1.01E-2</v>
      </c>
      <c r="G30" s="480">
        <f t="shared" si="6"/>
        <v>1.01E-2</v>
      </c>
      <c r="H30" s="480">
        <f t="shared" si="6"/>
        <v>9.7000000000000003E-3</v>
      </c>
      <c r="I30" s="480">
        <f t="shared" si="6"/>
        <v>9.5999999999999992E-3</v>
      </c>
      <c r="J30" s="480">
        <f>ROUND(SUM(I29*J16+J29*J17)/12,4)</f>
        <v>9.7000000000000003E-3</v>
      </c>
      <c r="K30" s="480">
        <f t="shared" si="6"/>
        <v>9.9000000000000008E-3</v>
      </c>
      <c r="L30" s="480">
        <f t="shared" si="6"/>
        <v>1.01E-2</v>
      </c>
      <c r="M30" s="480">
        <f t="shared" si="6"/>
        <v>1.0200000000000001E-2</v>
      </c>
      <c r="N30" s="480">
        <f>ROUND(SUM(M29*N16+N29*N17)/12,4)</f>
        <v>1.03E-2</v>
      </c>
      <c r="O30" s="480">
        <f>ROUND(SUM(N29*O16+O29*O17)/12,4)</f>
        <v>1.0500000000000001E-2</v>
      </c>
    </row>
    <row r="31" spans="1:15" s="18" customFormat="1">
      <c r="A31" s="4"/>
      <c r="B31" s="477"/>
      <c r="C31" s="486"/>
      <c r="D31" s="487"/>
      <c r="E31" s="487"/>
      <c r="F31" s="487"/>
      <c r="G31" s="487"/>
      <c r="H31" s="487"/>
      <c r="I31" s="487"/>
      <c r="J31" s="487"/>
      <c r="K31" s="487"/>
      <c r="L31" s="487"/>
      <c r="M31" s="487"/>
      <c r="N31" s="483"/>
      <c r="O31" s="485"/>
    </row>
    <row r="32" spans="1:15" s="64" customFormat="1" ht="14.15">
      <c r="B32" s="600" t="str">
        <f>'1.  LRAMVA Summary'!B31</f>
        <v>GS&gt;50 to 4,999 kW</v>
      </c>
      <c r="C32" s="821" t="str">
        <f>'2. LRAMVA Threshold'!F43</f>
        <v>kW</v>
      </c>
      <c r="D32" s="46">
        <v>2.1593</v>
      </c>
      <c r="E32" s="46">
        <v>2.1631999999999998</v>
      </c>
      <c r="F32" s="46">
        <v>2.1821999999999999</v>
      </c>
      <c r="G32" s="46">
        <v>2.1926999999999999</v>
      </c>
      <c r="H32" s="46">
        <v>2.1482000000000001</v>
      </c>
      <c r="I32" s="46">
        <v>2.1760999999999999</v>
      </c>
      <c r="J32" s="46">
        <v>2.2153</v>
      </c>
      <c r="K32" s="46">
        <v>2.2507000000000001</v>
      </c>
      <c r="L32" s="46">
        <v>2.2709999999999999</v>
      </c>
      <c r="M32" s="46">
        <v>2.3016999999999999</v>
      </c>
      <c r="N32" s="46">
        <v>2.3443000000000001</v>
      </c>
      <c r="O32" s="69">
        <v>2.3818000000000001</v>
      </c>
    </row>
    <row r="33" spans="1:15" s="18" customFormat="1" outlineLevel="1">
      <c r="A33" s="4"/>
      <c r="B33" s="532" t="s">
        <v>511</v>
      </c>
      <c r="C33" s="822"/>
      <c r="D33" s="46"/>
      <c r="E33" s="46"/>
      <c r="F33" s="46"/>
      <c r="G33" s="46"/>
      <c r="H33" s="46"/>
      <c r="I33" s="46"/>
      <c r="J33" s="46"/>
      <c r="K33" s="46"/>
      <c r="L33" s="46"/>
      <c r="M33" s="46"/>
      <c r="N33" s="46"/>
      <c r="O33" s="69"/>
    </row>
    <row r="34" spans="1:15" s="18" customFormat="1" outlineLevel="1">
      <c r="A34" s="4"/>
      <c r="B34" s="532" t="s">
        <v>512</v>
      </c>
      <c r="C34" s="822"/>
      <c r="D34" s="46"/>
      <c r="E34" s="46"/>
      <c r="F34" s="46"/>
      <c r="G34" s="46"/>
      <c r="H34" s="46"/>
      <c r="I34" s="46"/>
      <c r="J34" s="46"/>
      <c r="K34" s="46"/>
      <c r="L34" s="46"/>
      <c r="M34" s="46"/>
      <c r="N34" s="46"/>
      <c r="O34" s="69"/>
    </row>
    <row r="35" spans="1:15" s="18" customFormat="1" outlineLevel="1">
      <c r="A35" s="4"/>
      <c r="B35" s="532" t="s">
        <v>490</v>
      </c>
      <c r="C35" s="822"/>
      <c r="D35" s="46"/>
      <c r="E35" s="46"/>
      <c r="F35" s="46"/>
      <c r="G35" s="46"/>
      <c r="H35" s="46"/>
      <c r="I35" s="46"/>
      <c r="J35" s="46"/>
      <c r="K35" s="46"/>
      <c r="L35" s="46"/>
      <c r="M35" s="46"/>
      <c r="N35" s="46"/>
      <c r="O35" s="69"/>
    </row>
    <row r="36" spans="1:15" s="18" customFormat="1">
      <c r="A36" s="4"/>
      <c r="B36" s="532" t="s">
        <v>513</v>
      </c>
      <c r="C36" s="823"/>
      <c r="D36" s="65">
        <f>SUM(D32:D35)</f>
        <v>2.1593</v>
      </c>
      <c r="E36" s="65">
        <f>SUM(E32:E35)</f>
        <v>2.1631999999999998</v>
      </c>
      <c r="F36" s="65">
        <f t="shared" ref="F36:M36" si="7">SUM(F32:F35)</f>
        <v>2.1821999999999999</v>
      </c>
      <c r="G36" s="65">
        <f t="shared" si="7"/>
        <v>2.1926999999999999</v>
      </c>
      <c r="H36" s="65">
        <f t="shared" si="7"/>
        <v>2.1482000000000001</v>
      </c>
      <c r="I36" s="65">
        <f t="shared" si="7"/>
        <v>2.1760999999999999</v>
      </c>
      <c r="J36" s="65">
        <f t="shared" si="7"/>
        <v>2.2153</v>
      </c>
      <c r="K36" s="65">
        <f t="shared" si="7"/>
        <v>2.2507000000000001</v>
      </c>
      <c r="L36" s="65">
        <f t="shared" si="7"/>
        <v>2.2709999999999999</v>
      </c>
      <c r="M36" s="65">
        <f t="shared" si="7"/>
        <v>2.3016999999999999</v>
      </c>
      <c r="N36" s="65">
        <f>SUM(N32:N35)</f>
        <v>2.3443000000000001</v>
      </c>
      <c r="O36" s="65">
        <f>SUM(O32:O35)</f>
        <v>2.3818000000000001</v>
      </c>
    </row>
    <row r="37" spans="1:15" s="18" customFormat="1">
      <c r="A37" s="4"/>
      <c r="B37" s="488" t="s">
        <v>514</v>
      </c>
      <c r="C37" s="484"/>
      <c r="D37" s="71"/>
      <c r="E37" s="480">
        <f t="shared" ref="E37:M37" si="8">ROUND(SUM(D36*E16+E36*E17)/12,4)</f>
        <v>2.1619000000000002</v>
      </c>
      <c r="F37" s="480">
        <f t="shared" si="8"/>
        <v>2.1758999999999999</v>
      </c>
      <c r="G37" s="480">
        <f t="shared" si="8"/>
        <v>2.1892</v>
      </c>
      <c r="H37" s="480">
        <f t="shared" si="8"/>
        <v>2.1629999999999998</v>
      </c>
      <c r="I37" s="480">
        <f t="shared" si="8"/>
        <v>2.1667999999999998</v>
      </c>
      <c r="J37" s="480">
        <f t="shared" si="8"/>
        <v>2.2021999999999999</v>
      </c>
      <c r="K37" s="480">
        <f t="shared" si="8"/>
        <v>2.2389000000000001</v>
      </c>
      <c r="L37" s="480">
        <f t="shared" si="8"/>
        <v>2.2642000000000002</v>
      </c>
      <c r="M37" s="480">
        <f t="shared" si="8"/>
        <v>2.2915000000000001</v>
      </c>
      <c r="N37" s="480">
        <f>ROUND(SUM(M36*N16+N36*N17)/12,4)</f>
        <v>2.3300999999999998</v>
      </c>
      <c r="O37" s="480">
        <f>ROUND(SUM(N36*O16+O36*O17)/12,4)</f>
        <v>2.3693</v>
      </c>
    </row>
    <row r="38" spans="1:15" s="70" customFormat="1" ht="15.75" customHeight="1">
      <c r="B38" s="488"/>
      <c r="C38" s="484"/>
      <c r="D38" s="71"/>
      <c r="E38" s="71"/>
      <c r="F38" s="71"/>
      <c r="G38" s="71"/>
      <c r="H38" s="71"/>
      <c r="I38" s="71"/>
      <c r="J38" s="71"/>
      <c r="K38" s="71"/>
      <c r="L38" s="483"/>
      <c r="M38" s="483"/>
      <c r="N38" s="483"/>
      <c r="O38" s="489"/>
    </row>
    <row r="39" spans="1:15" s="64" customFormat="1" ht="14.15">
      <c r="A39" s="62"/>
      <c r="B39" s="600" t="str">
        <f>'1.  LRAMVA Summary'!B32</f>
        <v>USL</v>
      </c>
      <c r="C39" s="821" t="str">
        <f>'2. LRAMVA Threshold'!G43</f>
        <v>kWh</v>
      </c>
      <c r="D39" s="46">
        <v>8.8000000000000005E-3</v>
      </c>
      <c r="E39" s="46">
        <v>8.8000000000000005E-3</v>
      </c>
      <c r="F39" s="46">
        <v>8.8999999999999999E-3</v>
      </c>
      <c r="G39" s="46">
        <v>8.8999999999999999E-3</v>
      </c>
      <c r="H39" s="46">
        <v>8.3000000000000001E-3</v>
      </c>
      <c r="I39" s="46">
        <v>8.3999999999999995E-3</v>
      </c>
      <c r="J39" s="46">
        <v>8.6E-3</v>
      </c>
      <c r="K39" s="46">
        <v>8.6999999999999994E-3</v>
      </c>
      <c r="L39" s="46">
        <v>8.8000000000000005E-3</v>
      </c>
      <c r="M39" s="46">
        <v>8.8999999999999999E-3</v>
      </c>
      <c r="N39" s="46">
        <v>9.1000000000000004E-3</v>
      </c>
      <c r="O39" s="69">
        <v>9.1999999999999998E-3</v>
      </c>
    </row>
    <row r="40" spans="1:15" s="18" customFormat="1" outlineLevel="1">
      <c r="A40" s="4"/>
      <c r="B40" s="532" t="s">
        <v>511</v>
      </c>
      <c r="C40" s="822"/>
      <c r="D40" s="46"/>
      <c r="E40" s="46"/>
      <c r="F40" s="46"/>
      <c r="G40" s="46"/>
      <c r="H40" s="46"/>
      <c r="I40" s="46"/>
      <c r="J40" s="46"/>
      <c r="K40" s="46"/>
      <c r="L40" s="46"/>
      <c r="M40" s="46"/>
      <c r="N40" s="46"/>
      <c r="O40" s="69"/>
    </row>
    <row r="41" spans="1:15" s="18" customFormat="1" outlineLevel="1">
      <c r="A41" s="4"/>
      <c r="B41" s="532" t="s">
        <v>512</v>
      </c>
      <c r="C41" s="822"/>
      <c r="D41" s="46"/>
      <c r="E41" s="46"/>
      <c r="F41" s="46"/>
      <c r="G41" s="46"/>
      <c r="H41" s="46"/>
      <c r="I41" s="46"/>
      <c r="J41" s="46"/>
      <c r="K41" s="46"/>
      <c r="L41" s="46"/>
      <c r="M41" s="46"/>
      <c r="N41" s="46"/>
      <c r="O41" s="69"/>
    </row>
    <row r="42" spans="1:15" s="18" customFormat="1" outlineLevel="1">
      <c r="A42" s="4"/>
      <c r="B42" s="532" t="s">
        <v>490</v>
      </c>
      <c r="C42" s="822"/>
      <c r="D42" s="46"/>
      <c r="E42" s="46"/>
      <c r="F42" s="46"/>
      <c r="G42" s="46"/>
      <c r="H42" s="46"/>
      <c r="I42" s="46"/>
      <c r="J42" s="46"/>
      <c r="K42" s="46"/>
      <c r="L42" s="46"/>
      <c r="M42" s="46"/>
      <c r="N42" s="46"/>
      <c r="O42" s="69"/>
    </row>
    <row r="43" spans="1:15" s="18" customFormat="1">
      <c r="A43" s="4"/>
      <c r="B43" s="532" t="s">
        <v>513</v>
      </c>
      <c r="C43" s="823"/>
      <c r="D43" s="65">
        <f>SUM(D39:D42)</f>
        <v>8.8000000000000005E-3</v>
      </c>
      <c r="E43" s="65">
        <f t="shared" ref="E43:N43" si="9">SUM(E39:E42)</f>
        <v>8.8000000000000005E-3</v>
      </c>
      <c r="F43" s="65">
        <f t="shared" si="9"/>
        <v>8.8999999999999999E-3</v>
      </c>
      <c r="G43" s="65">
        <f t="shared" si="9"/>
        <v>8.8999999999999999E-3</v>
      </c>
      <c r="H43" s="65">
        <f t="shared" si="9"/>
        <v>8.3000000000000001E-3</v>
      </c>
      <c r="I43" s="65">
        <f t="shared" si="9"/>
        <v>8.3999999999999995E-3</v>
      </c>
      <c r="J43" s="65">
        <f t="shared" si="9"/>
        <v>8.6E-3</v>
      </c>
      <c r="K43" s="65">
        <f t="shared" si="9"/>
        <v>8.6999999999999994E-3</v>
      </c>
      <c r="L43" s="65">
        <f t="shared" si="9"/>
        <v>8.8000000000000005E-3</v>
      </c>
      <c r="M43" s="65">
        <f t="shared" si="9"/>
        <v>8.8999999999999999E-3</v>
      </c>
      <c r="N43" s="65">
        <f t="shared" si="9"/>
        <v>9.1000000000000004E-3</v>
      </c>
      <c r="O43" s="65">
        <f t="shared" ref="O43" si="10">SUM(O39:O42)</f>
        <v>9.1999999999999998E-3</v>
      </c>
    </row>
    <row r="44" spans="1:15" s="14" customFormat="1">
      <c r="A44" s="72"/>
      <c r="B44" s="488" t="s">
        <v>514</v>
      </c>
      <c r="C44" s="484"/>
      <c r="D44" s="71"/>
      <c r="E44" s="480">
        <f t="shared" ref="E44:M44" si="11">ROUND(SUM(D43*E16+E43*E17)/12,4)</f>
        <v>8.8000000000000005E-3</v>
      </c>
      <c r="F44" s="480">
        <f t="shared" si="11"/>
        <v>8.8999999999999999E-3</v>
      </c>
      <c r="G44" s="480">
        <f t="shared" si="11"/>
        <v>8.8999999999999999E-3</v>
      </c>
      <c r="H44" s="480">
        <f t="shared" si="11"/>
        <v>8.5000000000000006E-3</v>
      </c>
      <c r="I44" s="480">
        <f t="shared" si="11"/>
        <v>8.3999999999999995E-3</v>
      </c>
      <c r="J44" s="480">
        <f t="shared" si="11"/>
        <v>8.5000000000000006E-3</v>
      </c>
      <c r="K44" s="480">
        <f t="shared" si="11"/>
        <v>8.6999999999999994E-3</v>
      </c>
      <c r="L44" s="480">
        <f t="shared" si="11"/>
        <v>8.8000000000000005E-3</v>
      </c>
      <c r="M44" s="480">
        <f t="shared" si="11"/>
        <v>8.8999999999999999E-3</v>
      </c>
      <c r="N44" s="480">
        <f>ROUND(SUM(M43*N16+N43*N17)/12,4)</f>
        <v>8.9999999999999993E-3</v>
      </c>
      <c r="O44" s="480">
        <f>ROUND(SUM(N43*O16+O43*O17)/12,4)</f>
        <v>9.1999999999999998E-3</v>
      </c>
    </row>
    <row r="45" spans="1:15" s="70" customFormat="1" ht="14.15">
      <c r="A45" s="72"/>
      <c r="B45" s="488"/>
      <c r="C45" s="484"/>
      <c r="D45" s="71"/>
      <c r="E45" s="71"/>
      <c r="F45" s="71"/>
      <c r="G45" s="71"/>
      <c r="H45" s="71"/>
      <c r="I45" s="71"/>
      <c r="J45" s="71"/>
      <c r="K45" s="71"/>
      <c r="L45" s="483"/>
      <c r="M45" s="483"/>
      <c r="N45" s="483"/>
      <c r="O45" s="489"/>
    </row>
    <row r="46" spans="1:15" s="64" customFormat="1" ht="14.15">
      <c r="A46" s="62"/>
      <c r="B46" s="600" t="str">
        <f>'1.  LRAMVA Summary'!B33</f>
        <v>Sentinel Lighting</v>
      </c>
      <c r="C46" s="821" t="str">
        <f>'2. LRAMVA Threshold'!H43</f>
        <v>kW</v>
      </c>
      <c r="D46" s="46">
        <v>7.2396000000000003</v>
      </c>
      <c r="E46" s="46">
        <v>9.0934000000000008</v>
      </c>
      <c r="F46" s="46">
        <v>10.9656</v>
      </c>
      <c r="G46" s="46">
        <v>12.9468</v>
      </c>
      <c r="H46" s="46">
        <v>12.1717</v>
      </c>
      <c r="I46" s="46">
        <v>12.3299</v>
      </c>
      <c r="J46" s="46">
        <v>12.5518</v>
      </c>
      <c r="K46" s="46">
        <v>12.752599999999999</v>
      </c>
      <c r="L46" s="46">
        <v>12.8674</v>
      </c>
      <c r="M46" s="46">
        <v>13.0411</v>
      </c>
      <c r="N46" s="46">
        <v>13.282400000000001</v>
      </c>
      <c r="O46" s="69">
        <v>13.494899999999999</v>
      </c>
    </row>
    <row r="47" spans="1:15" s="18" customFormat="1" outlineLevel="1">
      <c r="A47" s="4"/>
      <c r="B47" s="532" t="s">
        <v>511</v>
      </c>
      <c r="C47" s="822"/>
      <c r="D47" s="46"/>
      <c r="E47" s="46"/>
      <c r="F47" s="46"/>
      <c r="G47" s="46"/>
      <c r="H47" s="46"/>
      <c r="I47" s="46"/>
      <c r="J47" s="46"/>
      <c r="K47" s="46"/>
      <c r="L47" s="46"/>
      <c r="M47" s="46"/>
      <c r="N47" s="46"/>
      <c r="O47" s="69"/>
    </row>
    <row r="48" spans="1:15" s="18" customFormat="1" outlineLevel="1">
      <c r="A48" s="4"/>
      <c r="B48" s="532" t="s">
        <v>512</v>
      </c>
      <c r="C48" s="822"/>
      <c r="D48" s="46"/>
      <c r="E48" s="46"/>
      <c r="F48" s="46"/>
      <c r="G48" s="46"/>
      <c r="H48" s="46"/>
      <c r="I48" s="46"/>
      <c r="J48" s="46"/>
      <c r="K48" s="46"/>
      <c r="L48" s="46"/>
      <c r="M48" s="46"/>
      <c r="N48" s="46"/>
      <c r="O48" s="69"/>
    </row>
    <row r="49" spans="1:15" s="18" customFormat="1" outlineLevel="1">
      <c r="A49" s="4"/>
      <c r="B49" s="532" t="s">
        <v>490</v>
      </c>
      <c r="C49" s="822"/>
      <c r="D49" s="46"/>
      <c r="E49" s="46"/>
      <c r="F49" s="46"/>
      <c r="G49" s="46"/>
      <c r="H49" s="46"/>
      <c r="I49" s="46"/>
      <c r="J49" s="46"/>
      <c r="K49" s="46"/>
      <c r="L49" s="46"/>
      <c r="M49" s="46"/>
      <c r="N49" s="46"/>
      <c r="O49" s="69"/>
    </row>
    <row r="50" spans="1:15" s="18" customFormat="1">
      <c r="A50" s="4"/>
      <c r="B50" s="532" t="s">
        <v>513</v>
      </c>
      <c r="C50" s="823"/>
      <c r="D50" s="65">
        <f>SUM(D46:D49)</f>
        <v>7.2396000000000003</v>
      </c>
      <c r="E50" s="65">
        <f t="shared" ref="E50:N50" si="12">SUM(E46:E49)</f>
        <v>9.0934000000000008</v>
      </c>
      <c r="F50" s="65">
        <f t="shared" si="12"/>
        <v>10.9656</v>
      </c>
      <c r="G50" s="65">
        <f t="shared" si="12"/>
        <v>12.9468</v>
      </c>
      <c r="H50" s="65">
        <f t="shared" si="12"/>
        <v>12.1717</v>
      </c>
      <c r="I50" s="65">
        <f t="shared" si="12"/>
        <v>12.3299</v>
      </c>
      <c r="J50" s="65">
        <f t="shared" si="12"/>
        <v>12.5518</v>
      </c>
      <c r="K50" s="65">
        <f t="shared" si="12"/>
        <v>12.752599999999999</v>
      </c>
      <c r="L50" s="65">
        <f t="shared" si="12"/>
        <v>12.8674</v>
      </c>
      <c r="M50" s="65">
        <f t="shared" si="12"/>
        <v>13.0411</v>
      </c>
      <c r="N50" s="65">
        <f t="shared" si="12"/>
        <v>13.282400000000001</v>
      </c>
      <c r="O50" s="65">
        <f t="shared" ref="O50" si="13">SUM(O46:O49)</f>
        <v>13.494899999999999</v>
      </c>
    </row>
    <row r="51" spans="1:15" s="14" customFormat="1">
      <c r="A51" s="72"/>
      <c r="B51" s="488" t="s">
        <v>514</v>
      </c>
      <c r="C51" s="484"/>
      <c r="D51" s="71"/>
      <c r="E51" s="480">
        <f t="shared" ref="E51:M51" si="14">ROUND(SUM(D50*E16+E50*E17)/12,4)</f>
        <v>8.4755000000000003</v>
      </c>
      <c r="F51" s="480">
        <f t="shared" si="14"/>
        <v>10.3415</v>
      </c>
      <c r="G51" s="480">
        <f t="shared" si="14"/>
        <v>12.2864</v>
      </c>
      <c r="H51" s="480">
        <f t="shared" si="14"/>
        <v>12.430099999999999</v>
      </c>
      <c r="I51" s="480">
        <f t="shared" si="14"/>
        <v>12.277200000000001</v>
      </c>
      <c r="J51" s="480">
        <f t="shared" si="14"/>
        <v>12.4778</v>
      </c>
      <c r="K51" s="480">
        <f t="shared" si="14"/>
        <v>12.685700000000001</v>
      </c>
      <c r="L51" s="480">
        <f t="shared" si="14"/>
        <v>12.8291</v>
      </c>
      <c r="M51" s="480">
        <f t="shared" si="14"/>
        <v>12.9832</v>
      </c>
      <c r="N51" s="480">
        <f>ROUND(SUM(M50*N16+N50*N17)/12,4)</f>
        <v>13.202</v>
      </c>
      <c r="O51" s="480">
        <f>ROUND(SUM(N50*O16+O50*O17)/12,4)</f>
        <v>13.424099999999999</v>
      </c>
    </row>
    <row r="52" spans="1:15" s="70" customFormat="1" ht="14.15">
      <c r="A52" s="72"/>
      <c r="B52" s="488"/>
      <c r="C52" s="484"/>
      <c r="D52" s="71"/>
      <c r="E52" s="71"/>
      <c r="F52" s="71"/>
      <c r="G52" s="71"/>
      <c r="H52" s="71"/>
      <c r="I52" s="71"/>
      <c r="J52" s="71"/>
      <c r="K52" s="71"/>
      <c r="L52" s="490"/>
      <c r="M52" s="490"/>
      <c r="N52" s="490"/>
      <c r="O52" s="489"/>
    </row>
    <row r="53" spans="1:15" s="64" customFormat="1" ht="14.15">
      <c r="A53" s="62"/>
      <c r="B53" s="600" t="str">
        <f>'1.  LRAMVA Summary'!B34</f>
        <v>Street Lighting</v>
      </c>
      <c r="C53" s="821" t="str">
        <f>'2. LRAMVA Threshold'!I43</f>
        <v>kW</v>
      </c>
      <c r="D53" s="46">
        <v>4.351</v>
      </c>
      <c r="E53" s="46">
        <v>5.6539999999999999</v>
      </c>
      <c r="F53" s="46">
        <v>6.9657</v>
      </c>
      <c r="G53" s="46">
        <v>8.3560999999999996</v>
      </c>
      <c r="H53" s="46">
        <v>7.8391000000000002</v>
      </c>
      <c r="I53" s="46">
        <v>7.9409999999999998</v>
      </c>
      <c r="J53" s="46">
        <v>8.0838999999999999</v>
      </c>
      <c r="K53" s="46">
        <v>8.2132000000000005</v>
      </c>
      <c r="L53" s="46">
        <v>8.2871000000000006</v>
      </c>
      <c r="M53" s="46">
        <v>8.3989999999999991</v>
      </c>
      <c r="N53" s="46">
        <v>8.5543999999999993</v>
      </c>
      <c r="O53" s="69">
        <v>8.6913</v>
      </c>
    </row>
    <row r="54" spans="1:15" s="18" customFormat="1" outlineLevel="1">
      <c r="A54" s="4"/>
      <c r="B54" s="532" t="s">
        <v>511</v>
      </c>
      <c r="C54" s="822"/>
      <c r="D54" s="46"/>
      <c r="E54" s="46"/>
      <c r="F54" s="46"/>
      <c r="G54" s="46"/>
      <c r="H54" s="46"/>
      <c r="I54" s="46"/>
      <c r="J54" s="46"/>
      <c r="K54" s="46"/>
      <c r="L54" s="46"/>
      <c r="M54" s="46"/>
      <c r="N54" s="46"/>
      <c r="O54" s="69"/>
    </row>
    <row r="55" spans="1:15" s="18" customFormat="1" outlineLevel="1">
      <c r="A55" s="4"/>
      <c r="B55" s="532" t="s">
        <v>512</v>
      </c>
      <c r="C55" s="822"/>
      <c r="D55" s="46"/>
      <c r="E55" s="46"/>
      <c r="F55" s="46"/>
      <c r="G55" s="46"/>
      <c r="H55" s="46"/>
      <c r="I55" s="46"/>
      <c r="J55" s="46"/>
      <c r="K55" s="46"/>
      <c r="L55" s="46"/>
      <c r="M55" s="46"/>
      <c r="N55" s="46"/>
      <c r="O55" s="69"/>
    </row>
    <row r="56" spans="1:15" s="18" customFormat="1" outlineLevel="1">
      <c r="A56" s="4"/>
      <c r="B56" s="532" t="s">
        <v>490</v>
      </c>
      <c r="C56" s="822"/>
      <c r="D56" s="46"/>
      <c r="E56" s="46"/>
      <c r="F56" s="46"/>
      <c r="G56" s="46"/>
      <c r="H56" s="46"/>
      <c r="I56" s="46"/>
      <c r="J56" s="46"/>
      <c r="K56" s="46"/>
      <c r="L56" s="46"/>
      <c r="M56" s="46"/>
      <c r="N56" s="46"/>
      <c r="O56" s="69"/>
    </row>
    <row r="57" spans="1:15" s="18" customFormat="1">
      <c r="A57" s="4"/>
      <c r="B57" s="532" t="s">
        <v>513</v>
      </c>
      <c r="C57" s="823"/>
      <c r="D57" s="65">
        <f>SUM(D53:D56)</f>
        <v>4.351</v>
      </c>
      <c r="E57" s="65">
        <f t="shared" ref="E57:N57" si="15">SUM(E53:E56)</f>
        <v>5.6539999999999999</v>
      </c>
      <c r="F57" s="65">
        <f t="shared" si="15"/>
        <v>6.9657</v>
      </c>
      <c r="G57" s="65">
        <f t="shared" si="15"/>
        <v>8.3560999999999996</v>
      </c>
      <c r="H57" s="65">
        <f t="shared" si="15"/>
        <v>7.8391000000000002</v>
      </c>
      <c r="I57" s="65">
        <f t="shared" si="15"/>
        <v>7.9409999999999998</v>
      </c>
      <c r="J57" s="65">
        <f t="shared" si="15"/>
        <v>8.0838999999999999</v>
      </c>
      <c r="K57" s="65">
        <f t="shared" si="15"/>
        <v>8.2132000000000005</v>
      </c>
      <c r="L57" s="65">
        <f t="shared" si="15"/>
        <v>8.2871000000000006</v>
      </c>
      <c r="M57" s="65">
        <f t="shared" si="15"/>
        <v>8.3989999999999991</v>
      </c>
      <c r="N57" s="65">
        <f t="shared" si="15"/>
        <v>8.5543999999999993</v>
      </c>
      <c r="O57" s="65">
        <f t="shared" ref="O57" si="16">SUM(O53:O56)</f>
        <v>8.6913</v>
      </c>
    </row>
    <row r="58" spans="1:15" s="14" customFormat="1">
      <c r="A58" s="72"/>
      <c r="B58" s="488" t="s">
        <v>514</v>
      </c>
      <c r="C58" s="484"/>
      <c r="D58" s="71"/>
      <c r="E58" s="480">
        <f t="shared" ref="E58:M58" si="17">ROUND(SUM(D57*E16+E57*E17)/12,4)</f>
        <v>5.2196999999999996</v>
      </c>
      <c r="F58" s="480">
        <f t="shared" si="17"/>
        <v>6.5285000000000002</v>
      </c>
      <c r="G58" s="480">
        <f t="shared" si="17"/>
        <v>7.8925999999999998</v>
      </c>
      <c r="H58" s="480">
        <f t="shared" si="17"/>
        <v>8.0114000000000001</v>
      </c>
      <c r="I58" s="480">
        <f t="shared" si="17"/>
        <v>7.907</v>
      </c>
      <c r="J58" s="480">
        <f t="shared" si="17"/>
        <v>8.0363000000000007</v>
      </c>
      <c r="K58" s="480">
        <f t="shared" si="17"/>
        <v>8.1700999999999997</v>
      </c>
      <c r="L58" s="480">
        <f t="shared" si="17"/>
        <v>8.2624999999999993</v>
      </c>
      <c r="M58" s="480">
        <f t="shared" si="17"/>
        <v>8.3617000000000008</v>
      </c>
      <c r="N58" s="480">
        <f>ROUND(SUM(M57*N16+N57*N17)/12,4)</f>
        <v>8.5025999999999993</v>
      </c>
      <c r="O58" s="480">
        <f>ROUND(SUM(N57*O16+O57*O17)/12,4)</f>
        <v>8.6456999999999997</v>
      </c>
    </row>
    <row r="59" spans="1:15" s="70" customFormat="1" ht="14.15">
      <c r="A59" s="72"/>
      <c r="B59" s="488"/>
      <c r="C59" s="484"/>
      <c r="D59" s="71"/>
      <c r="E59" s="71"/>
      <c r="F59" s="71"/>
      <c r="G59" s="71"/>
      <c r="H59" s="71"/>
      <c r="I59" s="71"/>
      <c r="J59" s="71"/>
      <c r="K59" s="71"/>
      <c r="L59" s="490"/>
      <c r="M59" s="490"/>
      <c r="N59" s="490"/>
      <c r="O59" s="489"/>
    </row>
    <row r="60" spans="1:15" s="64" customFormat="1" ht="14.15">
      <c r="A60" s="62"/>
      <c r="B60" s="600">
        <f>'1.  LRAMVA Summary'!B35</f>
        <v>0</v>
      </c>
      <c r="C60" s="821">
        <f>'2. LRAMVA Threshold'!J43</f>
        <v>0</v>
      </c>
      <c r="D60" s="46"/>
      <c r="E60" s="46"/>
      <c r="F60" s="46"/>
      <c r="G60" s="46"/>
      <c r="H60" s="46"/>
      <c r="I60" s="46"/>
      <c r="J60" s="46"/>
      <c r="K60" s="46"/>
      <c r="L60" s="46"/>
      <c r="M60" s="46"/>
      <c r="N60" s="46"/>
      <c r="O60" s="69"/>
    </row>
    <row r="61" spans="1:15" s="18" customFormat="1" outlineLevel="1">
      <c r="A61" s="4"/>
      <c r="B61" s="532" t="s">
        <v>511</v>
      </c>
      <c r="C61" s="822"/>
      <c r="D61" s="46"/>
      <c r="E61" s="46"/>
      <c r="F61" s="46"/>
      <c r="G61" s="46"/>
      <c r="H61" s="46"/>
      <c r="I61" s="46"/>
      <c r="J61" s="46"/>
      <c r="K61" s="46"/>
      <c r="L61" s="46"/>
      <c r="M61" s="46"/>
      <c r="N61" s="46"/>
      <c r="O61" s="69"/>
    </row>
    <row r="62" spans="1:15" s="18" customFormat="1" outlineLevel="1">
      <c r="A62" s="4"/>
      <c r="B62" s="532" t="s">
        <v>512</v>
      </c>
      <c r="C62" s="822"/>
      <c r="D62" s="46"/>
      <c r="E62" s="46"/>
      <c r="F62" s="46"/>
      <c r="G62" s="46"/>
      <c r="H62" s="46"/>
      <c r="I62" s="46"/>
      <c r="J62" s="46"/>
      <c r="K62" s="46"/>
      <c r="L62" s="46"/>
      <c r="M62" s="46"/>
      <c r="N62" s="46"/>
      <c r="O62" s="69"/>
    </row>
    <row r="63" spans="1:15" s="18" customFormat="1" outlineLevel="1">
      <c r="A63" s="4"/>
      <c r="B63" s="532" t="s">
        <v>490</v>
      </c>
      <c r="C63" s="822"/>
      <c r="D63" s="46"/>
      <c r="E63" s="46"/>
      <c r="F63" s="46"/>
      <c r="G63" s="46"/>
      <c r="H63" s="46"/>
      <c r="I63" s="46"/>
      <c r="J63" s="46"/>
      <c r="K63" s="46"/>
      <c r="L63" s="46"/>
      <c r="M63" s="46"/>
      <c r="N63" s="46"/>
      <c r="O63" s="69"/>
    </row>
    <row r="64" spans="1:15" s="18" customFormat="1">
      <c r="A64" s="4"/>
      <c r="B64" s="532" t="s">
        <v>513</v>
      </c>
      <c r="C64" s="823"/>
      <c r="D64" s="65">
        <f>SUM(D60:D63)</f>
        <v>0</v>
      </c>
      <c r="E64" s="65">
        <f t="shared" ref="E64:N64" si="18">SUM(E60:E63)</f>
        <v>0</v>
      </c>
      <c r="F64" s="65">
        <f t="shared" si="18"/>
        <v>0</v>
      </c>
      <c r="G64" s="65">
        <f t="shared" si="18"/>
        <v>0</v>
      </c>
      <c r="H64" s="65">
        <f t="shared" si="18"/>
        <v>0</v>
      </c>
      <c r="I64" s="65">
        <f t="shared" si="18"/>
        <v>0</v>
      </c>
      <c r="J64" s="65">
        <f t="shared" si="18"/>
        <v>0</v>
      </c>
      <c r="K64" s="65">
        <f t="shared" si="18"/>
        <v>0</v>
      </c>
      <c r="L64" s="65">
        <f t="shared" si="18"/>
        <v>0</v>
      </c>
      <c r="M64" s="65">
        <f t="shared" si="18"/>
        <v>0</v>
      </c>
      <c r="N64" s="65">
        <f t="shared" si="18"/>
        <v>0</v>
      </c>
      <c r="O64" s="77"/>
    </row>
    <row r="65" spans="1:15" s="14" customFormat="1">
      <c r="A65" s="72"/>
      <c r="B65" s="488" t="s">
        <v>514</v>
      </c>
      <c r="C65" s="484"/>
      <c r="D65" s="71"/>
      <c r="E65" s="480">
        <f t="shared" ref="E65:M65" si="19">ROUND(SUM(D64*E16+E64*E17)/12,4)</f>
        <v>0</v>
      </c>
      <c r="F65" s="480">
        <f t="shared" si="19"/>
        <v>0</v>
      </c>
      <c r="G65" s="480">
        <f t="shared" si="19"/>
        <v>0</v>
      </c>
      <c r="H65" s="480">
        <f t="shared" si="19"/>
        <v>0</v>
      </c>
      <c r="I65" s="480">
        <f>ROUND(SUM(H64*I16+I64*I17)/12,4)</f>
        <v>0</v>
      </c>
      <c r="J65" s="480">
        <f t="shared" si="19"/>
        <v>0</v>
      </c>
      <c r="K65" s="480">
        <f t="shared" si="19"/>
        <v>0</v>
      </c>
      <c r="L65" s="480">
        <f t="shared" si="19"/>
        <v>0</v>
      </c>
      <c r="M65" s="480">
        <f t="shared" si="19"/>
        <v>0</v>
      </c>
      <c r="N65" s="480">
        <f>ROUND(SUM(M64*N16+N64*N17)/12,4)</f>
        <v>0</v>
      </c>
      <c r="O65" s="485"/>
    </row>
    <row r="66" spans="1:15" s="14" customFormat="1">
      <c r="A66" s="72"/>
      <c r="B66" s="73"/>
      <c r="C66" s="80"/>
      <c r="D66" s="71"/>
      <c r="E66" s="71"/>
      <c r="F66" s="71"/>
      <c r="G66" s="71"/>
      <c r="H66" s="71"/>
      <c r="I66" s="71"/>
      <c r="J66" s="71"/>
      <c r="K66" s="71"/>
      <c r="L66" s="483"/>
      <c r="M66" s="483"/>
      <c r="N66" s="483"/>
      <c r="O66" s="485"/>
    </row>
    <row r="67" spans="1:15" s="64" customFormat="1" ht="14.15">
      <c r="A67" s="62"/>
      <c r="B67" s="600">
        <f>'1.  LRAMVA Summary'!B36</f>
        <v>0</v>
      </c>
      <c r="C67" s="821">
        <f>'2. LRAMVA Threshold'!K43</f>
        <v>0</v>
      </c>
      <c r="D67" s="46"/>
      <c r="E67" s="46"/>
      <c r="F67" s="46"/>
      <c r="G67" s="46"/>
      <c r="H67" s="46"/>
      <c r="I67" s="46"/>
      <c r="J67" s="46"/>
      <c r="K67" s="46"/>
      <c r="L67" s="46"/>
      <c r="M67" s="46"/>
      <c r="N67" s="46"/>
      <c r="O67" s="69"/>
    </row>
    <row r="68" spans="1:15" s="18" customFormat="1" outlineLevel="1">
      <c r="A68" s="4"/>
      <c r="B68" s="532" t="s">
        <v>511</v>
      </c>
      <c r="C68" s="822"/>
      <c r="D68" s="46"/>
      <c r="E68" s="46"/>
      <c r="F68" s="46"/>
      <c r="G68" s="46"/>
      <c r="H68" s="46"/>
      <c r="I68" s="46"/>
      <c r="J68" s="46"/>
      <c r="K68" s="46"/>
      <c r="L68" s="46"/>
      <c r="M68" s="46"/>
      <c r="N68" s="46"/>
      <c r="O68" s="69"/>
    </row>
    <row r="69" spans="1:15" s="18" customFormat="1" outlineLevel="1">
      <c r="A69" s="4"/>
      <c r="B69" s="532" t="s">
        <v>512</v>
      </c>
      <c r="C69" s="822"/>
      <c r="D69" s="46"/>
      <c r="E69" s="46"/>
      <c r="F69" s="46"/>
      <c r="G69" s="46"/>
      <c r="H69" s="46"/>
      <c r="I69" s="46"/>
      <c r="J69" s="46"/>
      <c r="K69" s="46"/>
      <c r="L69" s="46"/>
      <c r="M69" s="46"/>
      <c r="N69" s="46"/>
      <c r="O69" s="69"/>
    </row>
    <row r="70" spans="1:15" s="18" customFormat="1" outlineLevel="1">
      <c r="A70" s="4"/>
      <c r="B70" s="532" t="s">
        <v>490</v>
      </c>
      <c r="C70" s="822"/>
      <c r="D70" s="46"/>
      <c r="E70" s="46"/>
      <c r="F70" s="46"/>
      <c r="G70" s="46"/>
      <c r="H70" s="46"/>
      <c r="I70" s="46"/>
      <c r="J70" s="46"/>
      <c r="K70" s="46"/>
      <c r="L70" s="46"/>
      <c r="M70" s="46"/>
      <c r="N70" s="46"/>
      <c r="O70" s="69"/>
    </row>
    <row r="71" spans="1:15" s="18" customFormat="1">
      <c r="A71" s="4"/>
      <c r="B71" s="532" t="s">
        <v>513</v>
      </c>
      <c r="C71" s="823"/>
      <c r="D71" s="65">
        <f>SUM(D67:D70)</f>
        <v>0</v>
      </c>
      <c r="E71" s="65">
        <f t="shared" ref="E71:N71" si="20">SUM(E67:E70)</f>
        <v>0</v>
      </c>
      <c r="F71" s="65">
        <f>SUM(F67:F70)</f>
        <v>0</v>
      </c>
      <c r="G71" s="65">
        <f t="shared" si="20"/>
        <v>0</v>
      </c>
      <c r="H71" s="65">
        <f t="shared" si="20"/>
        <v>0</v>
      </c>
      <c r="I71" s="65">
        <f t="shared" si="20"/>
        <v>0</v>
      </c>
      <c r="J71" s="65">
        <f t="shared" si="20"/>
        <v>0</v>
      </c>
      <c r="K71" s="65">
        <f t="shared" si="20"/>
        <v>0</v>
      </c>
      <c r="L71" s="65">
        <f t="shared" si="20"/>
        <v>0</v>
      </c>
      <c r="M71" s="65">
        <f t="shared" si="20"/>
        <v>0</v>
      </c>
      <c r="N71" s="65">
        <f t="shared" si="20"/>
        <v>0</v>
      </c>
      <c r="O71" s="77"/>
    </row>
    <row r="72" spans="1:15" s="14" customFormat="1">
      <c r="A72" s="72"/>
      <c r="B72" s="488" t="s">
        <v>514</v>
      </c>
      <c r="C72" s="484"/>
      <c r="D72" s="71"/>
      <c r="E72" s="480">
        <f t="shared" ref="E72:N72" si="21">ROUND(SUM(D71*E16+E71*E17)/12,4)</f>
        <v>0</v>
      </c>
      <c r="F72" s="480">
        <f t="shared" si="21"/>
        <v>0</v>
      </c>
      <c r="G72" s="480">
        <f t="shared" si="21"/>
        <v>0</v>
      </c>
      <c r="H72" s="480">
        <f t="shared" si="21"/>
        <v>0</v>
      </c>
      <c r="I72" s="480">
        <f t="shared" si="21"/>
        <v>0</v>
      </c>
      <c r="J72" s="480">
        <f t="shared" si="21"/>
        <v>0</v>
      </c>
      <c r="K72" s="480">
        <f t="shared" si="21"/>
        <v>0</v>
      </c>
      <c r="L72" s="480">
        <f t="shared" si="21"/>
        <v>0</v>
      </c>
      <c r="M72" s="480">
        <f t="shared" si="21"/>
        <v>0</v>
      </c>
      <c r="N72" s="480">
        <f t="shared" si="21"/>
        <v>0</v>
      </c>
      <c r="O72" s="485"/>
    </row>
    <row r="73" spans="1:15" s="14" customFormat="1">
      <c r="A73" s="72"/>
      <c r="B73" s="477"/>
      <c r="C73" s="484"/>
      <c r="D73" s="71"/>
      <c r="E73" s="480"/>
      <c r="F73" s="480"/>
      <c r="G73" s="480"/>
      <c r="H73" s="480"/>
      <c r="I73" s="480"/>
      <c r="J73" s="480"/>
      <c r="K73" s="480"/>
      <c r="L73" s="480"/>
      <c r="M73" s="480"/>
      <c r="N73" s="480"/>
      <c r="O73" s="485"/>
    </row>
    <row r="74" spans="1:15" s="64" customFormat="1" ht="14.15">
      <c r="A74" s="62"/>
      <c r="B74" s="600">
        <f>'1.  LRAMVA Summary'!B37</f>
        <v>0</v>
      </c>
      <c r="C74" s="821">
        <f>'2. LRAMVA Threshold'!L43</f>
        <v>0</v>
      </c>
      <c r="D74" s="46"/>
      <c r="E74" s="46"/>
      <c r="F74" s="46"/>
      <c r="G74" s="46"/>
      <c r="H74" s="46"/>
      <c r="I74" s="46"/>
      <c r="J74" s="46"/>
      <c r="K74" s="46"/>
      <c r="L74" s="46"/>
      <c r="M74" s="46"/>
      <c r="N74" s="46"/>
      <c r="O74" s="69"/>
    </row>
    <row r="75" spans="1:15" s="18" customFormat="1" outlineLevel="1">
      <c r="A75" s="4"/>
      <c r="B75" s="532" t="s">
        <v>511</v>
      </c>
      <c r="C75" s="822"/>
      <c r="D75" s="46"/>
      <c r="E75" s="46"/>
      <c r="F75" s="46"/>
      <c r="G75" s="46"/>
      <c r="H75" s="46"/>
      <c r="I75" s="46"/>
      <c r="J75" s="46"/>
      <c r="K75" s="46"/>
      <c r="L75" s="46"/>
      <c r="M75" s="46"/>
      <c r="N75" s="46"/>
      <c r="O75" s="69"/>
    </row>
    <row r="76" spans="1:15" s="18" customFormat="1" outlineLevel="1">
      <c r="A76" s="4"/>
      <c r="B76" s="532" t="s">
        <v>512</v>
      </c>
      <c r="C76" s="822"/>
      <c r="D76" s="46"/>
      <c r="E76" s="46"/>
      <c r="F76" s="46"/>
      <c r="G76" s="46"/>
      <c r="H76" s="46"/>
      <c r="I76" s="46"/>
      <c r="J76" s="46"/>
      <c r="K76" s="46"/>
      <c r="L76" s="46"/>
      <c r="M76" s="46"/>
      <c r="N76" s="46"/>
      <c r="O76" s="69"/>
    </row>
    <row r="77" spans="1:15" s="18" customFormat="1" outlineLevel="1">
      <c r="A77" s="4"/>
      <c r="B77" s="532" t="s">
        <v>490</v>
      </c>
      <c r="C77" s="822"/>
      <c r="D77" s="46"/>
      <c r="E77" s="46"/>
      <c r="F77" s="46"/>
      <c r="G77" s="46"/>
      <c r="H77" s="46"/>
      <c r="I77" s="46"/>
      <c r="J77" s="46"/>
      <c r="K77" s="46"/>
      <c r="L77" s="46"/>
      <c r="M77" s="46"/>
      <c r="N77" s="46"/>
      <c r="O77" s="69"/>
    </row>
    <row r="78" spans="1:15" s="18" customFormat="1">
      <c r="A78" s="4"/>
      <c r="B78" s="532" t="s">
        <v>513</v>
      </c>
      <c r="C78" s="823"/>
      <c r="D78" s="65">
        <f>SUM(D74:D77)</f>
        <v>0</v>
      </c>
      <c r="E78" s="65">
        <f>SUM(E74:E77)</f>
        <v>0</v>
      </c>
      <c r="F78" s="65">
        <f t="shared" ref="F78:N78" si="22">SUM(F74:F77)</f>
        <v>0</v>
      </c>
      <c r="G78" s="65">
        <f t="shared" si="22"/>
        <v>0</v>
      </c>
      <c r="H78" s="65">
        <f t="shared" si="22"/>
        <v>0</v>
      </c>
      <c r="I78" s="65">
        <f t="shared" si="22"/>
        <v>0</v>
      </c>
      <c r="J78" s="65">
        <f t="shared" si="22"/>
        <v>0</v>
      </c>
      <c r="K78" s="65">
        <f t="shared" si="22"/>
        <v>0</v>
      </c>
      <c r="L78" s="65">
        <f t="shared" si="22"/>
        <v>0</v>
      </c>
      <c r="M78" s="65">
        <f t="shared" si="22"/>
        <v>0</v>
      </c>
      <c r="N78" s="65">
        <f t="shared" si="22"/>
        <v>0</v>
      </c>
      <c r="O78" s="77"/>
    </row>
    <row r="79" spans="1:15" s="14" customFormat="1">
      <c r="A79" s="72"/>
      <c r="B79" s="488" t="s">
        <v>514</v>
      </c>
      <c r="C79" s="484"/>
      <c r="D79" s="71"/>
      <c r="E79" s="480">
        <f t="shared" ref="E79:M79" si="23">ROUND(SUM(D78*E16+E78*E17)/12,4)</f>
        <v>0</v>
      </c>
      <c r="F79" s="480">
        <f t="shared" si="23"/>
        <v>0</v>
      </c>
      <c r="G79" s="480">
        <f t="shared" si="23"/>
        <v>0</v>
      </c>
      <c r="H79" s="480">
        <f t="shared" si="23"/>
        <v>0</v>
      </c>
      <c r="I79" s="480">
        <f t="shared" si="23"/>
        <v>0</v>
      </c>
      <c r="J79" s="480">
        <f t="shared" si="23"/>
        <v>0</v>
      </c>
      <c r="K79" s="480">
        <f t="shared" si="23"/>
        <v>0</v>
      </c>
      <c r="L79" s="480">
        <f t="shared" si="23"/>
        <v>0</v>
      </c>
      <c r="M79" s="480">
        <f t="shared" si="23"/>
        <v>0</v>
      </c>
      <c r="N79" s="480">
        <f>ROUND(SUM(M78*N16+N78*N17)/12,4)</f>
        <v>0</v>
      </c>
      <c r="O79" s="485"/>
    </row>
    <row r="80" spans="1:15" s="14" customFormat="1">
      <c r="A80" s="72"/>
      <c r="B80" s="477"/>
      <c r="C80" s="484"/>
      <c r="D80" s="71"/>
      <c r="E80" s="480"/>
      <c r="F80" s="480"/>
      <c r="G80" s="480"/>
      <c r="H80" s="480"/>
      <c r="I80" s="480"/>
      <c r="J80" s="480"/>
      <c r="K80" s="480"/>
      <c r="L80" s="480"/>
      <c r="M80" s="480"/>
      <c r="N80" s="480"/>
      <c r="O80" s="485"/>
    </row>
    <row r="81" spans="1:15" s="64" customFormat="1" ht="14.15">
      <c r="A81" s="62"/>
      <c r="B81" s="600">
        <f>'1.  LRAMVA Summary'!B38</f>
        <v>0</v>
      </c>
      <c r="C81" s="821">
        <f>'2. LRAMVA Threshold'!M43</f>
        <v>0</v>
      </c>
      <c r="D81" s="46"/>
      <c r="E81" s="46"/>
      <c r="F81" s="46"/>
      <c r="G81" s="46"/>
      <c r="H81" s="46"/>
      <c r="I81" s="46"/>
      <c r="J81" s="46"/>
      <c r="K81" s="46"/>
      <c r="L81" s="46"/>
      <c r="M81" s="46"/>
      <c r="N81" s="46"/>
      <c r="O81" s="69"/>
    </row>
    <row r="82" spans="1:15" s="18" customFormat="1" outlineLevel="1">
      <c r="A82" s="4"/>
      <c r="B82" s="532" t="s">
        <v>511</v>
      </c>
      <c r="C82" s="822"/>
      <c r="D82" s="46"/>
      <c r="E82" s="46"/>
      <c r="F82" s="46"/>
      <c r="G82" s="46"/>
      <c r="H82" s="46"/>
      <c r="I82" s="46"/>
      <c r="J82" s="46"/>
      <c r="K82" s="46"/>
      <c r="L82" s="46"/>
      <c r="M82" s="46"/>
      <c r="N82" s="46"/>
      <c r="O82" s="69"/>
    </row>
    <row r="83" spans="1:15" s="18" customFormat="1" outlineLevel="1">
      <c r="A83" s="4"/>
      <c r="B83" s="532" t="s">
        <v>512</v>
      </c>
      <c r="C83" s="822"/>
      <c r="D83" s="46"/>
      <c r="E83" s="46"/>
      <c r="F83" s="46"/>
      <c r="G83" s="46"/>
      <c r="H83" s="46"/>
      <c r="I83" s="46"/>
      <c r="J83" s="46"/>
      <c r="K83" s="46"/>
      <c r="L83" s="46"/>
      <c r="M83" s="46"/>
      <c r="N83" s="46"/>
      <c r="O83" s="69"/>
    </row>
    <row r="84" spans="1:15" s="18" customFormat="1" outlineLevel="1">
      <c r="A84" s="4"/>
      <c r="B84" s="532" t="s">
        <v>490</v>
      </c>
      <c r="C84" s="822"/>
      <c r="D84" s="46"/>
      <c r="E84" s="46"/>
      <c r="F84" s="46"/>
      <c r="G84" s="46"/>
      <c r="H84" s="46"/>
      <c r="I84" s="46"/>
      <c r="J84" s="46"/>
      <c r="K84" s="46"/>
      <c r="L84" s="46"/>
      <c r="M84" s="46"/>
      <c r="N84" s="46"/>
      <c r="O84" s="69"/>
    </row>
    <row r="85" spans="1:15" s="18" customFormat="1">
      <c r="A85" s="4"/>
      <c r="B85" s="532" t="s">
        <v>513</v>
      </c>
      <c r="C85" s="823"/>
      <c r="D85" s="65">
        <f>SUM(D81:D84)</f>
        <v>0</v>
      </c>
      <c r="E85" s="65">
        <f>SUM(E81:E84)</f>
        <v>0</v>
      </c>
      <c r="F85" s="65">
        <f t="shared" ref="F85:N85" si="24">SUM(F81:F84)</f>
        <v>0</v>
      </c>
      <c r="G85" s="65">
        <f t="shared" si="24"/>
        <v>0</v>
      </c>
      <c r="H85" s="65">
        <f t="shared" si="24"/>
        <v>0</v>
      </c>
      <c r="I85" s="65">
        <f t="shared" si="24"/>
        <v>0</v>
      </c>
      <c r="J85" s="65">
        <f t="shared" si="24"/>
        <v>0</v>
      </c>
      <c r="K85" s="65">
        <f t="shared" si="24"/>
        <v>0</v>
      </c>
      <c r="L85" s="65">
        <f t="shared" si="24"/>
        <v>0</v>
      </c>
      <c r="M85" s="65">
        <f t="shared" si="24"/>
        <v>0</v>
      </c>
      <c r="N85" s="65">
        <f t="shared" si="24"/>
        <v>0</v>
      </c>
      <c r="O85" s="77"/>
    </row>
    <row r="86" spans="1:15" s="14" customFormat="1">
      <c r="A86" s="72"/>
      <c r="B86" s="488" t="s">
        <v>514</v>
      </c>
      <c r="C86" s="484"/>
      <c r="D86" s="71"/>
      <c r="E86" s="480">
        <f t="shared" ref="E86:N86" si="25">ROUND(SUM(D85*E16+E85*E17)/12,4)</f>
        <v>0</v>
      </c>
      <c r="F86" s="480">
        <f t="shared" si="25"/>
        <v>0</v>
      </c>
      <c r="G86" s="480">
        <f t="shared" si="25"/>
        <v>0</v>
      </c>
      <c r="H86" s="480">
        <f t="shared" si="25"/>
        <v>0</v>
      </c>
      <c r="I86" s="480">
        <f t="shared" si="25"/>
        <v>0</v>
      </c>
      <c r="J86" s="480">
        <f t="shared" si="25"/>
        <v>0</v>
      </c>
      <c r="K86" s="480">
        <f t="shared" si="25"/>
        <v>0</v>
      </c>
      <c r="L86" s="480">
        <f t="shared" si="25"/>
        <v>0</v>
      </c>
      <c r="M86" s="480">
        <f t="shared" si="25"/>
        <v>0</v>
      </c>
      <c r="N86" s="480">
        <f t="shared" si="25"/>
        <v>0</v>
      </c>
      <c r="O86" s="485"/>
    </row>
    <row r="87" spans="1:15" s="14" customFormat="1">
      <c r="A87" s="72"/>
      <c r="B87" s="477"/>
      <c r="C87" s="484"/>
      <c r="D87" s="71"/>
      <c r="E87" s="480"/>
      <c r="F87" s="480"/>
      <c r="G87" s="480"/>
      <c r="H87" s="480"/>
      <c r="I87" s="480"/>
      <c r="J87" s="480"/>
      <c r="K87" s="480"/>
      <c r="L87" s="480"/>
      <c r="M87" s="480"/>
      <c r="N87" s="480"/>
      <c r="O87" s="485"/>
    </row>
    <row r="88" spans="1:15" s="64" customFormat="1" ht="14.15">
      <c r="A88" s="62"/>
      <c r="B88" s="600">
        <f>'1.  LRAMVA Summary'!B39</f>
        <v>0</v>
      </c>
      <c r="C88" s="821">
        <f>'2. LRAMVA Threshold'!N43</f>
        <v>0</v>
      </c>
      <c r="D88" s="46"/>
      <c r="E88" s="46"/>
      <c r="F88" s="46"/>
      <c r="G88" s="46"/>
      <c r="H88" s="46"/>
      <c r="I88" s="46"/>
      <c r="J88" s="46"/>
      <c r="K88" s="46"/>
      <c r="L88" s="46"/>
      <c r="M88" s="46"/>
      <c r="N88" s="46"/>
      <c r="O88" s="69"/>
    </row>
    <row r="89" spans="1:15" s="18" customFormat="1" outlineLevel="1">
      <c r="A89" s="4"/>
      <c r="B89" s="532" t="s">
        <v>511</v>
      </c>
      <c r="C89" s="822"/>
      <c r="D89" s="46"/>
      <c r="E89" s="46"/>
      <c r="F89" s="46"/>
      <c r="G89" s="46"/>
      <c r="H89" s="46"/>
      <c r="I89" s="46"/>
      <c r="J89" s="46"/>
      <c r="K89" s="46"/>
      <c r="L89" s="46"/>
      <c r="M89" s="46"/>
      <c r="N89" s="46"/>
      <c r="O89" s="69"/>
    </row>
    <row r="90" spans="1:15" s="18" customFormat="1" outlineLevel="1">
      <c r="A90" s="4"/>
      <c r="B90" s="532" t="s">
        <v>512</v>
      </c>
      <c r="C90" s="822"/>
      <c r="D90" s="46"/>
      <c r="E90" s="46"/>
      <c r="F90" s="46"/>
      <c r="G90" s="46"/>
      <c r="H90" s="46"/>
      <c r="I90" s="46"/>
      <c r="J90" s="46"/>
      <c r="K90" s="46"/>
      <c r="L90" s="46"/>
      <c r="M90" s="46"/>
      <c r="N90" s="46"/>
      <c r="O90" s="69"/>
    </row>
    <row r="91" spans="1:15" s="18" customFormat="1" outlineLevel="1">
      <c r="A91" s="4"/>
      <c r="B91" s="532" t="s">
        <v>490</v>
      </c>
      <c r="C91" s="822"/>
      <c r="D91" s="46"/>
      <c r="E91" s="46"/>
      <c r="F91" s="46"/>
      <c r="G91" s="46"/>
      <c r="H91" s="46"/>
      <c r="I91" s="46"/>
      <c r="J91" s="46"/>
      <c r="K91" s="46"/>
      <c r="L91" s="46"/>
      <c r="M91" s="46"/>
      <c r="N91" s="46"/>
      <c r="O91" s="69"/>
    </row>
    <row r="92" spans="1:15" s="18" customFormat="1">
      <c r="A92" s="4"/>
      <c r="B92" s="532" t="s">
        <v>513</v>
      </c>
      <c r="C92" s="823"/>
      <c r="D92" s="65">
        <f>SUM(D88:D91)</f>
        <v>0</v>
      </c>
      <c r="E92" s="65">
        <f>SUM(E88:E91)</f>
        <v>0</v>
      </c>
      <c r="F92" s="65">
        <f t="shared" ref="F92:N92" si="26">SUM(F88:F91)</f>
        <v>0</v>
      </c>
      <c r="G92" s="65">
        <f t="shared" si="26"/>
        <v>0</v>
      </c>
      <c r="H92" s="65">
        <f t="shared" si="26"/>
        <v>0</v>
      </c>
      <c r="I92" s="65">
        <f t="shared" si="26"/>
        <v>0</v>
      </c>
      <c r="J92" s="65">
        <f t="shared" si="26"/>
        <v>0</v>
      </c>
      <c r="K92" s="65">
        <f t="shared" si="26"/>
        <v>0</v>
      </c>
      <c r="L92" s="65">
        <f t="shared" si="26"/>
        <v>0</v>
      </c>
      <c r="M92" s="65">
        <f t="shared" si="26"/>
        <v>0</v>
      </c>
      <c r="N92" s="65">
        <f t="shared" si="26"/>
        <v>0</v>
      </c>
      <c r="O92" s="77"/>
    </row>
    <row r="93" spans="1:15" s="14" customFormat="1">
      <c r="A93" s="72"/>
      <c r="B93" s="488" t="s">
        <v>514</v>
      </c>
      <c r="C93" s="484"/>
      <c r="D93" s="71"/>
      <c r="E93" s="480">
        <f t="shared" ref="E93:M93" si="27">ROUND(SUM(D92*E16+E92*E17)/12,4)</f>
        <v>0</v>
      </c>
      <c r="F93" s="480">
        <f t="shared" si="27"/>
        <v>0</v>
      </c>
      <c r="G93" s="480">
        <f t="shared" si="27"/>
        <v>0</v>
      </c>
      <c r="H93" s="480">
        <f t="shared" si="27"/>
        <v>0</v>
      </c>
      <c r="I93" s="480">
        <f t="shared" si="27"/>
        <v>0</v>
      </c>
      <c r="J93" s="480">
        <f t="shared" si="27"/>
        <v>0</v>
      </c>
      <c r="K93" s="480">
        <f t="shared" si="27"/>
        <v>0</v>
      </c>
      <c r="L93" s="480">
        <f t="shared" si="27"/>
        <v>0</v>
      </c>
      <c r="M93" s="480">
        <f t="shared" si="27"/>
        <v>0</v>
      </c>
      <c r="N93" s="480">
        <f>ROUND(SUM(M92*N16+N92*N17)/12,4)</f>
        <v>0</v>
      </c>
      <c r="O93" s="485"/>
    </row>
    <row r="94" spans="1:15" s="14" customFormat="1">
      <c r="A94" s="72"/>
      <c r="B94" s="477"/>
      <c r="C94" s="484"/>
      <c r="D94" s="71"/>
      <c r="E94" s="480"/>
      <c r="F94" s="480"/>
      <c r="G94" s="480"/>
      <c r="H94" s="480"/>
      <c r="I94" s="480"/>
      <c r="J94" s="480"/>
      <c r="K94" s="480"/>
      <c r="L94" s="480"/>
      <c r="M94" s="480"/>
      <c r="N94" s="480"/>
      <c r="O94" s="485"/>
    </row>
    <row r="95" spans="1:15" s="64" customFormat="1" ht="14.15">
      <c r="A95" s="62"/>
      <c r="B95" s="600">
        <f>'1.  LRAMVA Summary'!B40</f>
        <v>0</v>
      </c>
      <c r="C95" s="821">
        <f>'2. LRAMVA Threshold'!O43</f>
        <v>0</v>
      </c>
      <c r="D95" s="46"/>
      <c r="E95" s="46"/>
      <c r="F95" s="46"/>
      <c r="G95" s="46"/>
      <c r="H95" s="46"/>
      <c r="I95" s="46"/>
      <c r="J95" s="46"/>
      <c r="K95" s="46"/>
      <c r="L95" s="46"/>
      <c r="M95" s="46"/>
      <c r="N95" s="46"/>
      <c r="O95" s="69"/>
    </row>
    <row r="96" spans="1:15" s="18" customFormat="1" outlineLevel="1">
      <c r="A96" s="4"/>
      <c r="B96" s="532" t="s">
        <v>511</v>
      </c>
      <c r="C96" s="822"/>
      <c r="D96" s="46"/>
      <c r="E96" s="46"/>
      <c r="F96" s="46"/>
      <c r="G96" s="46"/>
      <c r="H96" s="46"/>
      <c r="I96" s="46"/>
      <c r="J96" s="46"/>
      <c r="K96" s="46"/>
      <c r="L96" s="46"/>
      <c r="M96" s="46"/>
      <c r="N96" s="46"/>
      <c r="O96" s="69"/>
    </row>
    <row r="97" spans="1:15" s="18" customFormat="1" outlineLevel="1">
      <c r="A97" s="4"/>
      <c r="B97" s="532" t="s">
        <v>512</v>
      </c>
      <c r="C97" s="822"/>
      <c r="D97" s="46"/>
      <c r="E97" s="46"/>
      <c r="F97" s="46"/>
      <c r="G97" s="46"/>
      <c r="H97" s="46"/>
      <c r="I97" s="46"/>
      <c r="J97" s="46"/>
      <c r="K97" s="46"/>
      <c r="L97" s="46"/>
      <c r="M97" s="46"/>
      <c r="N97" s="46"/>
      <c r="O97" s="69"/>
    </row>
    <row r="98" spans="1:15" s="18" customFormat="1" outlineLevel="1">
      <c r="A98" s="4"/>
      <c r="B98" s="532" t="s">
        <v>490</v>
      </c>
      <c r="C98" s="822"/>
      <c r="D98" s="46"/>
      <c r="E98" s="46"/>
      <c r="F98" s="46"/>
      <c r="G98" s="46"/>
      <c r="H98" s="46"/>
      <c r="I98" s="46"/>
      <c r="J98" s="46"/>
      <c r="K98" s="46"/>
      <c r="L98" s="46"/>
      <c r="M98" s="46"/>
      <c r="N98" s="46"/>
      <c r="O98" s="69"/>
    </row>
    <row r="99" spans="1:15" s="18" customFormat="1">
      <c r="A99" s="4"/>
      <c r="B99" s="532" t="s">
        <v>513</v>
      </c>
      <c r="C99" s="823"/>
      <c r="D99" s="65">
        <f>SUM(D95:D98)</f>
        <v>0</v>
      </c>
      <c r="E99" s="65">
        <f>SUM(E95:E98)</f>
        <v>0</v>
      </c>
      <c r="F99" s="65">
        <f t="shared" ref="F99:N99" si="28">SUM(F95:F98)</f>
        <v>0</v>
      </c>
      <c r="G99" s="65">
        <f t="shared" si="28"/>
        <v>0</v>
      </c>
      <c r="H99" s="65">
        <f t="shared" si="28"/>
        <v>0</v>
      </c>
      <c r="I99" s="65">
        <f t="shared" si="28"/>
        <v>0</v>
      </c>
      <c r="J99" s="65">
        <f t="shared" si="28"/>
        <v>0</v>
      </c>
      <c r="K99" s="65">
        <f t="shared" si="28"/>
        <v>0</v>
      </c>
      <c r="L99" s="65">
        <f t="shared" si="28"/>
        <v>0</v>
      </c>
      <c r="M99" s="65">
        <f t="shared" si="28"/>
        <v>0</v>
      </c>
      <c r="N99" s="65">
        <f t="shared" si="28"/>
        <v>0</v>
      </c>
      <c r="O99" s="77"/>
    </row>
    <row r="100" spans="1:15" s="14" customFormat="1">
      <c r="A100" s="72"/>
      <c r="B100" s="488" t="s">
        <v>514</v>
      </c>
      <c r="C100" s="484"/>
      <c r="D100" s="71"/>
      <c r="E100" s="480">
        <f t="shared" ref="E100:M100" si="29">ROUND(SUM(D99*E16+E99*E17)/12,4)</f>
        <v>0</v>
      </c>
      <c r="F100" s="480">
        <f t="shared" si="29"/>
        <v>0</v>
      </c>
      <c r="G100" s="480">
        <f t="shared" si="29"/>
        <v>0</v>
      </c>
      <c r="H100" s="480">
        <f t="shared" si="29"/>
        <v>0</v>
      </c>
      <c r="I100" s="480">
        <f t="shared" si="29"/>
        <v>0</v>
      </c>
      <c r="J100" s="480">
        <f t="shared" si="29"/>
        <v>0</v>
      </c>
      <c r="K100" s="480">
        <f t="shared" si="29"/>
        <v>0</v>
      </c>
      <c r="L100" s="480">
        <f t="shared" si="29"/>
        <v>0</v>
      </c>
      <c r="M100" s="480">
        <f t="shared" si="29"/>
        <v>0</v>
      </c>
      <c r="N100" s="480">
        <f>ROUND(SUM(M99*N16+N99*N17)/12,4)</f>
        <v>0</v>
      </c>
      <c r="O100" s="485"/>
    </row>
    <row r="101" spans="1:15" s="14" customFormat="1">
      <c r="A101" s="72"/>
      <c r="B101" s="477"/>
      <c r="C101" s="484"/>
      <c r="D101" s="71"/>
      <c r="E101" s="480"/>
      <c r="F101" s="480"/>
      <c r="G101" s="480"/>
      <c r="H101" s="480"/>
      <c r="I101" s="480"/>
      <c r="J101" s="480"/>
      <c r="K101" s="480"/>
      <c r="L101" s="480"/>
      <c r="M101" s="480"/>
      <c r="N101" s="480"/>
      <c r="O101" s="485"/>
    </row>
    <row r="102" spans="1:15" s="64" customFormat="1" ht="14.15">
      <c r="A102" s="62"/>
      <c r="B102" s="600">
        <f>'1.  LRAMVA Summary'!B41</f>
        <v>0</v>
      </c>
      <c r="C102" s="821">
        <f>'2. LRAMVA Threshold'!P43</f>
        <v>0</v>
      </c>
      <c r="D102" s="46"/>
      <c r="E102" s="46"/>
      <c r="F102" s="46"/>
      <c r="G102" s="46"/>
      <c r="H102" s="46"/>
      <c r="I102" s="46"/>
      <c r="J102" s="46"/>
      <c r="K102" s="46"/>
      <c r="L102" s="46"/>
      <c r="M102" s="46"/>
      <c r="N102" s="46"/>
      <c r="O102" s="69"/>
    </row>
    <row r="103" spans="1:15" s="18" customFormat="1" outlineLevel="1">
      <c r="A103" s="4"/>
      <c r="B103" s="532" t="s">
        <v>511</v>
      </c>
      <c r="C103" s="822"/>
      <c r="D103" s="46"/>
      <c r="E103" s="46"/>
      <c r="F103" s="46"/>
      <c r="G103" s="46"/>
      <c r="H103" s="46"/>
      <c r="I103" s="46"/>
      <c r="J103" s="46"/>
      <c r="K103" s="46"/>
      <c r="L103" s="46"/>
      <c r="M103" s="46"/>
      <c r="N103" s="46"/>
      <c r="O103" s="69"/>
    </row>
    <row r="104" spans="1:15" s="18" customFormat="1" outlineLevel="1">
      <c r="A104" s="4"/>
      <c r="B104" s="532" t="s">
        <v>512</v>
      </c>
      <c r="C104" s="822"/>
      <c r="D104" s="46"/>
      <c r="E104" s="46"/>
      <c r="F104" s="46"/>
      <c r="G104" s="46"/>
      <c r="H104" s="46"/>
      <c r="I104" s="46"/>
      <c r="J104" s="46"/>
      <c r="K104" s="46"/>
      <c r="L104" s="46"/>
      <c r="M104" s="46"/>
      <c r="N104" s="46"/>
      <c r="O104" s="69"/>
    </row>
    <row r="105" spans="1:15" s="18" customFormat="1" outlineLevel="1">
      <c r="A105" s="4"/>
      <c r="B105" s="532" t="s">
        <v>490</v>
      </c>
      <c r="C105" s="822"/>
      <c r="D105" s="46"/>
      <c r="E105" s="46"/>
      <c r="F105" s="46"/>
      <c r="G105" s="46"/>
      <c r="H105" s="46"/>
      <c r="I105" s="46"/>
      <c r="J105" s="46"/>
      <c r="K105" s="46"/>
      <c r="L105" s="46"/>
      <c r="M105" s="46"/>
      <c r="N105" s="46"/>
      <c r="O105" s="69"/>
    </row>
    <row r="106" spans="1:15" s="18" customFormat="1">
      <c r="A106" s="4"/>
      <c r="B106" s="532" t="s">
        <v>513</v>
      </c>
      <c r="C106" s="823"/>
      <c r="D106" s="65">
        <f>SUM(D102:D105)</f>
        <v>0</v>
      </c>
      <c r="E106" s="65">
        <f>SUM(E102:E105)</f>
        <v>0</v>
      </c>
      <c r="F106" s="65">
        <f>SUM(F102:F105)</f>
        <v>0</v>
      </c>
      <c r="G106" s="65">
        <f t="shared" ref="G106:N106" si="30">SUM(G102:G105)</f>
        <v>0</v>
      </c>
      <c r="H106" s="65">
        <f t="shared" si="30"/>
        <v>0</v>
      </c>
      <c r="I106" s="65">
        <f t="shared" si="30"/>
        <v>0</v>
      </c>
      <c r="J106" s="65">
        <f t="shared" si="30"/>
        <v>0</v>
      </c>
      <c r="K106" s="65">
        <f t="shared" si="30"/>
        <v>0</v>
      </c>
      <c r="L106" s="65">
        <f t="shared" si="30"/>
        <v>0</v>
      </c>
      <c r="M106" s="65">
        <f t="shared" si="30"/>
        <v>0</v>
      </c>
      <c r="N106" s="65">
        <f t="shared" si="30"/>
        <v>0</v>
      </c>
      <c r="O106" s="77"/>
    </row>
    <row r="107" spans="1:15" s="14" customFormat="1">
      <c r="A107" s="72"/>
      <c r="B107" s="488" t="s">
        <v>514</v>
      </c>
      <c r="C107" s="484"/>
      <c r="D107" s="71"/>
      <c r="E107" s="480">
        <f t="shared" ref="E107:M107" si="31">ROUND(SUM(D106*E16+E106*E17)/12,4)</f>
        <v>0</v>
      </c>
      <c r="F107" s="480">
        <f t="shared" si="31"/>
        <v>0</v>
      </c>
      <c r="G107" s="480">
        <f t="shared" si="31"/>
        <v>0</v>
      </c>
      <c r="H107" s="480">
        <f t="shared" si="31"/>
        <v>0</v>
      </c>
      <c r="I107" s="480">
        <f t="shared" si="31"/>
        <v>0</v>
      </c>
      <c r="J107" s="480">
        <f t="shared" si="31"/>
        <v>0</v>
      </c>
      <c r="K107" s="480">
        <f t="shared" si="31"/>
        <v>0</v>
      </c>
      <c r="L107" s="480">
        <f t="shared" si="31"/>
        <v>0</v>
      </c>
      <c r="M107" s="480">
        <f t="shared" si="31"/>
        <v>0</v>
      </c>
      <c r="N107" s="480">
        <f>ROUND(SUM(M106*N16+N106*N17)/12,4)</f>
        <v>0</v>
      </c>
      <c r="O107" s="485"/>
    </row>
    <row r="108" spans="1:15" s="14" customFormat="1">
      <c r="A108" s="72"/>
      <c r="B108" s="477"/>
      <c r="C108" s="484"/>
      <c r="D108" s="71"/>
      <c r="E108" s="480"/>
      <c r="F108" s="480"/>
      <c r="G108" s="480"/>
      <c r="H108" s="480"/>
      <c r="I108" s="480"/>
      <c r="J108" s="480"/>
      <c r="K108" s="480"/>
      <c r="L108" s="480"/>
      <c r="M108" s="480"/>
      <c r="N108" s="480"/>
      <c r="O108" s="485"/>
    </row>
    <row r="109" spans="1:15" s="64" customFormat="1" ht="14.15">
      <c r="A109" s="62"/>
      <c r="B109" s="600">
        <f>'1.  LRAMVA Summary'!B42</f>
        <v>0</v>
      </c>
      <c r="C109" s="821">
        <f>'2. LRAMVA Threshold'!Q43</f>
        <v>0</v>
      </c>
      <c r="D109" s="46"/>
      <c r="E109" s="46"/>
      <c r="F109" s="46"/>
      <c r="G109" s="46"/>
      <c r="H109" s="46"/>
      <c r="I109" s="46"/>
      <c r="J109" s="46"/>
      <c r="K109" s="46"/>
      <c r="L109" s="46"/>
      <c r="M109" s="46"/>
      <c r="N109" s="46"/>
      <c r="O109" s="69"/>
    </row>
    <row r="110" spans="1:15" s="18" customFormat="1" outlineLevel="1">
      <c r="A110" s="4"/>
      <c r="B110" s="532" t="s">
        <v>511</v>
      </c>
      <c r="C110" s="822"/>
      <c r="D110" s="46"/>
      <c r="E110" s="46"/>
      <c r="F110" s="46"/>
      <c r="G110" s="46"/>
      <c r="H110" s="46"/>
      <c r="I110" s="46"/>
      <c r="J110" s="46"/>
      <c r="K110" s="46"/>
      <c r="L110" s="46"/>
      <c r="M110" s="46"/>
      <c r="N110" s="46"/>
      <c r="O110" s="69"/>
    </row>
    <row r="111" spans="1:15" s="18" customFormat="1" outlineLevel="1">
      <c r="A111" s="4"/>
      <c r="B111" s="532" t="s">
        <v>512</v>
      </c>
      <c r="C111" s="822"/>
      <c r="D111" s="46"/>
      <c r="E111" s="46"/>
      <c r="F111" s="46"/>
      <c r="G111" s="46"/>
      <c r="H111" s="46"/>
      <c r="I111" s="46"/>
      <c r="J111" s="46"/>
      <c r="K111" s="46"/>
      <c r="L111" s="46"/>
      <c r="M111" s="46"/>
      <c r="N111" s="46"/>
      <c r="O111" s="69"/>
    </row>
    <row r="112" spans="1:15" s="18" customFormat="1" outlineLevel="1">
      <c r="A112" s="4"/>
      <c r="B112" s="532" t="s">
        <v>490</v>
      </c>
      <c r="C112" s="822"/>
      <c r="D112" s="46"/>
      <c r="E112" s="46"/>
      <c r="F112" s="46"/>
      <c r="G112" s="46"/>
      <c r="H112" s="46"/>
      <c r="I112" s="46"/>
      <c r="J112" s="46"/>
      <c r="K112" s="46"/>
      <c r="L112" s="46"/>
      <c r="M112" s="46"/>
      <c r="N112" s="46"/>
      <c r="O112" s="69"/>
    </row>
    <row r="113" spans="1:17" s="18" customFormat="1">
      <c r="A113" s="4"/>
      <c r="B113" s="532" t="s">
        <v>513</v>
      </c>
      <c r="C113" s="823"/>
      <c r="D113" s="65">
        <f>SUM(D109:D112)</f>
        <v>0</v>
      </c>
      <c r="E113" s="65">
        <f>SUM(E109:E112)</f>
        <v>0</v>
      </c>
      <c r="F113" s="65">
        <f>SUM(F109:F112)</f>
        <v>0</v>
      </c>
      <c r="G113" s="65">
        <f>SUM(G109:G112)</f>
        <v>0</v>
      </c>
      <c r="H113" s="65">
        <f t="shared" ref="H113:N113" si="32">SUM(H109:H112)</f>
        <v>0</v>
      </c>
      <c r="I113" s="65">
        <f t="shared" si="32"/>
        <v>0</v>
      </c>
      <c r="J113" s="65">
        <f t="shared" si="32"/>
        <v>0</v>
      </c>
      <c r="K113" s="65">
        <f t="shared" si="32"/>
        <v>0</v>
      </c>
      <c r="L113" s="65">
        <f t="shared" si="32"/>
        <v>0</v>
      </c>
      <c r="M113" s="65">
        <f t="shared" si="32"/>
        <v>0</v>
      </c>
      <c r="N113" s="65">
        <f t="shared" si="32"/>
        <v>0</v>
      </c>
      <c r="O113" s="77"/>
    </row>
    <row r="114" spans="1:17" s="14" customFormat="1">
      <c r="A114" s="72"/>
      <c r="B114" s="488" t="s">
        <v>514</v>
      </c>
      <c r="C114" s="484"/>
      <c r="D114" s="71"/>
      <c r="E114" s="480">
        <f t="shared" ref="E114:M114" si="33">ROUND(SUM(D113*E16+E113*E17)/12,4)</f>
        <v>0</v>
      </c>
      <c r="F114" s="480">
        <f t="shared" si="33"/>
        <v>0</v>
      </c>
      <c r="G114" s="480">
        <f t="shared" si="33"/>
        <v>0</v>
      </c>
      <c r="H114" s="480">
        <f t="shared" si="33"/>
        <v>0</v>
      </c>
      <c r="I114" s="480">
        <f t="shared" si="33"/>
        <v>0</v>
      </c>
      <c r="J114" s="480">
        <f t="shared" si="33"/>
        <v>0</v>
      </c>
      <c r="K114" s="480">
        <f t="shared" si="33"/>
        <v>0</v>
      </c>
      <c r="L114" s="480">
        <f t="shared" si="33"/>
        <v>0</v>
      </c>
      <c r="M114" s="480">
        <f t="shared" si="33"/>
        <v>0</v>
      </c>
      <c r="N114" s="480">
        <f>ROUND(SUM(M113*N16+N113*N17)/12,4)</f>
        <v>0</v>
      </c>
      <c r="O114" s="485"/>
    </row>
    <row r="115" spans="1:17" s="70" customFormat="1" ht="14.15">
      <c r="A115" s="72"/>
      <c r="B115" s="74"/>
      <c r="C115" s="81"/>
      <c r="D115" s="75"/>
      <c r="E115" s="75"/>
      <c r="F115" s="75"/>
      <c r="G115" s="75"/>
      <c r="H115" s="75"/>
      <c r="I115" s="75"/>
      <c r="J115" s="75"/>
      <c r="K115" s="491"/>
      <c r="L115" s="492"/>
      <c r="M115" s="492"/>
      <c r="N115" s="492"/>
      <c r="O115" s="493"/>
    </row>
    <row r="116" spans="1:17" s="3" customFormat="1" ht="21" customHeight="1">
      <c r="A116" s="4"/>
      <c r="B116" s="494" t="s">
        <v>606</v>
      </c>
      <c r="C116" s="98"/>
      <c r="D116" s="495"/>
      <c r="E116" s="495"/>
      <c r="F116" s="495"/>
      <c r="G116" s="495"/>
      <c r="H116" s="495"/>
      <c r="I116" s="495"/>
      <c r="J116" s="495"/>
      <c r="K116" s="495"/>
      <c r="L116" s="495"/>
      <c r="M116" s="495"/>
      <c r="N116" s="495"/>
      <c r="O116" s="495"/>
    </row>
    <row r="119" spans="1:17" ht="15.45">
      <c r="B119" s="118" t="s">
        <v>484</v>
      </c>
      <c r="J119" s="18"/>
    </row>
    <row r="120" spans="1:17" s="14" customFormat="1" ht="75.75" customHeight="1">
      <c r="A120" s="72"/>
      <c r="B120" s="825" t="s">
        <v>663</v>
      </c>
      <c r="C120" s="825"/>
      <c r="D120" s="825"/>
      <c r="E120" s="825"/>
      <c r="F120" s="825"/>
      <c r="G120" s="825"/>
      <c r="H120" s="825"/>
      <c r="I120" s="825"/>
      <c r="J120" s="825"/>
      <c r="K120" s="825"/>
      <c r="L120" s="825"/>
      <c r="M120" s="825"/>
      <c r="N120" s="825"/>
      <c r="O120" s="825"/>
      <c r="P120" s="825"/>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GS&gt;50 to 4,999 kW</v>
      </c>
      <c r="F122" s="244" t="str">
        <f>'1.  LRAMVA Summary'!G52</f>
        <v>USL</v>
      </c>
      <c r="G122" s="244" t="str">
        <f>'1.  LRAMVA Summary'!H52</f>
        <v>Sentinel Lighting</v>
      </c>
      <c r="H122" s="244" t="str">
        <f>'1.  LRAMVA Summary'!I52</f>
        <v>Street Lighting</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1"/>
      <c r="C123" s="582" t="str">
        <f>'1.  LRAMVA Summary'!D53</f>
        <v>kWh</v>
      </c>
      <c r="D123" s="582" t="str">
        <f>'1.  LRAMVA Summary'!E53</f>
        <v>kWh</v>
      </c>
      <c r="E123" s="582" t="str">
        <f>'1.  LRAMVA Summary'!F53</f>
        <v>kW</v>
      </c>
      <c r="F123" s="582" t="str">
        <f>'1.  LRAMVA Summary'!G53</f>
        <v>kWh</v>
      </c>
      <c r="G123" s="582" t="str">
        <f>'1.  LRAMVA Summary'!H53</f>
        <v>kW</v>
      </c>
      <c r="H123" s="582" t="str">
        <f>'1.  LRAMVA Summary'!I53</f>
        <v>kW</v>
      </c>
      <c r="I123" s="582">
        <f>'1.  LRAMVA Summary'!J53</f>
        <v>0</v>
      </c>
      <c r="J123" s="582">
        <f>'1.  LRAMVA Summary'!K53</f>
        <v>0</v>
      </c>
      <c r="K123" s="582">
        <f>'1.  LRAMVA Summary'!L53</f>
        <v>0</v>
      </c>
      <c r="L123" s="582">
        <f>'1.  LRAMVA Summary'!M53</f>
        <v>0</v>
      </c>
      <c r="M123" s="582">
        <f>'1.  LRAMVA Summary'!N53</f>
        <v>0</v>
      </c>
      <c r="N123" s="582">
        <f>'1.  LRAMVA Summary'!O53</f>
        <v>0</v>
      </c>
      <c r="O123" s="582">
        <f>'1.  LRAMVA Summary'!P53</f>
        <v>0</v>
      </c>
      <c r="P123" s="583">
        <f>'1.  LRAMVA Summary'!Q53</f>
        <v>0</v>
      </c>
    </row>
    <row r="124" spans="1:17">
      <c r="B124" s="496">
        <v>2011</v>
      </c>
      <c r="C124" s="778"/>
      <c r="D124" s="779"/>
      <c r="E124" s="780"/>
      <c r="F124" s="779"/>
      <c r="G124" s="780"/>
      <c r="H124" s="779"/>
      <c r="I124" s="677">
        <f>HLOOKUP(B124,$E$15:$O$114,51,FALSE)</f>
        <v>0</v>
      </c>
      <c r="J124" s="677">
        <f>HLOOKUP(B124,$E$15:$O$114,58,FALSE)</f>
        <v>0</v>
      </c>
      <c r="K124" s="677">
        <f>HLOOKUP(B124,$E$15:$O$114,65,FALSE)</f>
        <v>0</v>
      </c>
      <c r="L124" s="677">
        <f>HLOOKUP(B124,$E$15:$O$114,72,FALSE)</f>
        <v>0</v>
      </c>
      <c r="M124" s="677">
        <f>HLOOKUP(B124,$E$15:$O$114,79,FALSE)</f>
        <v>0</v>
      </c>
      <c r="N124" s="677">
        <f>HLOOKUP(B124,$E$15:$O$114,86,FALSE)</f>
        <v>0</v>
      </c>
      <c r="O124" s="677">
        <f>HLOOKUP(B124,$E$15:$O$114,93,FALSE)</f>
        <v>0</v>
      </c>
      <c r="P124" s="677">
        <f>HLOOKUP(B124,$E$15:$O$114,100,FALSE)</f>
        <v>0</v>
      </c>
    </row>
    <row r="125" spans="1:17">
      <c r="B125" s="497">
        <v>2012</v>
      </c>
      <c r="C125" s="781"/>
      <c r="D125" s="782"/>
      <c r="E125" s="783"/>
      <c r="F125" s="782"/>
      <c r="G125" s="783"/>
      <c r="H125" s="782"/>
      <c r="I125" s="678">
        <f>HLOOKUP(B125,$E$15:$O$114,51,FALSE)</f>
        <v>0</v>
      </c>
      <c r="J125" s="678">
        <f>HLOOKUP(B125,$E$15:$O$114,58,FALSE)</f>
        <v>0</v>
      </c>
      <c r="K125" s="678">
        <f>HLOOKUP(B125,$E$15:$O$114,65,FALSE)</f>
        <v>0</v>
      </c>
      <c r="L125" s="678">
        <f>HLOOKUP(B125,$E$15:$O$114,72,FALSE)</f>
        <v>0</v>
      </c>
      <c r="M125" s="678">
        <f>HLOOKUP(B125,$E$15:$O$114,79,FALSE)</f>
        <v>0</v>
      </c>
      <c r="N125" s="678">
        <f>HLOOKUP(B125,$E$15:$O$114,86,FALSE)</f>
        <v>0</v>
      </c>
      <c r="O125" s="678">
        <f>HLOOKUP(B125,$E$15:$O$114,93,FALSE)</f>
        <v>0</v>
      </c>
      <c r="P125" s="678">
        <f t="shared" ref="P125:P133" si="34">HLOOKUP(B125,$E$15:$O$114,100,FALSE)</f>
        <v>0</v>
      </c>
    </row>
    <row r="126" spans="1:17">
      <c r="B126" s="497">
        <v>2013</v>
      </c>
      <c r="C126" s="781"/>
      <c r="D126" s="782"/>
      <c r="E126" s="783"/>
      <c r="F126" s="782"/>
      <c r="G126" s="783"/>
      <c r="H126" s="782"/>
      <c r="I126" s="678">
        <f t="shared" ref="I126:I133" si="35">HLOOKUP(B126,$E$15:$O$114,51,FALSE)</f>
        <v>0</v>
      </c>
      <c r="J126" s="678">
        <f t="shared" ref="J126:J133" si="36">HLOOKUP(B126,$E$15:$O$114,58,FALSE)</f>
        <v>0</v>
      </c>
      <c r="K126" s="678">
        <f t="shared" ref="K126:K133" si="37">HLOOKUP(B126,$E$15:$O$114,65,FALSE)</f>
        <v>0</v>
      </c>
      <c r="L126" s="678">
        <f>HLOOKUP(B126,$E$15:$O$114,72,FALSE)</f>
        <v>0</v>
      </c>
      <c r="M126" s="678">
        <f t="shared" ref="M126:M133" si="38">HLOOKUP(B126,$E$15:$O$114,79,FALSE)</f>
        <v>0</v>
      </c>
      <c r="N126" s="678">
        <f t="shared" ref="N126:N133" si="39">HLOOKUP(B126,$E$15:$O$114,86,FALSE)</f>
        <v>0</v>
      </c>
      <c r="O126" s="678">
        <f t="shared" ref="O126:O133" si="40">HLOOKUP(B126,$E$15:$O$114,93,FALSE)</f>
        <v>0</v>
      </c>
      <c r="P126" s="678">
        <f t="shared" si="34"/>
        <v>0</v>
      </c>
    </row>
    <row r="127" spans="1:17">
      <c r="B127" s="497">
        <v>2014</v>
      </c>
      <c r="C127" s="781"/>
      <c r="D127" s="782"/>
      <c r="E127" s="783"/>
      <c r="F127" s="782"/>
      <c r="G127" s="783"/>
      <c r="H127" s="782"/>
      <c r="I127" s="678">
        <f>HLOOKUP(B127,$E$15:$O$114,51,FALSE)</f>
        <v>0</v>
      </c>
      <c r="J127" s="678">
        <f>HLOOKUP(B127,$E$15:$O$114,58,FALSE)</f>
        <v>0</v>
      </c>
      <c r="K127" s="678">
        <f>HLOOKUP(B127,$E$15:$O$114,65,FALSE)</f>
        <v>0</v>
      </c>
      <c r="L127" s="678">
        <f>HLOOKUP(B127,$E$15:$O$114,72,FALSE)</f>
        <v>0</v>
      </c>
      <c r="M127" s="678">
        <f>HLOOKUP(B127,$E$15:$O$114,79,FALSE)</f>
        <v>0</v>
      </c>
      <c r="N127" s="678">
        <f>HLOOKUP(B127,$E$15:$O$114,86,FALSE)</f>
        <v>0</v>
      </c>
      <c r="O127" s="678">
        <f>HLOOKUP(B127,$E$15:$O$114,93,FALSE)</f>
        <v>0</v>
      </c>
      <c r="P127" s="678">
        <f>HLOOKUP(B127,$E$15:$O$114,100,FALSE)</f>
        <v>0</v>
      </c>
    </row>
    <row r="128" spans="1:17">
      <c r="B128" s="497">
        <v>2015</v>
      </c>
      <c r="C128" s="781"/>
      <c r="D128" s="782"/>
      <c r="E128" s="783"/>
      <c r="F128" s="782"/>
      <c r="G128" s="783"/>
      <c r="H128" s="782"/>
      <c r="I128" s="678">
        <f t="shared" si="35"/>
        <v>0</v>
      </c>
      <c r="J128" s="678">
        <f t="shared" si="36"/>
        <v>0</v>
      </c>
      <c r="K128" s="678">
        <f t="shared" si="37"/>
        <v>0</v>
      </c>
      <c r="L128" s="678">
        <f t="shared" ref="L128:L133" si="41">HLOOKUP(B128,$E$15:$O$114,72,FALSE)</f>
        <v>0</v>
      </c>
      <c r="M128" s="678">
        <f t="shared" si="38"/>
        <v>0</v>
      </c>
      <c r="N128" s="678">
        <f t="shared" si="39"/>
        <v>0</v>
      </c>
      <c r="O128" s="678">
        <f t="shared" si="40"/>
        <v>0</v>
      </c>
      <c r="P128" s="678">
        <f t="shared" si="34"/>
        <v>0</v>
      </c>
    </row>
    <row r="129" spans="2:16">
      <c r="B129" s="497">
        <v>2016</v>
      </c>
      <c r="C129" s="781"/>
      <c r="D129" s="782"/>
      <c r="E129" s="783"/>
      <c r="F129" s="782"/>
      <c r="G129" s="783"/>
      <c r="H129" s="782"/>
      <c r="I129" s="678">
        <f t="shared" si="35"/>
        <v>0</v>
      </c>
      <c r="J129" s="678">
        <f t="shared" si="36"/>
        <v>0</v>
      </c>
      <c r="K129" s="678">
        <f t="shared" si="37"/>
        <v>0</v>
      </c>
      <c r="L129" s="678">
        <f t="shared" si="41"/>
        <v>0</v>
      </c>
      <c r="M129" s="678">
        <f t="shared" si="38"/>
        <v>0</v>
      </c>
      <c r="N129" s="678">
        <f t="shared" si="39"/>
        <v>0</v>
      </c>
      <c r="O129" s="678">
        <f t="shared" si="40"/>
        <v>0</v>
      </c>
      <c r="P129" s="678">
        <f t="shared" si="34"/>
        <v>0</v>
      </c>
    </row>
    <row r="130" spans="2:16">
      <c r="B130" s="497">
        <v>2017</v>
      </c>
      <c r="C130" s="781"/>
      <c r="D130" s="782"/>
      <c r="E130" s="783"/>
      <c r="F130" s="782"/>
      <c r="G130" s="783"/>
      <c r="H130" s="782"/>
      <c r="I130" s="678">
        <f t="shared" si="35"/>
        <v>0</v>
      </c>
      <c r="J130" s="678">
        <f t="shared" si="36"/>
        <v>0</v>
      </c>
      <c r="K130" s="678">
        <f t="shared" si="37"/>
        <v>0</v>
      </c>
      <c r="L130" s="678">
        <f t="shared" si="41"/>
        <v>0</v>
      </c>
      <c r="M130" s="678">
        <f t="shared" si="38"/>
        <v>0</v>
      </c>
      <c r="N130" s="678">
        <f t="shared" si="39"/>
        <v>0</v>
      </c>
      <c r="O130" s="678">
        <f t="shared" si="40"/>
        <v>0</v>
      </c>
      <c r="P130" s="678">
        <f t="shared" si="34"/>
        <v>0</v>
      </c>
    </row>
    <row r="131" spans="2:16">
      <c r="B131" s="497">
        <v>2018</v>
      </c>
      <c r="C131" s="781"/>
      <c r="D131" s="782"/>
      <c r="E131" s="783"/>
      <c r="F131" s="782"/>
      <c r="G131" s="783"/>
      <c r="H131" s="782"/>
      <c r="I131" s="678">
        <f t="shared" si="35"/>
        <v>0</v>
      </c>
      <c r="J131" s="678">
        <f t="shared" si="36"/>
        <v>0</v>
      </c>
      <c r="K131" s="678">
        <f t="shared" si="37"/>
        <v>0</v>
      </c>
      <c r="L131" s="678">
        <f t="shared" si="41"/>
        <v>0</v>
      </c>
      <c r="M131" s="678">
        <f t="shared" si="38"/>
        <v>0</v>
      </c>
      <c r="N131" s="678">
        <f t="shared" si="39"/>
        <v>0</v>
      </c>
      <c r="O131" s="678">
        <f t="shared" si="40"/>
        <v>0</v>
      </c>
      <c r="P131" s="678">
        <f t="shared" si="34"/>
        <v>0</v>
      </c>
    </row>
    <row r="132" spans="2:16">
      <c r="B132" s="497">
        <v>2019</v>
      </c>
      <c r="C132" s="781"/>
      <c r="D132" s="782"/>
      <c r="E132" s="783"/>
      <c r="F132" s="782"/>
      <c r="G132" s="783"/>
      <c r="H132" s="782"/>
      <c r="I132" s="678">
        <f t="shared" si="35"/>
        <v>0</v>
      </c>
      <c r="J132" s="678">
        <f t="shared" si="36"/>
        <v>0</v>
      </c>
      <c r="K132" s="678">
        <f t="shared" si="37"/>
        <v>0</v>
      </c>
      <c r="L132" s="678">
        <f t="shared" si="41"/>
        <v>0</v>
      </c>
      <c r="M132" s="678">
        <f t="shared" si="38"/>
        <v>0</v>
      </c>
      <c r="N132" s="678">
        <f t="shared" si="39"/>
        <v>0</v>
      </c>
      <c r="O132" s="678">
        <f t="shared" si="40"/>
        <v>0</v>
      </c>
      <c r="P132" s="678">
        <f t="shared" si="34"/>
        <v>0</v>
      </c>
    </row>
    <row r="133" spans="2:16">
      <c r="B133" s="498">
        <v>2020</v>
      </c>
      <c r="C133" s="679">
        <f>HLOOKUP(B133,$E$15:$O$114,9,FALSE)</f>
        <v>0</v>
      </c>
      <c r="D133" s="680">
        <f t="shared" ref="D133" si="42">HLOOKUP(B133,$E$15:$O$114,16,FALSE)</f>
        <v>1.03E-2</v>
      </c>
      <c r="E133" s="681">
        <f t="shared" ref="E133" si="43">HLOOKUP(B133,$E$15:$O$114,23,FALSE)</f>
        <v>2.3300999999999998</v>
      </c>
      <c r="F133" s="680">
        <f t="shared" ref="F133" si="44">HLOOKUP(B133,$E$15:$O$114,30,FALSE)</f>
        <v>8.9999999999999993E-3</v>
      </c>
      <c r="G133" s="681">
        <f>HLOOKUP(B133,$E$15:$O$114,37,FALSE)</f>
        <v>13.202</v>
      </c>
      <c r="H133" s="680">
        <f t="shared" ref="H133" si="45">HLOOKUP(B133,$E$15:$O$114,44,FALSE)</f>
        <v>8.5025999999999993</v>
      </c>
      <c r="I133" s="681">
        <f t="shared" si="35"/>
        <v>0</v>
      </c>
      <c r="J133" s="681">
        <f t="shared" si="36"/>
        <v>0</v>
      </c>
      <c r="K133" s="681">
        <f t="shared" si="37"/>
        <v>0</v>
      </c>
      <c r="L133" s="681">
        <f t="shared" si="41"/>
        <v>0</v>
      </c>
      <c r="M133" s="681">
        <f t="shared" si="38"/>
        <v>0</v>
      </c>
      <c r="N133" s="681">
        <f t="shared" si="39"/>
        <v>0</v>
      </c>
      <c r="O133" s="681">
        <f t="shared" si="40"/>
        <v>0</v>
      </c>
      <c r="P133" s="681">
        <f t="shared" si="34"/>
        <v>0</v>
      </c>
    </row>
    <row r="134" spans="2:16" ht="18.75" customHeight="1">
      <c r="B134" s="494" t="s">
        <v>622</v>
      </c>
      <c r="C134" s="594"/>
      <c r="D134" s="595"/>
      <c r="E134" s="596"/>
      <c r="F134" s="595"/>
      <c r="G134" s="595"/>
      <c r="H134" s="595"/>
      <c r="I134" s="595"/>
      <c r="J134" s="595"/>
      <c r="K134" s="595"/>
      <c r="L134" s="595"/>
      <c r="M134" s="595"/>
      <c r="N134" s="595"/>
      <c r="O134" s="595"/>
      <c r="P134" s="595"/>
    </row>
    <row r="136" spans="2:16">
      <c r="B136" s="588" t="s">
        <v>526</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P534"/>
  <sheetViews>
    <sheetView topLeftCell="A19" zoomScale="90" zoomScaleNormal="90" zoomScaleSheetLayoutView="80" zoomScalePageLayoutView="85" workbookViewId="0">
      <pane xSplit="3" ySplit="2" topLeftCell="D522" activePane="bottomRight" state="frozen"/>
      <selection activeCell="A19" sqref="A19"/>
      <selection pane="topRight" activeCell="D19" sqref="D19"/>
      <selection pane="bottomLeft" activeCell="A21" sqref="A21"/>
      <selection pane="bottomRight" activeCell="K505" sqref="A505:K508"/>
    </sheetView>
  </sheetViews>
  <sheetFormatPr defaultColWidth="9" defaultRowHeight="14.15" outlineLevelRow="1" outlineLevelCol="1"/>
  <cols>
    <col min="1" max="1" width="4.53515625" style="505" customWidth="1"/>
    <col min="2" max="2" width="43.53515625" style="254" customWidth="1"/>
    <col min="3" max="3" width="14" style="254" customWidth="1"/>
    <col min="4" max="4" width="18" style="253" customWidth="1"/>
    <col min="5" max="8" width="10.3828125" style="253" customWidth="1" outlineLevel="1"/>
    <col min="9" max="13" width="9" style="253" customWidth="1" outlineLevel="1"/>
    <col min="14" max="14" width="12.3828125" style="253" customWidth="1" outlineLevel="1"/>
    <col min="15" max="15" width="17.53515625" style="253" customWidth="1"/>
    <col min="16" max="24" width="9.3828125" style="253" customWidth="1" outlineLevel="1"/>
    <col min="25" max="25" width="14" style="255" customWidth="1"/>
    <col min="26" max="26" width="14.53515625" style="255" customWidth="1"/>
    <col min="27" max="27" width="17" style="255" customWidth="1"/>
    <col min="28" max="28" width="17.53515625" style="255" customWidth="1"/>
    <col min="29" max="35" width="14.53515625" style="255" customWidth="1"/>
    <col min="36" max="38" width="15" style="255" customWidth="1"/>
    <col min="39" max="39" width="14.3046875" style="256" customWidth="1"/>
    <col min="40" max="40" width="14.53515625" style="253" customWidth="1"/>
    <col min="41" max="41" width="15" style="253" customWidth="1"/>
    <col min="42" max="42" width="14" style="253" customWidth="1"/>
    <col min="43" max="43" width="9.53515625" style="253" customWidth="1"/>
    <col min="44" max="44" width="11" style="253" customWidth="1"/>
    <col min="45" max="45" width="12" style="253" customWidth="1"/>
    <col min="46" max="46" width="6.3828125" style="253" bestFit="1" customWidth="1"/>
    <col min="47" max="51" width="9" style="253"/>
    <col min="52" max="52" width="6.3828125" style="253" bestFit="1" customWidth="1"/>
    <col min="53" max="16384" width="9" style="253"/>
  </cols>
  <sheetData>
    <row r="1" spans="1:39" ht="164.25" customHeight="1"/>
    <row r="2" spans="1:39" ht="23.25" customHeight="1" thickBot="1"/>
    <row r="3" spans="1:39" ht="25.5" customHeight="1" thickBot="1">
      <c r="B3" s="831" t="s">
        <v>171</v>
      </c>
      <c r="C3" s="257" t="s">
        <v>175</v>
      </c>
      <c r="D3" s="503"/>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31"/>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1"/>
      <c r="C5" s="829" t="s">
        <v>551</v>
      </c>
      <c r="D5" s="830"/>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31" t="s">
        <v>505</v>
      </c>
      <c r="C7" s="832" t="s">
        <v>623</v>
      </c>
      <c r="D7" s="832"/>
      <c r="E7" s="832"/>
      <c r="F7" s="832"/>
      <c r="G7" s="832"/>
      <c r="H7" s="832"/>
      <c r="I7" s="832"/>
      <c r="J7" s="832"/>
      <c r="K7" s="832"/>
      <c r="L7" s="832"/>
      <c r="M7" s="832"/>
      <c r="N7" s="832"/>
      <c r="O7" s="832"/>
      <c r="P7" s="832"/>
      <c r="Q7" s="832"/>
      <c r="R7" s="832"/>
      <c r="S7" s="832"/>
      <c r="T7" s="832"/>
      <c r="U7" s="832"/>
      <c r="V7" s="832"/>
      <c r="W7" s="832"/>
      <c r="X7" s="832"/>
      <c r="Y7" s="602"/>
      <c r="Z7" s="602"/>
      <c r="AA7" s="602"/>
      <c r="AB7" s="602"/>
      <c r="AC7" s="602"/>
      <c r="AD7" s="602"/>
      <c r="AE7" s="270"/>
      <c r="AF7" s="270"/>
      <c r="AG7" s="270"/>
      <c r="AH7" s="270"/>
      <c r="AI7" s="270"/>
      <c r="AJ7" s="270"/>
      <c r="AK7" s="270"/>
      <c r="AL7" s="270"/>
    </row>
    <row r="8" spans="1:39" s="271" customFormat="1" ht="58.5" customHeight="1">
      <c r="A8" s="505"/>
      <c r="B8" s="831"/>
      <c r="C8" s="832" t="s">
        <v>564</v>
      </c>
      <c r="D8" s="832"/>
      <c r="E8" s="832"/>
      <c r="F8" s="832"/>
      <c r="G8" s="832"/>
      <c r="H8" s="832"/>
      <c r="I8" s="832"/>
      <c r="J8" s="832"/>
      <c r="K8" s="832"/>
      <c r="L8" s="832"/>
      <c r="M8" s="832"/>
      <c r="N8" s="832"/>
      <c r="O8" s="832"/>
      <c r="P8" s="832"/>
      <c r="Q8" s="832"/>
      <c r="R8" s="832"/>
      <c r="S8" s="832"/>
      <c r="T8" s="832"/>
      <c r="U8" s="832"/>
      <c r="V8" s="832"/>
      <c r="W8" s="832"/>
      <c r="X8" s="832"/>
      <c r="Y8" s="602"/>
      <c r="Z8" s="602"/>
      <c r="AA8" s="602"/>
      <c r="AB8" s="602"/>
      <c r="AC8" s="602"/>
      <c r="AD8" s="602"/>
      <c r="AE8" s="272"/>
      <c r="AF8" s="255"/>
      <c r="AG8" s="255"/>
      <c r="AH8" s="255"/>
      <c r="AI8" s="255"/>
      <c r="AJ8" s="255"/>
      <c r="AK8" s="255"/>
      <c r="AL8" s="255"/>
      <c r="AM8" s="256"/>
    </row>
    <row r="9" spans="1:39" s="271" customFormat="1" ht="57.75" customHeight="1">
      <c r="A9" s="505"/>
      <c r="B9" s="273"/>
      <c r="C9" s="832" t="s">
        <v>563</v>
      </c>
      <c r="D9" s="832"/>
      <c r="E9" s="832"/>
      <c r="F9" s="832"/>
      <c r="G9" s="832"/>
      <c r="H9" s="832"/>
      <c r="I9" s="832"/>
      <c r="J9" s="832"/>
      <c r="K9" s="832"/>
      <c r="L9" s="832"/>
      <c r="M9" s="832"/>
      <c r="N9" s="832"/>
      <c r="O9" s="832"/>
      <c r="P9" s="832"/>
      <c r="Q9" s="832"/>
      <c r="R9" s="832"/>
      <c r="S9" s="832"/>
      <c r="T9" s="832"/>
      <c r="U9" s="832"/>
      <c r="V9" s="832"/>
      <c r="W9" s="832"/>
      <c r="X9" s="832"/>
      <c r="Y9" s="602"/>
      <c r="Z9" s="602"/>
      <c r="AA9" s="602"/>
      <c r="AB9" s="602"/>
      <c r="AC9" s="602"/>
      <c r="AD9" s="602"/>
      <c r="AE9" s="272"/>
      <c r="AF9" s="255"/>
      <c r="AG9" s="255"/>
      <c r="AH9" s="255"/>
      <c r="AI9" s="255"/>
      <c r="AJ9" s="255"/>
      <c r="AK9" s="255"/>
      <c r="AL9" s="255"/>
      <c r="AM9" s="256"/>
    </row>
    <row r="10" spans="1:39" ht="41.25" customHeight="1">
      <c r="B10" s="275"/>
      <c r="C10" s="832" t="s">
        <v>625</v>
      </c>
      <c r="D10" s="832"/>
      <c r="E10" s="832"/>
      <c r="F10" s="832"/>
      <c r="G10" s="832"/>
      <c r="H10" s="832"/>
      <c r="I10" s="832"/>
      <c r="J10" s="832"/>
      <c r="K10" s="832"/>
      <c r="L10" s="832"/>
      <c r="M10" s="832"/>
      <c r="N10" s="832"/>
      <c r="O10" s="832"/>
      <c r="P10" s="832"/>
      <c r="Q10" s="832"/>
      <c r="R10" s="832"/>
      <c r="S10" s="832"/>
      <c r="T10" s="832"/>
      <c r="U10" s="832"/>
      <c r="V10" s="832"/>
      <c r="W10" s="832"/>
      <c r="X10" s="832"/>
      <c r="Y10" s="602"/>
      <c r="Z10" s="602"/>
      <c r="AA10" s="602"/>
      <c r="AB10" s="602"/>
      <c r="AC10" s="602"/>
      <c r="AD10" s="602"/>
      <c r="AE10" s="272"/>
      <c r="AF10" s="276"/>
      <c r="AG10" s="276"/>
      <c r="AH10" s="276"/>
      <c r="AI10" s="276"/>
      <c r="AJ10" s="276"/>
      <c r="AK10" s="276"/>
      <c r="AL10" s="276"/>
    </row>
    <row r="11" spans="1:39" ht="53.25" customHeight="1">
      <c r="C11" s="832" t="s">
        <v>612</v>
      </c>
      <c r="D11" s="832"/>
      <c r="E11" s="832"/>
      <c r="F11" s="832"/>
      <c r="G11" s="832"/>
      <c r="H11" s="832"/>
      <c r="I11" s="832"/>
      <c r="J11" s="832"/>
      <c r="K11" s="832"/>
      <c r="L11" s="832"/>
      <c r="M11" s="832"/>
      <c r="N11" s="832"/>
      <c r="O11" s="832"/>
      <c r="P11" s="832"/>
      <c r="Q11" s="832"/>
      <c r="R11" s="832"/>
      <c r="S11" s="832"/>
      <c r="T11" s="832"/>
      <c r="U11" s="832"/>
      <c r="V11" s="832"/>
      <c r="W11" s="832"/>
      <c r="X11" s="832"/>
      <c r="Y11" s="602"/>
      <c r="Z11" s="602"/>
      <c r="AA11" s="602"/>
      <c r="AB11" s="602"/>
      <c r="AC11" s="602"/>
      <c r="AD11" s="602"/>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31" t="s">
        <v>527</v>
      </c>
      <c r="C13" s="587" t="s">
        <v>522</v>
      </c>
      <c r="D13" s="537"/>
      <c r="E13" s="537"/>
      <c r="F13" s="537"/>
      <c r="G13" s="537"/>
      <c r="H13" s="537"/>
      <c r="I13" s="537"/>
      <c r="J13" s="537"/>
      <c r="K13" s="537"/>
      <c r="L13" s="537"/>
      <c r="M13" s="537"/>
      <c r="N13" s="537"/>
      <c r="O13" s="537"/>
      <c r="P13" s="537"/>
      <c r="Q13" s="537"/>
      <c r="R13" s="537"/>
      <c r="S13" s="537"/>
      <c r="T13" s="537"/>
      <c r="U13" s="537"/>
      <c r="V13" s="537"/>
      <c r="W13" s="537"/>
      <c r="X13" s="537"/>
      <c r="Y13" s="537"/>
      <c r="Z13" s="537"/>
      <c r="AA13" s="537"/>
      <c r="AB13" s="537"/>
      <c r="AC13" s="537"/>
      <c r="AD13" s="537"/>
      <c r="AE13" s="272"/>
      <c r="AF13" s="276"/>
      <c r="AG13" s="276"/>
      <c r="AH13" s="276"/>
      <c r="AI13" s="276"/>
      <c r="AJ13" s="276"/>
      <c r="AK13" s="276"/>
      <c r="AL13" s="276"/>
      <c r="AM13" s="253"/>
    </row>
    <row r="14" spans="1:39" ht="20.25" customHeight="1">
      <c r="B14" s="831"/>
      <c r="C14" s="587" t="s">
        <v>523</v>
      </c>
      <c r="D14" s="537"/>
      <c r="E14" s="537"/>
      <c r="F14" s="537"/>
      <c r="G14" s="537"/>
      <c r="H14" s="537"/>
      <c r="I14" s="537"/>
      <c r="J14" s="537"/>
      <c r="K14" s="537"/>
      <c r="L14" s="537"/>
      <c r="M14" s="537"/>
      <c r="N14" s="537"/>
      <c r="O14" s="537"/>
      <c r="P14" s="537"/>
      <c r="Q14" s="537"/>
      <c r="R14" s="537"/>
      <c r="S14" s="537"/>
      <c r="T14" s="537"/>
      <c r="U14" s="537"/>
      <c r="V14" s="537"/>
      <c r="W14" s="537"/>
      <c r="X14" s="537"/>
      <c r="Y14" s="537"/>
      <c r="Z14" s="537"/>
      <c r="AA14" s="537"/>
      <c r="AB14" s="537"/>
      <c r="AC14" s="537"/>
      <c r="AD14" s="537"/>
      <c r="AE14" s="272"/>
      <c r="AF14" s="276"/>
      <c r="AG14" s="276"/>
      <c r="AH14" s="276"/>
      <c r="AI14" s="276"/>
      <c r="AJ14" s="276"/>
      <c r="AK14" s="276"/>
      <c r="AL14" s="276"/>
      <c r="AM14" s="253"/>
    </row>
    <row r="15" spans="1:39" ht="20.25" customHeight="1">
      <c r="C15" s="587" t="s">
        <v>524</v>
      </c>
      <c r="D15" s="537"/>
      <c r="E15" s="537"/>
      <c r="F15" s="537"/>
      <c r="G15" s="537"/>
      <c r="H15" s="537"/>
      <c r="I15" s="537"/>
      <c r="J15" s="537"/>
      <c r="K15" s="537"/>
      <c r="L15" s="537"/>
      <c r="M15" s="537"/>
      <c r="N15" s="537"/>
      <c r="O15" s="537"/>
      <c r="P15" s="537"/>
      <c r="Q15" s="537"/>
      <c r="R15" s="537"/>
      <c r="S15" s="537"/>
      <c r="T15" s="537"/>
      <c r="U15" s="537"/>
      <c r="V15" s="537"/>
      <c r="W15" s="537"/>
      <c r="X15" s="537"/>
      <c r="Y15" s="537"/>
      <c r="Z15" s="537"/>
      <c r="AA15" s="537"/>
      <c r="AB15" s="537"/>
      <c r="AC15" s="537"/>
      <c r="AD15" s="537"/>
      <c r="AE15" s="272"/>
      <c r="AF15" s="276"/>
      <c r="AG15" s="276"/>
      <c r="AH15" s="276"/>
      <c r="AI15" s="276"/>
      <c r="AJ15" s="276"/>
      <c r="AK15" s="276"/>
      <c r="AL15" s="276"/>
      <c r="AM15" s="253"/>
    </row>
    <row r="16" spans="1:39" ht="20.25" customHeight="1">
      <c r="C16" s="587" t="s">
        <v>525</v>
      </c>
      <c r="D16" s="537"/>
      <c r="E16" s="537"/>
      <c r="F16" s="537"/>
      <c r="G16" s="537"/>
      <c r="H16" s="537"/>
      <c r="I16" s="537"/>
      <c r="J16" s="537"/>
      <c r="K16" s="537"/>
      <c r="L16" s="537"/>
      <c r="M16" s="537"/>
      <c r="N16" s="537"/>
      <c r="O16" s="537"/>
      <c r="P16" s="537"/>
      <c r="Q16" s="537"/>
      <c r="R16" s="537"/>
      <c r="S16" s="537"/>
      <c r="T16" s="537"/>
      <c r="U16" s="537"/>
      <c r="V16" s="537"/>
      <c r="W16" s="537"/>
      <c r="X16" s="537"/>
      <c r="Y16" s="537"/>
      <c r="Z16" s="537"/>
      <c r="AA16" s="537"/>
      <c r="AB16" s="537"/>
      <c r="AC16" s="537"/>
      <c r="AD16" s="537"/>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45">
      <c r="B18" s="280" t="s">
        <v>241</v>
      </c>
      <c r="C18" s="281"/>
      <c r="E18" s="586"/>
      <c r="O18" s="281"/>
      <c r="Y18" s="270"/>
      <c r="Z18" s="267"/>
      <c r="AA18" s="267"/>
      <c r="AB18" s="267"/>
      <c r="AC18" s="267"/>
      <c r="AD18" s="267"/>
      <c r="AE18" s="267"/>
      <c r="AF18" s="267"/>
      <c r="AG18" s="267"/>
      <c r="AH18" s="267"/>
      <c r="AI18" s="267"/>
      <c r="AJ18" s="267"/>
      <c r="AK18" s="267"/>
      <c r="AL18" s="267"/>
      <c r="AM18" s="282"/>
    </row>
    <row r="19" spans="1:39" s="283" customFormat="1" ht="36" customHeight="1">
      <c r="A19" s="505"/>
      <c r="B19" s="833" t="s">
        <v>211</v>
      </c>
      <c r="C19" s="835" t="s">
        <v>33</v>
      </c>
      <c r="D19" s="284" t="s">
        <v>422</v>
      </c>
      <c r="E19" s="837" t="s">
        <v>209</v>
      </c>
      <c r="F19" s="838"/>
      <c r="G19" s="838"/>
      <c r="H19" s="838"/>
      <c r="I19" s="838"/>
      <c r="J19" s="838"/>
      <c r="K19" s="838"/>
      <c r="L19" s="838"/>
      <c r="M19" s="839"/>
      <c r="N19" s="843" t="s">
        <v>213</v>
      </c>
      <c r="O19" s="284" t="s">
        <v>423</v>
      </c>
      <c r="P19" s="837" t="s">
        <v>212</v>
      </c>
      <c r="Q19" s="838"/>
      <c r="R19" s="838"/>
      <c r="S19" s="838"/>
      <c r="T19" s="838"/>
      <c r="U19" s="838"/>
      <c r="V19" s="838"/>
      <c r="W19" s="838"/>
      <c r="X19" s="839"/>
      <c r="Y19" s="840" t="s">
        <v>243</v>
      </c>
      <c r="Z19" s="841"/>
      <c r="AA19" s="841"/>
      <c r="AB19" s="841"/>
      <c r="AC19" s="841"/>
      <c r="AD19" s="841"/>
      <c r="AE19" s="841"/>
      <c r="AF19" s="841"/>
      <c r="AG19" s="841"/>
      <c r="AH19" s="841"/>
      <c r="AI19" s="841"/>
      <c r="AJ19" s="841"/>
      <c r="AK19" s="841"/>
      <c r="AL19" s="841"/>
      <c r="AM19" s="842"/>
    </row>
    <row r="20" spans="1:39" s="283" customFormat="1" ht="59.25" customHeight="1">
      <c r="A20" s="505"/>
      <c r="B20" s="834"/>
      <c r="C20" s="836"/>
      <c r="D20" s="285">
        <v>2011</v>
      </c>
      <c r="E20" s="285">
        <v>2012</v>
      </c>
      <c r="F20" s="285">
        <v>2013</v>
      </c>
      <c r="G20" s="285">
        <v>2014</v>
      </c>
      <c r="H20" s="285">
        <v>2015</v>
      </c>
      <c r="I20" s="285">
        <v>2016</v>
      </c>
      <c r="J20" s="285">
        <v>2017</v>
      </c>
      <c r="K20" s="285">
        <v>2018</v>
      </c>
      <c r="L20" s="285">
        <v>2019</v>
      </c>
      <c r="M20" s="285">
        <v>2020</v>
      </c>
      <c r="N20" s="844"/>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GS&gt;50 to 4,999 kW</v>
      </c>
      <c r="AB20" s="286" t="str">
        <f>'1.  LRAMVA Summary'!G52</f>
        <v>USL</v>
      </c>
      <c r="AC20" s="286" t="str">
        <f>'1.  LRAMVA Summary'!H52</f>
        <v>Sentinel Lighting</v>
      </c>
      <c r="AD20" s="286" t="str">
        <f>'1.  LRAMVA Summary'!I52</f>
        <v>Street Lighting</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06"/>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kWh</v>
      </c>
      <c r="AC21" s="291" t="str">
        <f>'1.  LRAMVA Summary'!H53</f>
        <v>kW</v>
      </c>
      <c r="AD21" s="291" t="str">
        <f>'1.  LRAMVA Summary'!I53</f>
        <v>kW</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5">
        <v>1</v>
      </c>
      <c r="B22" s="294" t="s">
        <v>1</v>
      </c>
      <c r="C22" s="291" t="s">
        <v>25</v>
      </c>
      <c r="D22" s="295">
        <v>39564.635396310339</v>
      </c>
      <c r="E22" s="295">
        <v>39564.635396310339</v>
      </c>
      <c r="F22" s="295">
        <v>39564.635396310339</v>
      </c>
      <c r="G22" s="295">
        <v>39362.448548889108</v>
      </c>
      <c r="H22" s="295">
        <v>27658.391967802578</v>
      </c>
      <c r="I22" s="295"/>
      <c r="J22" s="295"/>
      <c r="K22" s="295"/>
      <c r="L22" s="295"/>
      <c r="M22" s="295"/>
      <c r="N22" s="291"/>
      <c r="O22" s="295">
        <v>5.4522528056675315</v>
      </c>
      <c r="P22" s="295">
        <v>5.4522528056675315</v>
      </c>
      <c r="Q22" s="295">
        <v>5.4522528056675315</v>
      </c>
      <c r="R22" s="295">
        <v>5.2261573647874719</v>
      </c>
      <c r="S22" s="295">
        <v>3.6365177241742783</v>
      </c>
      <c r="T22" s="295"/>
      <c r="U22" s="295"/>
      <c r="V22" s="295"/>
      <c r="W22" s="295"/>
      <c r="X22" s="295"/>
      <c r="Y22" s="410">
        <v>1</v>
      </c>
      <c r="Z22" s="410"/>
      <c r="AA22" s="410"/>
      <c r="AB22" s="410"/>
      <c r="AC22" s="410"/>
      <c r="AD22" s="410"/>
      <c r="AE22" s="410"/>
      <c r="AF22" s="410"/>
      <c r="AG22" s="410"/>
      <c r="AH22" s="410"/>
      <c r="AI22" s="410"/>
      <c r="AJ22" s="410"/>
      <c r="AK22" s="410"/>
      <c r="AL22" s="410"/>
      <c r="AM22" s="296">
        <f>SUM(Y22:AL22)</f>
        <v>1</v>
      </c>
    </row>
    <row r="23" spans="1:39" s="283" customFormat="1" ht="15" outlineLevel="1">
      <c r="A23" s="505"/>
      <c r="B23" s="294" t="s">
        <v>214</v>
      </c>
      <c r="C23" s="291" t="s">
        <v>163</v>
      </c>
      <c r="D23" s="295"/>
      <c r="E23" s="295"/>
      <c r="F23" s="295"/>
      <c r="G23" s="295"/>
      <c r="H23" s="295"/>
      <c r="I23" s="295"/>
      <c r="J23" s="295"/>
      <c r="K23" s="295"/>
      <c r="L23" s="295"/>
      <c r="M23" s="295"/>
      <c r="N23" s="467"/>
      <c r="O23" s="295"/>
      <c r="P23" s="295"/>
      <c r="Q23" s="295"/>
      <c r="R23" s="295"/>
      <c r="S23" s="295"/>
      <c r="T23" s="295"/>
      <c r="U23" s="295"/>
      <c r="V23" s="295"/>
      <c r="W23" s="295"/>
      <c r="X23" s="295"/>
      <c r="Y23" s="411">
        <f>Y22</f>
        <v>1</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45" outlineLevel="1">
      <c r="A24" s="507"/>
      <c r="B24" s="298"/>
      <c r="C24" s="299"/>
      <c r="D24" s="751"/>
      <c r="E24" s="751"/>
      <c r="F24" s="751"/>
      <c r="G24" s="751"/>
      <c r="H24" s="751"/>
      <c r="I24" s="751"/>
      <c r="J24" s="751"/>
      <c r="K24" s="751"/>
      <c r="L24" s="751"/>
      <c r="M24" s="751"/>
      <c r="O24" s="751"/>
      <c r="P24" s="751"/>
      <c r="Q24" s="751"/>
      <c r="R24" s="751"/>
      <c r="S24" s="751"/>
      <c r="T24" s="751"/>
      <c r="U24" s="751"/>
      <c r="V24" s="751"/>
      <c r="W24" s="751"/>
      <c r="X24" s="751"/>
      <c r="Y24" s="412"/>
      <c r="Z24" s="413"/>
      <c r="AA24" s="413"/>
      <c r="AB24" s="413"/>
      <c r="AC24" s="413"/>
      <c r="AD24" s="413"/>
      <c r="AE24" s="413"/>
      <c r="AF24" s="413"/>
      <c r="AG24" s="413"/>
      <c r="AH24" s="413"/>
      <c r="AI24" s="413"/>
      <c r="AJ24" s="413"/>
      <c r="AK24" s="413"/>
      <c r="AL24" s="413"/>
      <c r="AM24" s="302"/>
    </row>
    <row r="25" spans="1:39" s="283" customFormat="1" ht="15" outlineLevel="1">
      <c r="A25" s="505">
        <v>2</v>
      </c>
      <c r="B25" s="294" t="s">
        <v>2</v>
      </c>
      <c r="C25" s="291" t="s">
        <v>25</v>
      </c>
      <c r="D25" s="295">
        <v>814.55510295073691</v>
      </c>
      <c r="E25" s="295">
        <v>814.55510295073691</v>
      </c>
      <c r="F25" s="295">
        <v>814.55510295073691</v>
      </c>
      <c r="G25" s="295">
        <v>650.42970899896704</v>
      </c>
      <c r="H25" s="295"/>
      <c r="I25" s="295"/>
      <c r="J25" s="295"/>
      <c r="K25" s="295"/>
      <c r="L25" s="295"/>
      <c r="M25" s="295"/>
      <c r="N25" s="291"/>
      <c r="O25" s="295">
        <v>0.5483157079524732</v>
      </c>
      <c r="P25" s="295">
        <v>0.5483157079524732</v>
      </c>
      <c r="Q25" s="295">
        <v>0.5483157079524732</v>
      </c>
      <c r="R25" s="295">
        <v>0.36478248717956629</v>
      </c>
      <c r="S25" s="295">
        <v>0</v>
      </c>
      <c r="T25" s="295"/>
      <c r="U25" s="295"/>
      <c r="V25" s="295"/>
      <c r="W25" s="295"/>
      <c r="X25" s="295"/>
      <c r="Y25" s="410">
        <v>1</v>
      </c>
      <c r="Z25" s="410"/>
      <c r="AA25" s="410"/>
      <c r="AB25" s="410"/>
      <c r="AC25" s="410"/>
      <c r="AD25" s="410"/>
      <c r="AE25" s="410"/>
      <c r="AF25" s="410"/>
      <c r="AG25" s="410"/>
      <c r="AH25" s="410"/>
      <c r="AI25" s="410"/>
      <c r="AJ25" s="410"/>
      <c r="AK25" s="410"/>
      <c r="AL25" s="410"/>
      <c r="AM25" s="296">
        <f>SUM(Y25:AL25)</f>
        <v>1</v>
      </c>
    </row>
    <row r="26" spans="1:39" s="283" customFormat="1" ht="15" outlineLevel="1">
      <c r="A26" s="505"/>
      <c r="B26" s="294" t="s">
        <v>214</v>
      </c>
      <c r="C26" s="291" t="s">
        <v>163</v>
      </c>
      <c r="D26" s="295"/>
      <c r="E26" s="295"/>
      <c r="F26" s="295"/>
      <c r="G26" s="295"/>
      <c r="H26" s="295"/>
      <c r="I26" s="295"/>
      <c r="J26" s="295"/>
      <c r="K26" s="295"/>
      <c r="L26" s="295"/>
      <c r="M26" s="295"/>
      <c r="N26" s="467"/>
      <c r="O26" s="295"/>
      <c r="P26" s="295"/>
      <c r="Q26" s="295"/>
      <c r="R26" s="295"/>
      <c r="S26" s="295"/>
      <c r="T26" s="295"/>
      <c r="U26" s="295"/>
      <c r="V26" s="295"/>
      <c r="W26" s="295"/>
      <c r="X26" s="295"/>
      <c r="Y26" s="411">
        <f>Y25</f>
        <v>1</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45" outlineLevel="1">
      <c r="A27" s="507"/>
      <c r="B27" s="298"/>
      <c r="C27" s="299"/>
      <c r="D27" s="752"/>
      <c r="E27" s="752"/>
      <c r="F27" s="752"/>
      <c r="G27" s="752"/>
      <c r="H27" s="752"/>
      <c r="I27" s="752"/>
      <c r="J27" s="752"/>
      <c r="K27" s="752"/>
      <c r="L27" s="752"/>
      <c r="M27" s="752"/>
      <c r="O27" s="752"/>
      <c r="P27" s="752"/>
      <c r="Q27" s="752"/>
      <c r="R27" s="752"/>
      <c r="S27" s="752"/>
      <c r="T27" s="752"/>
      <c r="U27" s="752"/>
      <c r="V27" s="752"/>
      <c r="W27" s="752"/>
      <c r="X27" s="752"/>
      <c r="Y27" s="412"/>
      <c r="Z27" s="413"/>
      <c r="AA27" s="413"/>
      <c r="AB27" s="413"/>
      <c r="AC27" s="413"/>
      <c r="AD27" s="413"/>
      <c r="AE27" s="413"/>
      <c r="AF27" s="413"/>
      <c r="AG27" s="413"/>
      <c r="AH27" s="413"/>
      <c r="AI27" s="413"/>
      <c r="AJ27" s="413"/>
      <c r="AK27" s="413"/>
      <c r="AL27" s="413"/>
      <c r="AM27" s="302"/>
    </row>
    <row r="28" spans="1:39" s="283" customFormat="1" ht="15" outlineLevel="1">
      <c r="A28" s="505">
        <v>3</v>
      </c>
      <c r="B28" s="294" t="s">
        <v>3</v>
      </c>
      <c r="C28" s="291" t="s">
        <v>25</v>
      </c>
      <c r="D28" s="295">
        <v>154790.63076753137</v>
      </c>
      <c r="E28" s="295">
        <v>154790.63076753137</v>
      </c>
      <c r="F28" s="295">
        <v>154790.63076753137</v>
      </c>
      <c r="G28" s="295">
        <v>154790.63076753137</v>
      </c>
      <c r="H28" s="295">
        <v>154790.63076753137</v>
      </c>
      <c r="I28" s="295">
        <v>154790.63076753137</v>
      </c>
      <c r="J28" s="295">
        <v>154790.63076753137</v>
      </c>
      <c r="K28" s="295">
        <v>154790.63076753137</v>
      </c>
      <c r="L28" s="295">
        <v>154790.63076753137</v>
      </c>
      <c r="M28" s="295">
        <v>154790.63076753137</v>
      </c>
      <c r="N28" s="291"/>
      <c r="O28" s="295">
        <v>79.526855829491822</v>
      </c>
      <c r="P28" s="295">
        <v>79.526855829491822</v>
      </c>
      <c r="Q28" s="295">
        <v>79.526855829491822</v>
      </c>
      <c r="R28" s="295">
        <v>79.526855829491822</v>
      </c>
      <c r="S28" s="295">
        <v>79.526855829491822</v>
      </c>
      <c r="T28" s="295">
        <v>79.526855829491822</v>
      </c>
      <c r="U28" s="295">
        <v>79.526855829491822</v>
      </c>
      <c r="V28" s="295">
        <v>79.526855829491822</v>
      </c>
      <c r="W28" s="295">
        <v>79.526855829491822</v>
      </c>
      <c r="X28" s="295">
        <v>79.526855829491822</v>
      </c>
      <c r="Y28" s="410">
        <v>1</v>
      </c>
      <c r="Z28" s="410"/>
      <c r="AA28" s="410"/>
      <c r="AB28" s="410"/>
      <c r="AC28" s="410"/>
      <c r="AD28" s="410"/>
      <c r="AE28" s="410"/>
      <c r="AF28" s="410"/>
      <c r="AG28" s="410"/>
      <c r="AH28" s="410"/>
      <c r="AI28" s="410"/>
      <c r="AJ28" s="410"/>
      <c r="AK28" s="410"/>
      <c r="AL28" s="410"/>
      <c r="AM28" s="296">
        <f>SUM(Y28:AL28)</f>
        <v>1</v>
      </c>
    </row>
    <row r="29" spans="1:39" s="283" customFormat="1" ht="15" outlineLevel="1">
      <c r="A29" s="505"/>
      <c r="B29" s="294" t="s">
        <v>214</v>
      </c>
      <c r="C29" s="291" t="s">
        <v>163</v>
      </c>
      <c r="D29" s="295">
        <v>-28867.062302488033</v>
      </c>
      <c r="E29" s="295">
        <v>-28867.062302488033</v>
      </c>
      <c r="F29" s="295">
        <v>-28867.062302488033</v>
      </c>
      <c r="G29" s="295">
        <v>-28867.062302488033</v>
      </c>
      <c r="H29" s="295">
        <v>-28867.062302488033</v>
      </c>
      <c r="I29" s="295">
        <v>-28867.062302488033</v>
      </c>
      <c r="J29" s="295">
        <v>-28867.062302488033</v>
      </c>
      <c r="K29" s="295">
        <v>-28867.062302488033</v>
      </c>
      <c r="L29" s="295">
        <v>-28867.062302488033</v>
      </c>
      <c r="M29" s="295">
        <v>-28867.062302488033</v>
      </c>
      <c r="N29" s="467"/>
      <c r="O29" s="295">
        <v>-15.268226573332045</v>
      </c>
      <c r="P29" s="295">
        <v>-15.268226573332045</v>
      </c>
      <c r="Q29" s="295">
        <v>-15.268226573332045</v>
      </c>
      <c r="R29" s="295">
        <v>-15.268226573332045</v>
      </c>
      <c r="S29" s="295">
        <v>-15.268226573332045</v>
      </c>
      <c r="T29" s="295">
        <v>-15.268226573332045</v>
      </c>
      <c r="U29" s="295">
        <v>-15.268226573332045</v>
      </c>
      <c r="V29" s="295">
        <v>-15.268226573332045</v>
      </c>
      <c r="W29" s="295">
        <v>-15.268226573332045</v>
      </c>
      <c r="X29" s="295">
        <v>-15.268226573332045</v>
      </c>
      <c r="Y29" s="411">
        <f>Y28</f>
        <v>1</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5"/>
      <c r="B30" s="294"/>
      <c r="C30" s="305"/>
      <c r="D30" s="753"/>
      <c r="E30" s="753"/>
      <c r="F30" s="753"/>
      <c r="G30" s="753"/>
      <c r="H30" s="753"/>
      <c r="I30" s="753"/>
      <c r="J30" s="753"/>
      <c r="K30" s="753"/>
      <c r="L30" s="753"/>
      <c r="M30" s="753"/>
      <c r="O30" s="753"/>
      <c r="P30" s="753"/>
      <c r="Q30" s="753"/>
      <c r="R30" s="753"/>
      <c r="S30" s="753"/>
      <c r="T30" s="753"/>
      <c r="U30" s="753"/>
      <c r="V30" s="753"/>
      <c r="W30" s="753"/>
      <c r="X30" s="753"/>
      <c r="Y30" s="412"/>
      <c r="Z30" s="412"/>
      <c r="AA30" s="412"/>
      <c r="AB30" s="412"/>
      <c r="AC30" s="412"/>
      <c r="AD30" s="412"/>
      <c r="AE30" s="412"/>
      <c r="AF30" s="412"/>
      <c r="AG30" s="412"/>
      <c r="AH30" s="412"/>
      <c r="AI30" s="412"/>
      <c r="AJ30" s="412"/>
      <c r="AK30" s="412"/>
      <c r="AL30" s="412"/>
      <c r="AM30" s="306"/>
    </row>
    <row r="31" spans="1:39" s="283" customFormat="1" ht="15" outlineLevel="1">
      <c r="A31" s="505">
        <v>4</v>
      </c>
      <c r="B31" s="294" t="s">
        <v>4</v>
      </c>
      <c r="C31" s="291" t="s">
        <v>25</v>
      </c>
      <c r="D31" s="295">
        <v>41017.983330832489</v>
      </c>
      <c r="E31" s="295">
        <v>41017.983330832489</v>
      </c>
      <c r="F31" s="295">
        <v>41017.983330832489</v>
      </c>
      <c r="G31" s="295">
        <v>41017.983330832489</v>
      </c>
      <c r="H31" s="295">
        <v>37738.815413145152</v>
      </c>
      <c r="I31" s="295">
        <v>34156.462591287338</v>
      </c>
      <c r="J31" s="295">
        <v>26830.427218348621</v>
      </c>
      <c r="K31" s="295">
        <v>26664.060072775563</v>
      </c>
      <c r="L31" s="295">
        <v>33525.58081232071</v>
      </c>
      <c r="M31" s="295">
        <v>12931.3713698869</v>
      </c>
      <c r="N31" s="291"/>
      <c r="O31" s="295">
        <v>2.521928421495562</v>
      </c>
      <c r="P31" s="295">
        <v>2.521928421495562</v>
      </c>
      <c r="Q31" s="295">
        <v>2.521928421495562</v>
      </c>
      <c r="R31" s="295">
        <v>2.521928421495562</v>
      </c>
      <c r="S31" s="295">
        <v>2.3700932730235769</v>
      </c>
      <c r="T31" s="295">
        <v>2.2042197690618086</v>
      </c>
      <c r="U31" s="295">
        <v>1.8650027187359257</v>
      </c>
      <c r="V31" s="295">
        <v>1.8460110354513299</v>
      </c>
      <c r="W31" s="295">
        <v>2.1637196878850835</v>
      </c>
      <c r="X31" s="295">
        <v>1.2101470356616546</v>
      </c>
      <c r="Y31" s="410">
        <v>1</v>
      </c>
      <c r="Z31" s="410"/>
      <c r="AA31" s="410"/>
      <c r="AB31" s="410"/>
      <c r="AC31" s="410"/>
      <c r="AD31" s="410"/>
      <c r="AE31" s="410"/>
      <c r="AF31" s="410"/>
      <c r="AG31" s="410"/>
      <c r="AH31" s="410"/>
      <c r="AI31" s="410"/>
      <c r="AJ31" s="410"/>
      <c r="AK31" s="410"/>
      <c r="AL31" s="410"/>
      <c r="AM31" s="296">
        <f>SUM(Y31:AL31)</f>
        <v>1</v>
      </c>
    </row>
    <row r="32" spans="1:39" s="283" customFormat="1" ht="15" outlineLevel="1">
      <c r="A32" s="505"/>
      <c r="B32" s="294" t="s">
        <v>214</v>
      </c>
      <c r="C32" s="291" t="s">
        <v>163</v>
      </c>
      <c r="D32" s="295">
        <v>584.42734963265457</v>
      </c>
      <c r="E32" s="295">
        <v>584.42734963265457</v>
      </c>
      <c r="F32" s="295">
        <v>584.42734963265457</v>
      </c>
      <c r="G32" s="295">
        <v>584.42734963265457</v>
      </c>
      <c r="H32" s="295">
        <v>533.98003604901396</v>
      </c>
      <c r="I32" s="295">
        <v>327.5921359881342</v>
      </c>
      <c r="J32" s="295">
        <v>327.14611146917156</v>
      </c>
      <c r="K32" s="295">
        <v>327.14611146917156</v>
      </c>
      <c r="L32" s="295">
        <v>115.87993946120392</v>
      </c>
      <c r="M32" s="295">
        <v>52.336158078177085</v>
      </c>
      <c r="N32" s="467"/>
      <c r="O32" s="295">
        <v>3.4132108683834143E-2</v>
      </c>
      <c r="P32" s="295">
        <v>3.4132108683834143E-2</v>
      </c>
      <c r="Q32" s="295">
        <v>3.4132108683834143E-2</v>
      </c>
      <c r="R32" s="295">
        <v>3.4132108683834143E-2</v>
      </c>
      <c r="S32" s="295">
        <v>3.1796249240141211E-2</v>
      </c>
      <c r="T32" s="295">
        <v>2.2239880601762504E-2</v>
      </c>
      <c r="U32" s="295">
        <v>2.2188964560785035E-2</v>
      </c>
      <c r="V32" s="295">
        <v>2.2188964560785035E-2</v>
      </c>
      <c r="W32" s="295">
        <v>1.2406717539851531E-2</v>
      </c>
      <c r="X32" s="295">
        <v>1.6399996912702171E-3</v>
      </c>
      <c r="Y32" s="411">
        <f>Y31</f>
        <v>1</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5"/>
      <c r="B33" s="294"/>
      <c r="C33" s="305"/>
      <c r="D33" s="752"/>
      <c r="E33" s="752"/>
      <c r="F33" s="752"/>
      <c r="G33" s="752"/>
      <c r="H33" s="752"/>
      <c r="I33" s="752"/>
      <c r="J33" s="752"/>
      <c r="K33" s="752"/>
      <c r="L33" s="752"/>
      <c r="M33" s="752"/>
      <c r="N33" s="291"/>
      <c r="O33" s="752"/>
      <c r="P33" s="752"/>
      <c r="Q33" s="752"/>
      <c r="R33" s="752"/>
      <c r="S33" s="752"/>
      <c r="T33" s="752"/>
      <c r="U33" s="752"/>
      <c r="V33" s="752"/>
      <c r="W33" s="752"/>
      <c r="X33" s="752"/>
      <c r="Y33" s="412"/>
      <c r="Z33" s="412"/>
      <c r="AA33" s="412"/>
      <c r="AB33" s="412"/>
      <c r="AC33" s="412"/>
      <c r="AD33" s="412"/>
      <c r="AE33" s="412"/>
      <c r="AF33" s="412"/>
      <c r="AG33" s="412"/>
      <c r="AH33" s="412"/>
      <c r="AI33" s="412"/>
      <c r="AJ33" s="412"/>
      <c r="AK33" s="412"/>
      <c r="AL33" s="412"/>
      <c r="AM33" s="306"/>
    </row>
    <row r="34" spans="1:39" s="283" customFormat="1" ht="15" outlineLevel="1">
      <c r="A34" s="505">
        <v>5</v>
      </c>
      <c r="B34" s="294" t="s">
        <v>5</v>
      </c>
      <c r="C34" s="291" t="s">
        <v>25</v>
      </c>
      <c r="D34" s="295">
        <v>62305.533475173739</v>
      </c>
      <c r="E34" s="295">
        <v>62305.533475173739</v>
      </c>
      <c r="F34" s="295">
        <v>62305.533475173739</v>
      </c>
      <c r="G34" s="295">
        <v>62305.533475173739</v>
      </c>
      <c r="H34" s="295">
        <v>56942.669116895937</v>
      </c>
      <c r="I34" s="295">
        <v>51083.965705127259</v>
      </c>
      <c r="J34" s="295">
        <v>38514.053620138999</v>
      </c>
      <c r="K34" s="295">
        <v>38373.555896665777</v>
      </c>
      <c r="L34" s="295">
        <v>49595.123666712258</v>
      </c>
      <c r="M34" s="295">
        <v>15914.642953901379</v>
      </c>
      <c r="N34" s="291"/>
      <c r="O34" s="295">
        <v>3.5649681740692296</v>
      </c>
      <c r="P34" s="295">
        <v>3.5649681740692296</v>
      </c>
      <c r="Q34" s="295">
        <v>3.5649681740692296</v>
      </c>
      <c r="R34" s="295">
        <v>3.5649681740692296</v>
      </c>
      <c r="S34" s="295">
        <v>3.3166517332788179</v>
      </c>
      <c r="T34" s="295">
        <v>3.0453764815355067</v>
      </c>
      <c r="U34" s="295">
        <v>2.4633524694653914</v>
      </c>
      <c r="V34" s="295">
        <v>2.4473139165574889</v>
      </c>
      <c r="W34" s="295">
        <v>2.9669056090912114</v>
      </c>
      <c r="X34" s="295">
        <v>1.4073999912013921</v>
      </c>
      <c r="Y34" s="410">
        <v>1</v>
      </c>
      <c r="Z34" s="410"/>
      <c r="AA34" s="410"/>
      <c r="AB34" s="410"/>
      <c r="AC34" s="410"/>
      <c r="AD34" s="410"/>
      <c r="AE34" s="410"/>
      <c r="AF34" s="410"/>
      <c r="AG34" s="410"/>
      <c r="AH34" s="410"/>
      <c r="AI34" s="410"/>
      <c r="AJ34" s="410"/>
      <c r="AK34" s="410"/>
      <c r="AL34" s="410"/>
      <c r="AM34" s="296">
        <f>SUM(Y34:AL34)</f>
        <v>1</v>
      </c>
    </row>
    <row r="35" spans="1:39" s="283" customFormat="1" ht="15" outlineLevel="1">
      <c r="A35" s="505"/>
      <c r="B35" s="294" t="s">
        <v>214</v>
      </c>
      <c r="C35" s="291" t="s">
        <v>163</v>
      </c>
      <c r="D35" s="295">
        <v>4629.0930789222621</v>
      </c>
      <c r="E35" s="295">
        <v>4629.0930789222621</v>
      </c>
      <c r="F35" s="295">
        <v>4629.0930789222621</v>
      </c>
      <c r="G35" s="295">
        <v>4629.0930789222621</v>
      </c>
      <c r="H35" s="295">
        <v>4206.5187439899755</v>
      </c>
      <c r="I35" s="295">
        <v>2271.0538519257798</v>
      </c>
      <c r="J35" s="295">
        <v>2270.5911821046243</v>
      </c>
      <c r="K35" s="295">
        <v>2270.5911821046243</v>
      </c>
      <c r="L35" s="295">
        <v>500.90998824006039</v>
      </c>
      <c r="M35" s="295">
        <v>420.82017867413202</v>
      </c>
      <c r="N35" s="467"/>
      <c r="O35" s="295"/>
      <c r="P35" s="295"/>
      <c r="Q35" s="295"/>
      <c r="R35" s="295"/>
      <c r="S35" s="295"/>
      <c r="T35" s="295"/>
      <c r="U35" s="295"/>
      <c r="V35" s="295"/>
      <c r="W35" s="295"/>
      <c r="X35" s="295"/>
      <c r="Y35" s="411">
        <f>Y34</f>
        <v>1</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5"/>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5">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outlineLevel="1">
      <c r="A38" s="505"/>
      <c r="B38" s="294" t="s">
        <v>214</v>
      </c>
      <c r="C38" s="291" t="s">
        <v>163</v>
      </c>
      <c r="D38" s="295"/>
      <c r="E38" s="295"/>
      <c r="F38" s="295"/>
      <c r="G38" s="295"/>
      <c r="H38" s="295"/>
      <c r="I38" s="295"/>
      <c r="J38" s="295"/>
      <c r="K38" s="295"/>
      <c r="L38" s="295"/>
      <c r="M38" s="295"/>
      <c r="N38" s="467"/>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5"/>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5">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5"/>
      <c r="B41" s="294" t="s">
        <v>214</v>
      </c>
      <c r="C41" s="291" t="s">
        <v>163</v>
      </c>
      <c r="D41" s="295"/>
      <c r="E41" s="295"/>
      <c r="F41" s="295"/>
      <c r="G41" s="295"/>
      <c r="H41" s="295"/>
      <c r="I41" s="295"/>
      <c r="J41" s="295"/>
      <c r="K41" s="295"/>
      <c r="L41" s="295"/>
      <c r="M41" s="295"/>
      <c r="N41" s="467"/>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5"/>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5">
        <v>8</v>
      </c>
      <c r="B43" s="294" t="s">
        <v>485</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5"/>
      <c r="B44" s="294" t="s">
        <v>214</v>
      </c>
      <c r="C44" s="291" t="s">
        <v>163</v>
      </c>
      <c r="D44" s="295"/>
      <c r="E44" s="295"/>
      <c r="F44" s="295"/>
      <c r="G44" s="295"/>
      <c r="H44" s="295"/>
      <c r="I44" s="295"/>
      <c r="J44" s="295"/>
      <c r="K44" s="295"/>
      <c r="L44" s="295"/>
      <c r="M44" s="295"/>
      <c r="N44" s="467"/>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5"/>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5">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5"/>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5"/>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45" outlineLevel="1">
      <c r="A49" s="506"/>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5">
        <v>10</v>
      </c>
      <c r="B50" s="310" t="s">
        <v>22</v>
      </c>
      <c r="C50" s="291" t="s">
        <v>25</v>
      </c>
      <c r="D50" s="295">
        <v>361261.64240168408</v>
      </c>
      <c r="E50" s="295">
        <v>361261.64240168408</v>
      </c>
      <c r="F50" s="295">
        <v>361261.64240168408</v>
      </c>
      <c r="G50" s="295">
        <v>361261.64240168408</v>
      </c>
      <c r="H50" s="295">
        <v>361261.64240168408</v>
      </c>
      <c r="I50" s="295">
        <v>361261.64240168408</v>
      </c>
      <c r="J50" s="295">
        <v>361261.64240168408</v>
      </c>
      <c r="K50" s="295">
        <v>361261.64240168408</v>
      </c>
      <c r="L50" s="295">
        <v>353778.65152800176</v>
      </c>
      <c r="M50" s="295">
        <v>353778.65152800176</v>
      </c>
      <c r="N50" s="295">
        <v>12</v>
      </c>
      <c r="O50" s="295">
        <v>64.907909289734647</v>
      </c>
      <c r="P50" s="295">
        <v>64.907909289734647</v>
      </c>
      <c r="Q50" s="295">
        <v>64.907909289734647</v>
      </c>
      <c r="R50" s="295">
        <v>64.907909289734647</v>
      </c>
      <c r="S50" s="295">
        <v>64.907909289734647</v>
      </c>
      <c r="T50" s="295">
        <v>64.907909289734647</v>
      </c>
      <c r="U50" s="295">
        <v>64.907909289734647</v>
      </c>
      <c r="V50" s="295">
        <v>64.907909289734647</v>
      </c>
      <c r="W50" s="295">
        <v>64.046796040580887</v>
      </c>
      <c r="X50" s="295">
        <v>64.046796040580887</v>
      </c>
      <c r="Y50" s="415"/>
      <c r="Z50" s="415">
        <v>0.9</v>
      </c>
      <c r="AA50" s="415">
        <v>0.1</v>
      </c>
      <c r="AB50" s="415"/>
      <c r="AC50" s="415"/>
      <c r="AD50" s="415"/>
      <c r="AE50" s="415"/>
      <c r="AF50" s="415"/>
      <c r="AG50" s="415"/>
      <c r="AH50" s="415"/>
      <c r="AI50" s="415"/>
      <c r="AJ50" s="415"/>
      <c r="AK50" s="415"/>
      <c r="AL50" s="415"/>
      <c r="AM50" s="296">
        <f>SUM(Y50:AL50)</f>
        <v>1</v>
      </c>
    </row>
    <row r="51" spans="1:42" s="283" customFormat="1" ht="15" outlineLevel="1">
      <c r="A51" s="505"/>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754">
        <f>Y50</f>
        <v>0</v>
      </c>
      <c r="Z51" s="754">
        <f>Z50</f>
        <v>0.9</v>
      </c>
      <c r="AA51" s="754">
        <f t="shared" ref="AA51" si="9">AA50</f>
        <v>0.1</v>
      </c>
      <c r="AB51" s="411">
        <f t="shared" ref="AB51:AL51" si="10">AB50</f>
        <v>0</v>
      </c>
      <c r="AC51" s="411">
        <f t="shared" si="10"/>
        <v>0</v>
      </c>
      <c r="AD51" s="411">
        <f t="shared" si="10"/>
        <v>0</v>
      </c>
      <c r="AE51" s="411">
        <f t="shared" si="10"/>
        <v>0</v>
      </c>
      <c r="AF51" s="411">
        <f t="shared" si="10"/>
        <v>0</v>
      </c>
      <c r="AG51" s="411">
        <f t="shared" si="10"/>
        <v>0</v>
      </c>
      <c r="AH51" s="411">
        <f t="shared" si="10"/>
        <v>0</v>
      </c>
      <c r="AI51" s="411">
        <f t="shared" si="10"/>
        <v>0</v>
      </c>
      <c r="AJ51" s="411">
        <f t="shared" si="10"/>
        <v>0</v>
      </c>
      <c r="AK51" s="411">
        <f t="shared" si="10"/>
        <v>0</v>
      </c>
      <c r="AL51" s="411">
        <f t="shared" si="10"/>
        <v>0</v>
      </c>
      <c r="AM51" s="311"/>
    </row>
    <row r="52" spans="1:42" s="283" customFormat="1" ht="15" outlineLevel="1">
      <c r="A52" s="505"/>
      <c r="B52" s="310"/>
      <c r="C52" s="312"/>
      <c r="D52" s="753"/>
      <c r="E52" s="753"/>
      <c r="F52" s="753"/>
      <c r="G52" s="753"/>
      <c r="H52" s="753"/>
      <c r="I52" s="753"/>
      <c r="J52" s="753"/>
      <c r="K52" s="753"/>
      <c r="L52" s="753"/>
      <c r="M52" s="753"/>
      <c r="N52" s="291"/>
      <c r="O52" s="753"/>
      <c r="P52" s="753"/>
      <c r="Q52" s="753"/>
      <c r="R52" s="753"/>
      <c r="S52" s="753"/>
      <c r="T52" s="753"/>
      <c r="U52" s="753"/>
      <c r="V52" s="753"/>
      <c r="W52" s="753"/>
      <c r="X52" s="753"/>
      <c r="Y52" s="416"/>
      <c r="Z52" s="416"/>
      <c r="AA52" s="416"/>
      <c r="AB52" s="416"/>
      <c r="AC52" s="416"/>
      <c r="AD52" s="416"/>
      <c r="AE52" s="416"/>
      <c r="AF52" s="416"/>
      <c r="AG52" s="416"/>
      <c r="AH52" s="416"/>
      <c r="AI52" s="416"/>
      <c r="AJ52" s="416"/>
      <c r="AK52" s="416"/>
      <c r="AL52" s="416"/>
      <c r="AM52" s="313"/>
    </row>
    <row r="53" spans="1:42" s="283" customFormat="1" ht="15" outlineLevel="1">
      <c r="A53" s="505">
        <v>11</v>
      </c>
      <c r="B53" s="314" t="s">
        <v>21</v>
      </c>
      <c r="C53" s="291" t="s">
        <v>25</v>
      </c>
      <c r="D53" s="295">
        <v>55852.728583683143</v>
      </c>
      <c r="E53" s="295">
        <v>55852.728583683143</v>
      </c>
      <c r="F53" s="295">
        <v>53859.111454692887</v>
      </c>
      <c r="G53" s="295">
        <v>45803.327149816207</v>
      </c>
      <c r="H53" s="295">
        <v>45803.327149816207</v>
      </c>
      <c r="I53" s="295">
        <v>45803.327149816207</v>
      </c>
      <c r="J53" s="295">
        <v>9510.6539544450934</v>
      </c>
      <c r="K53" s="295">
        <v>9510.6539544450934</v>
      </c>
      <c r="L53" s="295">
        <v>9510.6539544450934</v>
      </c>
      <c r="M53" s="295">
        <v>9510.6539544450934</v>
      </c>
      <c r="N53" s="295">
        <v>12</v>
      </c>
      <c r="O53" s="295">
        <v>21.915736144080103</v>
      </c>
      <c r="P53" s="295">
        <v>21.915736144080103</v>
      </c>
      <c r="Q53" s="295">
        <v>21.201975476348451</v>
      </c>
      <c r="R53" s="295">
        <v>17.785832813193728</v>
      </c>
      <c r="S53" s="295">
        <v>17.785832813193728</v>
      </c>
      <c r="T53" s="295">
        <v>17.785832813193728</v>
      </c>
      <c r="U53" s="295">
        <v>3.3827301379501704</v>
      </c>
      <c r="V53" s="295">
        <v>3.3827301379501704</v>
      </c>
      <c r="W53" s="295">
        <v>3.3827301379501704</v>
      </c>
      <c r="X53" s="295">
        <v>3.3827301379501704</v>
      </c>
      <c r="Y53" s="415"/>
      <c r="Z53" s="415">
        <v>1</v>
      </c>
      <c r="AA53" s="415"/>
      <c r="AB53" s="415"/>
      <c r="AC53" s="415"/>
      <c r="AD53" s="415"/>
      <c r="AE53" s="415"/>
      <c r="AF53" s="415"/>
      <c r="AG53" s="415"/>
      <c r="AH53" s="415"/>
      <c r="AI53" s="415"/>
      <c r="AJ53" s="415"/>
      <c r="AK53" s="415"/>
      <c r="AL53" s="415"/>
      <c r="AM53" s="296">
        <f>SUM(Y53:AL53)</f>
        <v>1</v>
      </c>
    </row>
    <row r="54" spans="1:42" s="283" customFormat="1" ht="15" outlineLevel="1">
      <c r="A54" s="505"/>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754">
        <f>Y53</f>
        <v>0</v>
      </c>
      <c r="Z54" s="754">
        <f>Z53</f>
        <v>1</v>
      </c>
      <c r="AA54" s="754">
        <f t="shared" ref="AA54" si="11">AA53</f>
        <v>0</v>
      </c>
      <c r="AB54" s="411">
        <f t="shared" ref="AB54:AL54" si="12">AB53</f>
        <v>0</v>
      </c>
      <c r="AC54" s="411">
        <f t="shared" si="12"/>
        <v>0</v>
      </c>
      <c r="AD54" s="411">
        <f t="shared" si="12"/>
        <v>0</v>
      </c>
      <c r="AE54" s="411">
        <f t="shared" si="12"/>
        <v>0</v>
      </c>
      <c r="AF54" s="411">
        <f t="shared" si="12"/>
        <v>0</v>
      </c>
      <c r="AG54" s="411">
        <f t="shared" si="12"/>
        <v>0</v>
      </c>
      <c r="AH54" s="411">
        <f t="shared" si="12"/>
        <v>0</v>
      </c>
      <c r="AI54" s="411">
        <f t="shared" si="12"/>
        <v>0</v>
      </c>
      <c r="AJ54" s="411">
        <f t="shared" si="12"/>
        <v>0</v>
      </c>
      <c r="AK54" s="411">
        <f t="shared" si="12"/>
        <v>0</v>
      </c>
      <c r="AL54" s="411">
        <f t="shared" si="12"/>
        <v>0</v>
      </c>
      <c r="AM54" s="311"/>
    </row>
    <row r="55" spans="1:42" s="283" customFormat="1" ht="15" outlineLevel="1">
      <c r="A55" s="505"/>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5">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5"/>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3">AA56</f>
        <v>0</v>
      </c>
      <c r="AB57" s="411">
        <f t="shared" si="13"/>
        <v>0</v>
      </c>
      <c r="AC57" s="411">
        <f t="shared" si="13"/>
        <v>0</v>
      </c>
      <c r="AD57" s="411">
        <f t="shared" si="13"/>
        <v>0</v>
      </c>
      <c r="AE57" s="411">
        <f t="shared" si="13"/>
        <v>0</v>
      </c>
      <c r="AF57" s="411">
        <f t="shared" si="13"/>
        <v>0</v>
      </c>
      <c r="AG57" s="411">
        <f t="shared" si="13"/>
        <v>0</v>
      </c>
      <c r="AH57" s="411">
        <f t="shared" si="13"/>
        <v>0</v>
      </c>
      <c r="AI57" s="411">
        <f t="shared" si="13"/>
        <v>0</v>
      </c>
      <c r="AJ57" s="411">
        <f t="shared" si="13"/>
        <v>0</v>
      </c>
      <c r="AK57" s="411">
        <f t="shared" si="13"/>
        <v>0</v>
      </c>
      <c r="AL57" s="411">
        <f t="shared" si="13"/>
        <v>0</v>
      </c>
      <c r="AM57" s="311"/>
    </row>
    <row r="58" spans="1:42" s="283" customFormat="1" ht="15" outlineLevel="1">
      <c r="A58" s="505"/>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5">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outlineLevel="1">
      <c r="A60" s="505"/>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4">AA59</f>
        <v>0</v>
      </c>
      <c r="AB60" s="411">
        <f t="shared" si="14"/>
        <v>0</v>
      </c>
      <c r="AC60" s="411">
        <f t="shared" si="14"/>
        <v>0</v>
      </c>
      <c r="AD60" s="411">
        <f t="shared" si="14"/>
        <v>0</v>
      </c>
      <c r="AE60" s="411">
        <f t="shared" si="14"/>
        <v>0</v>
      </c>
      <c r="AF60" s="411">
        <f t="shared" si="14"/>
        <v>0</v>
      </c>
      <c r="AG60" s="411">
        <f t="shared" si="14"/>
        <v>0</v>
      </c>
      <c r="AH60" s="411">
        <f t="shared" si="14"/>
        <v>0</v>
      </c>
      <c r="AI60" s="411">
        <f t="shared" si="14"/>
        <v>0</v>
      </c>
      <c r="AJ60" s="411">
        <f t="shared" si="14"/>
        <v>0</v>
      </c>
      <c r="AK60" s="411">
        <f t="shared" si="14"/>
        <v>0</v>
      </c>
      <c r="AL60" s="411">
        <f t="shared" si="14"/>
        <v>0</v>
      </c>
      <c r="AM60" s="311"/>
    </row>
    <row r="61" spans="1:42" s="283" customFormat="1" ht="15" outlineLevel="1">
      <c r="A61" s="505"/>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5">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5"/>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5">AA62</f>
        <v>0</v>
      </c>
      <c r="AB63" s="411">
        <f t="shared" si="15"/>
        <v>0</v>
      </c>
      <c r="AC63" s="411">
        <f t="shared" si="15"/>
        <v>0</v>
      </c>
      <c r="AD63" s="411">
        <f t="shared" si="15"/>
        <v>0</v>
      </c>
      <c r="AE63" s="411">
        <f t="shared" si="15"/>
        <v>0</v>
      </c>
      <c r="AF63" s="411">
        <f t="shared" si="15"/>
        <v>0</v>
      </c>
      <c r="AG63" s="411">
        <f t="shared" si="15"/>
        <v>0</v>
      </c>
      <c r="AH63" s="411">
        <f t="shared" si="15"/>
        <v>0</v>
      </c>
      <c r="AI63" s="411">
        <f t="shared" si="15"/>
        <v>0</v>
      </c>
      <c r="AJ63" s="411">
        <f t="shared" si="15"/>
        <v>0</v>
      </c>
      <c r="AK63" s="411">
        <f t="shared" si="15"/>
        <v>0</v>
      </c>
      <c r="AL63" s="411">
        <f t="shared" si="15"/>
        <v>0</v>
      </c>
      <c r="AM63" s="311"/>
    </row>
    <row r="64" spans="1:42" s="283" customFormat="1" ht="15" outlineLevel="1">
      <c r="A64" s="505"/>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5">
        <v>15</v>
      </c>
      <c r="B65" s="314" t="s">
        <v>486</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5"/>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6">AA65</f>
        <v>0</v>
      </c>
      <c r="AB66" s="411">
        <f t="shared" si="16"/>
        <v>0</v>
      </c>
      <c r="AC66" s="411">
        <f t="shared" si="16"/>
        <v>0</v>
      </c>
      <c r="AD66" s="411">
        <f t="shared" si="16"/>
        <v>0</v>
      </c>
      <c r="AE66" s="411">
        <f t="shared" si="16"/>
        <v>0</v>
      </c>
      <c r="AF66" s="411">
        <f t="shared" si="16"/>
        <v>0</v>
      </c>
      <c r="AG66" s="411">
        <f t="shared" si="16"/>
        <v>0</v>
      </c>
      <c r="AH66" s="411">
        <f t="shared" si="16"/>
        <v>0</v>
      </c>
      <c r="AI66" s="411">
        <f t="shared" si="16"/>
        <v>0</v>
      </c>
      <c r="AJ66" s="411">
        <f t="shared" si="16"/>
        <v>0</v>
      </c>
      <c r="AK66" s="411">
        <f t="shared" si="16"/>
        <v>0</v>
      </c>
      <c r="AL66" s="411">
        <f t="shared" si="16"/>
        <v>0</v>
      </c>
      <c r="AM66" s="311"/>
    </row>
    <row r="67" spans="1:39" s="283" customFormat="1" ht="15" outlineLevel="1">
      <c r="A67" s="505"/>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15" outlineLevel="1">
      <c r="A68" s="505">
        <v>16</v>
      </c>
      <c r="B68" s="314" t="s">
        <v>487</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5"/>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7">AA68</f>
        <v>0</v>
      </c>
      <c r="AB69" s="411">
        <f t="shared" si="17"/>
        <v>0</v>
      </c>
      <c r="AC69" s="411">
        <f t="shared" si="17"/>
        <v>0</v>
      </c>
      <c r="AD69" s="411">
        <f t="shared" si="17"/>
        <v>0</v>
      </c>
      <c r="AE69" s="411">
        <f t="shared" si="17"/>
        <v>0</v>
      </c>
      <c r="AF69" s="411">
        <f t="shared" si="17"/>
        <v>0</v>
      </c>
      <c r="AG69" s="411">
        <f t="shared" si="17"/>
        <v>0</v>
      </c>
      <c r="AH69" s="411">
        <f t="shared" si="17"/>
        <v>0</v>
      </c>
      <c r="AI69" s="411">
        <f t="shared" si="17"/>
        <v>0</v>
      </c>
      <c r="AJ69" s="411">
        <f t="shared" si="17"/>
        <v>0</v>
      </c>
      <c r="AK69" s="411">
        <f t="shared" si="17"/>
        <v>0</v>
      </c>
      <c r="AL69" s="411">
        <f t="shared" si="17"/>
        <v>0</v>
      </c>
      <c r="AM69" s="311"/>
    </row>
    <row r="70" spans="1:39" s="283" customFormat="1" ht="15" outlineLevel="1">
      <c r="A70" s="505"/>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5">
        <v>17</v>
      </c>
      <c r="B71" s="314" t="s">
        <v>9</v>
      </c>
      <c r="C71" s="291" t="s">
        <v>25</v>
      </c>
      <c r="D71" s="295">
        <v>15665.240000000002</v>
      </c>
      <c r="E71" s="295"/>
      <c r="F71" s="295"/>
      <c r="G71" s="295"/>
      <c r="H71" s="295"/>
      <c r="I71" s="295"/>
      <c r="J71" s="295"/>
      <c r="K71" s="295"/>
      <c r="L71" s="295"/>
      <c r="M71" s="295"/>
      <c r="N71" s="291"/>
      <c r="O71" s="295">
        <v>401.23059999999998</v>
      </c>
      <c r="P71" s="295"/>
      <c r="Q71" s="295"/>
      <c r="R71" s="295"/>
      <c r="S71" s="295"/>
      <c r="T71" s="295"/>
      <c r="U71" s="295"/>
      <c r="V71" s="295"/>
      <c r="W71" s="295"/>
      <c r="X71" s="295"/>
      <c r="Y71" s="415"/>
      <c r="Z71" s="415"/>
      <c r="AA71" s="415">
        <v>1</v>
      </c>
      <c r="AB71" s="415"/>
      <c r="AC71" s="415"/>
      <c r="AD71" s="415"/>
      <c r="AE71" s="415"/>
      <c r="AF71" s="415"/>
      <c r="AG71" s="415"/>
      <c r="AH71" s="415"/>
      <c r="AI71" s="415"/>
      <c r="AJ71" s="415"/>
      <c r="AK71" s="415"/>
      <c r="AL71" s="415"/>
      <c r="AM71" s="296">
        <f>SUM(Y71:AL71)</f>
        <v>1</v>
      </c>
    </row>
    <row r="72" spans="1:39" s="283" customFormat="1" ht="15" outlineLevel="1">
      <c r="A72" s="505"/>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8">AA71</f>
        <v>1</v>
      </c>
      <c r="AB72" s="411">
        <f t="shared" si="18"/>
        <v>0</v>
      </c>
      <c r="AC72" s="411">
        <f t="shared" si="18"/>
        <v>0</v>
      </c>
      <c r="AD72" s="411">
        <f t="shared" si="18"/>
        <v>0</v>
      </c>
      <c r="AE72" s="411">
        <f t="shared" si="18"/>
        <v>0</v>
      </c>
      <c r="AF72" s="411">
        <f t="shared" si="18"/>
        <v>0</v>
      </c>
      <c r="AG72" s="411">
        <f t="shared" si="18"/>
        <v>0</v>
      </c>
      <c r="AH72" s="411">
        <f t="shared" si="18"/>
        <v>0</v>
      </c>
      <c r="AI72" s="411">
        <f t="shared" si="18"/>
        <v>0</v>
      </c>
      <c r="AJ72" s="411">
        <f t="shared" si="18"/>
        <v>0</v>
      </c>
      <c r="AK72" s="411">
        <f t="shared" si="18"/>
        <v>0</v>
      </c>
      <c r="AL72" s="411">
        <f t="shared" si="18"/>
        <v>0</v>
      </c>
      <c r="AM72" s="311"/>
    </row>
    <row r="73" spans="1:39" s="283" customFormat="1" ht="15" outlineLevel="1">
      <c r="A73" s="505"/>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45" outlineLevel="1">
      <c r="A74" s="506"/>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5">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5"/>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9">AA75</f>
        <v>0</v>
      </c>
      <c r="AB76" s="411">
        <f t="shared" si="19"/>
        <v>0</v>
      </c>
      <c r="AC76" s="411">
        <f t="shared" si="19"/>
        <v>0</v>
      </c>
      <c r="AD76" s="411">
        <f t="shared" si="19"/>
        <v>0</v>
      </c>
      <c r="AE76" s="411">
        <f t="shared" si="19"/>
        <v>0</v>
      </c>
      <c r="AF76" s="411">
        <f t="shared" si="19"/>
        <v>0</v>
      </c>
      <c r="AG76" s="411">
        <f t="shared" si="19"/>
        <v>0</v>
      </c>
      <c r="AH76" s="411">
        <f t="shared" si="19"/>
        <v>0</v>
      </c>
      <c r="AI76" s="411">
        <f t="shared" si="19"/>
        <v>0</v>
      </c>
      <c r="AJ76" s="411">
        <f t="shared" si="19"/>
        <v>0</v>
      </c>
      <c r="AK76" s="411">
        <f t="shared" si="19"/>
        <v>0</v>
      </c>
      <c r="AL76" s="411">
        <f t="shared" si="19"/>
        <v>0</v>
      </c>
      <c r="AM76" s="297"/>
    </row>
    <row r="77" spans="1:39" s="309" customFormat="1" ht="15" outlineLevel="1">
      <c r="A77" s="508"/>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5">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5"/>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20">AA78</f>
        <v>0</v>
      </c>
      <c r="AB79" s="411">
        <f t="shared" si="20"/>
        <v>0</v>
      </c>
      <c r="AC79" s="411">
        <f t="shared" si="20"/>
        <v>0</v>
      </c>
      <c r="AD79" s="411">
        <f t="shared" si="20"/>
        <v>0</v>
      </c>
      <c r="AE79" s="411">
        <f t="shared" si="20"/>
        <v>0</v>
      </c>
      <c r="AF79" s="411">
        <f t="shared" si="20"/>
        <v>0</v>
      </c>
      <c r="AG79" s="411">
        <f t="shared" si="20"/>
        <v>0</v>
      </c>
      <c r="AH79" s="411">
        <f t="shared" si="20"/>
        <v>0</v>
      </c>
      <c r="AI79" s="411">
        <f t="shared" si="20"/>
        <v>0</v>
      </c>
      <c r="AJ79" s="411">
        <f t="shared" si="20"/>
        <v>0</v>
      </c>
      <c r="AK79" s="411">
        <f t="shared" si="20"/>
        <v>0</v>
      </c>
      <c r="AL79" s="411">
        <f t="shared" si="20"/>
        <v>0</v>
      </c>
      <c r="AM79" s="297"/>
    </row>
    <row r="80" spans="1:39" s="283" customFormat="1" ht="15" outlineLevel="1">
      <c r="A80" s="505"/>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5">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5"/>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21">AA81</f>
        <v>0</v>
      </c>
      <c r="AB82" s="411">
        <f t="shared" si="21"/>
        <v>0</v>
      </c>
      <c r="AC82" s="411">
        <f t="shared" si="21"/>
        <v>0</v>
      </c>
      <c r="AD82" s="411">
        <f t="shared" si="21"/>
        <v>0</v>
      </c>
      <c r="AE82" s="411">
        <f t="shared" si="21"/>
        <v>0</v>
      </c>
      <c r="AF82" s="411">
        <f t="shared" si="21"/>
        <v>0</v>
      </c>
      <c r="AG82" s="411">
        <f t="shared" si="21"/>
        <v>0</v>
      </c>
      <c r="AH82" s="411">
        <f t="shared" si="21"/>
        <v>0</v>
      </c>
      <c r="AI82" s="411">
        <f t="shared" si="21"/>
        <v>0</v>
      </c>
      <c r="AJ82" s="411">
        <f t="shared" si="21"/>
        <v>0</v>
      </c>
      <c r="AK82" s="411">
        <f t="shared" si="21"/>
        <v>0</v>
      </c>
      <c r="AL82" s="411">
        <f t="shared" si="21"/>
        <v>0</v>
      </c>
      <c r="AM82" s="306"/>
    </row>
    <row r="83" spans="1:39" s="283" customFormat="1" ht="15" outlineLevel="1">
      <c r="A83" s="505"/>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5">
        <v>21</v>
      </c>
      <c r="B84" s="315" t="s">
        <v>22</v>
      </c>
      <c r="C84" s="291" t="s">
        <v>25</v>
      </c>
      <c r="D84" s="295">
        <v>56536.014496913012</v>
      </c>
      <c r="E84" s="295">
        <v>56536.014496913012</v>
      </c>
      <c r="F84" s="295">
        <v>56536.014496913012</v>
      </c>
      <c r="G84" s="295">
        <v>56536.014496913012</v>
      </c>
      <c r="H84" s="295">
        <v>56536.014496913012</v>
      </c>
      <c r="I84" s="295">
        <v>56536.014496913012</v>
      </c>
      <c r="J84" s="295">
        <v>56536.014496913012</v>
      </c>
      <c r="K84" s="295">
        <v>56536.014496913012</v>
      </c>
      <c r="L84" s="295">
        <v>56536.014496913012</v>
      </c>
      <c r="M84" s="295">
        <v>56536.014496913012</v>
      </c>
      <c r="N84" s="295">
        <v>12</v>
      </c>
      <c r="O84" s="295">
        <v>7.9795988732588432</v>
      </c>
      <c r="P84" s="295">
        <v>7.9795988732588432</v>
      </c>
      <c r="Q84" s="295">
        <v>7.9795988732588432</v>
      </c>
      <c r="R84" s="295">
        <v>7.9795988732588432</v>
      </c>
      <c r="S84" s="295">
        <v>7.9795988732588432</v>
      </c>
      <c r="T84" s="295">
        <v>7.9795988732588432</v>
      </c>
      <c r="U84" s="295">
        <v>7.9795988732588432</v>
      </c>
      <c r="V84" s="295">
        <v>7.9795988732588432</v>
      </c>
      <c r="W84" s="295">
        <v>7.9795988732588432</v>
      </c>
      <c r="X84" s="295">
        <v>7.9795988732588432</v>
      </c>
      <c r="Y84" s="410"/>
      <c r="Z84" s="415">
        <v>0.9</v>
      </c>
      <c r="AA84" s="415">
        <v>0.1</v>
      </c>
      <c r="AB84" s="415"/>
      <c r="AC84" s="415"/>
      <c r="AD84" s="415"/>
      <c r="AE84" s="415"/>
      <c r="AF84" s="415"/>
      <c r="AG84" s="415"/>
      <c r="AH84" s="415"/>
      <c r="AI84" s="415"/>
      <c r="AJ84" s="415"/>
      <c r="AK84" s="415"/>
      <c r="AL84" s="415"/>
      <c r="AM84" s="296">
        <f>SUM(Y84:AL84)</f>
        <v>1</v>
      </c>
    </row>
    <row r="85" spans="1:39" s="283" customFormat="1" ht="15" outlineLevel="1">
      <c r="A85" s="505"/>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0.9</v>
      </c>
      <c r="AA85" s="411">
        <f t="shared" ref="AA85:AL85" si="22">AA84</f>
        <v>0.1</v>
      </c>
      <c r="AB85" s="411">
        <f t="shared" si="22"/>
        <v>0</v>
      </c>
      <c r="AC85" s="411">
        <f t="shared" si="22"/>
        <v>0</v>
      </c>
      <c r="AD85" s="411">
        <f t="shared" si="22"/>
        <v>0</v>
      </c>
      <c r="AE85" s="411">
        <f t="shared" si="22"/>
        <v>0</v>
      </c>
      <c r="AF85" s="411">
        <f t="shared" si="22"/>
        <v>0</v>
      </c>
      <c r="AG85" s="411">
        <f t="shared" si="22"/>
        <v>0</v>
      </c>
      <c r="AH85" s="411">
        <f t="shared" si="22"/>
        <v>0</v>
      </c>
      <c r="AI85" s="411">
        <f t="shared" si="22"/>
        <v>0</v>
      </c>
      <c r="AJ85" s="411">
        <f t="shared" si="22"/>
        <v>0</v>
      </c>
      <c r="AK85" s="411">
        <f t="shared" si="22"/>
        <v>0</v>
      </c>
      <c r="AL85" s="411">
        <f t="shared" si="22"/>
        <v>0</v>
      </c>
      <c r="AM85" s="297"/>
    </row>
    <row r="86" spans="1:39" s="283" customFormat="1" ht="15" outlineLevel="1">
      <c r="A86" s="505"/>
      <c r="B86" s="315"/>
      <c r="C86" s="305"/>
      <c r="D86" s="753"/>
      <c r="E86" s="753"/>
      <c r="F86" s="753"/>
      <c r="G86" s="753"/>
      <c r="H86" s="753"/>
      <c r="I86" s="753"/>
      <c r="J86" s="753"/>
      <c r="K86" s="753"/>
      <c r="L86" s="753"/>
      <c r="M86" s="753"/>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5">
        <v>22</v>
      </c>
      <c r="B87" s="315" t="s">
        <v>9</v>
      </c>
      <c r="C87" s="291" t="s">
        <v>25</v>
      </c>
      <c r="D87" s="295">
        <v>14098.689999999999</v>
      </c>
      <c r="E87" s="295"/>
      <c r="F87" s="295"/>
      <c r="G87" s="295"/>
      <c r="H87" s="295"/>
      <c r="I87" s="295"/>
      <c r="J87" s="295"/>
      <c r="K87" s="295"/>
      <c r="L87" s="295"/>
      <c r="M87" s="295"/>
      <c r="N87" s="291"/>
      <c r="O87" s="295">
        <v>240.1866</v>
      </c>
      <c r="P87" s="295"/>
      <c r="Q87" s="295"/>
      <c r="R87" s="295"/>
      <c r="S87" s="295"/>
      <c r="T87" s="295"/>
      <c r="U87" s="295"/>
      <c r="V87" s="295"/>
      <c r="W87" s="295"/>
      <c r="X87" s="295"/>
      <c r="Y87" s="410"/>
      <c r="Z87" s="415"/>
      <c r="AA87" s="415">
        <v>1</v>
      </c>
      <c r="AB87" s="415"/>
      <c r="AC87" s="415"/>
      <c r="AD87" s="415"/>
      <c r="AE87" s="415"/>
      <c r="AF87" s="415"/>
      <c r="AG87" s="415"/>
      <c r="AH87" s="415"/>
      <c r="AI87" s="415"/>
      <c r="AJ87" s="415"/>
      <c r="AK87" s="415"/>
      <c r="AL87" s="415"/>
      <c r="AM87" s="296">
        <f>SUM(Y87:AL87)</f>
        <v>1</v>
      </c>
    </row>
    <row r="88" spans="1:39" s="283" customFormat="1" ht="15" outlineLevel="1">
      <c r="A88" s="505"/>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3">AA87</f>
        <v>1</v>
      </c>
      <c r="AB88" s="411">
        <f t="shared" si="23"/>
        <v>0</v>
      </c>
      <c r="AC88" s="411">
        <f t="shared" si="23"/>
        <v>0</v>
      </c>
      <c r="AD88" s="411">
        <f t="shared" si="23"/>
        <v>0</v>
      </c>
      <c r="AE88" s="411">
        <f t="shared" si="23"/>
        <v>0</v>
      </c>
      <c r="AF88" s="411">
        <f t="shared" si="23"/>
        <v>0</v>
      </c>
      <c r="AG88" s="411">
        <f t="shared" si="23"/>
        <v>0</v>
      </c>
      <c r="AH88" s="411">
        <f t="shared" si="23"/>
        <v>0</v>
      </c>
      <c r="AI88" s="411">
        <f t="shared" si="23"/>
        <v>0</v>
      </c>
      <c r="AJ88" s="411">
        <f t="shared" si="23"/>
        <v>0</v>
      </c>
      <c r="AK88" s="411">
        <f t="shared" si="23"/>
        <v>0</v>
      </c>
      <c r="AL88" s="411">
        <f t="shared" si="23"/>
        <v>0</v>
      </c>
      <c r="AM88" s="306"/>
    </row>
    <row r="89" spans="1:39" s="283" customFormat="1" ht="15" outlineLevel="1">
      <c r="A89" s="505"/>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45" outlineLevel="1">
      <c r="A90" s="506"/>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5">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5"/>
      <c r="B92" s="315" t="s">
        <v>214</v>
      </c>
      <c r="C92" s="291" t="s">
        <v>163</v>
      </c>
      <c r="D92" s="295"/>
      <c r="E92" s="295"/>
      <c r="F92" s="295"/>
      <c r="G92" s="295"/>
      <c r="H92" s="295"/>
      <c r="I92" s="295"/>
      <c r="J92" s="295"/>
      <c r="K92" s="295"/>
      <c r="L92" s="295"/>
      <c r="M92" s="295"/>
      <c r="N92" s="467"/>
      <c r="O92" s="295"/>
      <c r="P92" s="295"/>
      <c r="Q92" s="295"/>
      <c r="R92" s="295"/>
      <c r="S92" s="295"/>
      <c r="T92" s="295"/>
      <c r="U92" s="295"/>
      <c r="V92" s="295"/>
      <c r="W92" s="295"/>
      <c r="X92" s="295"/>
      <c r="Y92" s="411">
        <f>Y91</f>
        <v>0</v>
      </c>
      <c r="Z92" s="411">
        <f>Z91</f>
        <v>0</v>
      </c>
      <c r="AA92" s="411">
        <f t="shared" ref="AA92:AL92" si="24">AA91</f>
        <v>0</v>
      </c>
      <c r="AB92" s="411">
        <f t="shared" si="24"/>
        <v>0</v>
      </c>
      <c r="AC92" s="411">
        <f t="shared" si="24"/>
        <v>0</v>
      </c>
      <c r="AD92" s="411">
        <f t="shared" si="24"/>
        <v>0</v>
      </c>
      <c r="AE92" s="411">
        <f t="shared" si="24"/>
        <v>0</v>
      </c>
      <c r="AF92" s="411">
        <f t="shared" si="24"/>
        <v>0</v>
      </c>
      <c r="AG92" s="411">
        <f t="shared" si="24"/>
        <v>0</v>
      </c>
      <c r="AH92" s="411">
        <f t="shared" si="24"/>
        <v>0</v>
      </c>
      <c r="AI92" s="411">
        <f t="shared" si="24"/>
        <v>0</v>
      </c>
      <c r="AJ92" s="411">
        <f t="shared" si="24"/>
        <v>0</v>
      </c>
      <c r="AK92" s="411">
        <f t="shared" si="24"/>
        <v>0</v>
      </c>
      <c r="AL92" s="411">
        <f t="shared" si="24"/>
        <v>0</v>
      </c>
      <c r="AM92" s="297"/>
    </row>
    <row r="93" spans="1:39" s="283" customFormat="1" ht="15" outlineLevel="1">
      <c r="A93" s="505"/>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45" outlineLevel="1">
      <c r="A94" s="506"/>
      <c r="B94" s="288" t="s">
        <v>488</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5">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5"/>
      <c r="B96" s="315" t="s">
        <v>214</v>
      </c>
      <c r="C96" s="291" t="s">
        <v>163</v>
      </c>
      <c r="D96" s="295"/>
      <c r="E96" s="295"/>
      <c r="F96" s="295"/>
      <c r="G96" s="295"/>
      <c r="H96" s="295"/>
      <c r="I96" s="295"/>
      <c r="J96" s="295"/>
      <c r="K96" s="295"/>
      <c r="L96" s="295"/>
      <c r="M96" s="295"/>
      <c r="N96" s="467"/>
      <c r="O96" s="295"/>
      <c r="P96" s="295"/>
      <c r="Q96" s="295"/>
      <c r="R96" s="295"/>
      <c r="S96" s="295"/>
      <c r="T96" s="295"/>
      <c r="U96" s="295"/>
      <c r="V96" s="295"/>
      <c r="W96" s="295"/>
      <c r="X96" s="295"/>
      <c r="Y96" s="411">
        <f>Y95</f>
        <v>0</v>
      </c>
      <c r="Z96" s="411">
        <f>Z95</f>
        <v>0</v>
      </c>
      <c r="AA96" s="411">
        <f t="shared" ref="AA96:AL96" si="25">AA95</f>
        <v>0</v>
      </c>
      <c r="AB96" s="411">
        <f t="shared" si="25"/>
        <v>0</v>
      </c>
      <c r="AC96" s="411">
        <f t="shared" si="25"/>
        <v>0</v>
      </c>
      <c r="AD96" s="411">
        <f t="shared" si="25"/>
        <v>0</v>
      </c>
      <c r="AE96" s="411">
        <f t="shared" si="25"/>
        <v>0</v>
      </c>
      <c r="AF96" s="411">
        <f t="shared" si="25"/>
        <v>0</v>
      </c>
      <c r="AG96" s="411">
        <f t="shared" si="25"/>
        <v>0</v>
      </c>
      <c r="AH96" s="411">
        <f t="shared" si="25"/>
        <v>0</v>
      </c>
      <c r="AI96" s="411">
        <f t="shared" si="25"/>
        <v>0</v>
      </c>
      <c r="AJ96" s="411">
        <f t="shared" si="25"/>
        <v>0</v>
      </c>
      <c r="AK96" s="411">
        <f t="shared" si="25"/>
        <v>0</v>
      </c>
      <c r="AL96" s="411">
        <f t="shared" si="25"/>
        <v>0</v>
      </c>
      <c r="AM96" s="297"/>
    </row>
    <row r="97" spans="1:39" s="283" customFormat="1" ht="15" outlineLevel="1">
      <c r="A97" s="505"/>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5">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5"/>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6">AA98</f>
        <v>0</v>
      </c>
      <c r="AB99" s="411">
        <f t="shared" si="26"/>
        <v>0</v>
      </c>
      <c r="AC99" s="411">
        <f t="shared" si="26"/>
        <v>0</v>
      </c>
      <c r="AD99" s="411">
        <f t="shared" si="26"/>
        <v>0</v>
      </c>
      <c r="AE99" s="411">
        <f t="shared" si="26"/>
        <v>0</v>
      </c>
      <c r="AF99" s="411">
        <f t="shared" si="26"/>
        <v>0</v>
      </c>
      <c r="AG99" s="411">
        <f t="shared" si="26"/>
        <v>0</v>
      </c>
      <c r="AH99" s="411">
        <f t="shared" si="26"/>
        <v>0</v>
      </c>
      <c r="AI99" s="411">
        <f t="shared" si="26"/>
        <v>0</v>
      </c>
      <c r="AJ99" s="411">
        <f t="shared" si="26"/>
        <v>0</v>
      </c>
      <c r="AK99" s="411">
        <f t="shared" si="26"/>
        <v>0</v>
      </c>
      <c r="AL99" s="411">
        <f t="shared" si="26"/>
        <v>0</v>
      </c>
      <c r="AM99" s="311"/>
    </row>
    <row r="100" spans="1:39" s="283" customFormat="1" ht="15" outlineLevel="1">
      <c r="A100" s="505"/>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45" outlineLevel="1">
      <c r="A101" s="506"/>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5">
        <v>26</v>
      </c>
      <c r="B102" s="321" t="s">
        <v>16</v>
      </c>
      <c r="C102" s="291" t="s">
        <v>25</v>
      </c>
      <c r="D102" s="295">
        <v>354732.17503723997</v>
      </c>
      <c r="E102" s="295">
        <v>354732.17503723997</v>
      </c>
      <c r="F102" s="295">
        <v>354732.17503723997</v>
      </c>
      <c r="G102" s="295">
        <v>354732.17503723997</v>
      </c>
      <c r="H102" s="295">
        <v>354732.17503723997</v>
      </c>
      <c r="I102" s="295">
        <v>354732.17503723997</v>
      </c>
      <c r="J102" s="295">
        <v>354732.17503723997</v>
      </c>
      <c r="K102" s="295">
        <v>354732.17503723997</v>
      </c>
      <c r="L102" s="295">
        <v>354732.17503723997</v>
      </c>
      <c r="M102" s="295">
        <v>354732.17503723997</v>
      </c>
      <c r="N102" s="295">
        <v>12</v>
      </c>
      <c r="O102" s="295">
        <v>71.668797200000014</v>
      </c>
      <c r="P102" s="295">
        <v>71.668797200000014</v>
      </c>
      <c r="Q102" s="295">
        <v>71.668797200000014</v>
      </c>
      <c r="R102" s="295">
        <v>71.668797200000014</v>
      </c>
      <c r="S102" s="295">
        <v>71.668797200000014</v>
      </c>
      <c r="T102" s="295">
        <v>71.668797200000014</v>
      </c>
      <c r="U102" s="295">
        <v>71.668797200000014</v>
      </c>
      <c r="V102" s="295">
        <v>71.668797200000014</v>
      </c>
      <c r="W102" s="295">
        <v>71.668797200000014</v>
      </c>
      <c r="X102" s="295">
        <v>71.668797200000014</v>
      </c>
      <c r="Y102" s="410">
        <v>1</v>
      </c>
      <c r="Z102" s="410"/>
      <c r="AA102" s="410"/>
      <c r="AB102" s="410"/>
      <c r="AC102" s="410"/>
      <c r="AD102" s="410"/>
      <c r="AE102" s="415"/>
      <c r="AF102" s="415"/>
      <c r="AG102" s="415"/>
      <c r="AH102" s="415"/>
      <c r="AI102" s="415"/>
      <c r="AJ102" s="415"/>
      <c r="AK102" s="415"/>
      <c r="AL102" s="415"/>
      <c r="AM102" s="296">
        <f>SUM(Y102:AL102)</f>
        <v>1</v>
      </c>
    </row>
    <row r="103" spans="1:39" s="283" customFormat="1" ht="15" outlineLevel="1">
      <c r="A103" s="505"/>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1</v>
      </c>
      <c r="Z103" s="411">
        <f>Z102</f>
        <v>0</v>
      </c>
      <c r="AA103" s="411">
        <f t="shared" ref="AA103:AL103" si="27">AA102</f>
        <v>0</v>
      </c>
      <c r="AB103" s="411">
        <f t="shared" si="27"/>
        <v>0</v>
      </c>
      <c r="AC103" s="411">
        <f t="shared" si="27"/>
        <v>0</v>
      </c>
      <c r="AD103" s="411">
        <f t="shared" si="27"/>
        <v>0</v>
      </c>
      <c r="AE103" s="411">
        <f t="shared" si="27"/>
        <v>0</v>
      </c>
      <c r="AF103" s="411">
        <f t="shared" si="27"/>
        <v>0</v>
      </c>
      <c r="AG103" s="411">
        <f t="shared" si="27"/>
        <v>0</v>
      </c>
      <c r="AH103" s="411">
        <f t="shared" si="27"/>
        <v>0</v>
      </c>
      <c r="AI103" s="411">
        <f t="shared" si="27"/>
        <v>0</v>
      </c>
      <c r="AJ103" s="411">
        <f t="shared" si="27"/>
        <v>0</v>
      </c>
      <c r="AK103" s="411">
        <f t="shared" si="27"/>
        <v>0</v>
      </c>
      <c r="AL103" s="411">
        <f t="shared" si="27"/>
        <v>0</v>
      </c>
      <c r="AM103" s="306"/>
    </row>
    <row r="104" spans="1:39" s="309" customFormat="1" ht="15" outlineLevel="1">
      <c r="A104" s="508"/>
      <c r="B104" s="322"/>
      <c r="C104" s="291"/>
      <c r="D104" s="753"/>
      <c r="E104" s="753"/>
      <c r="F104" s="753"/>
      <c r="G104" s="753"/>
      <c r="H104" s="753"/>
      <c r="I104" s="753"/>
      <c r="J104" s="753"/>
      <c r="K104" s="753"/>
      <c r="L104" s="753"/>
      <c r="M104" s="753"/>
      <c r="N104" s="291"/>
      <c r="O104" s="753"/>
      <c r="P104" s="753"/>
      <c r="Q104" s="753"/>
      <c r="R104" s="753"/>
      <c r="S104" s="753"/>
      <c r="T104" s="753"/>
      <c r="U104" s="753"/>
      <c r="V104" s="753"/>
      <c r="W104" s="753"/>
      <c r="X104" s="753"/>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5">
        <v>27</v>
      </c>
      <c r="B105" s="321" t="s">
        <v>17</v>
      </c>
      <c r="C105" s="291" t="s">
        <v>25</v>
      </c>
      <c r="D105" s="295">
        <v>688.34690536400285</v>
      </c>
      <c r="E105" s="295">
        <v>688.34690536400285</v>
      </c>
      <c r="F105" s="295">
        <v>688.34690536400285</v>
      </c>
      <c r="G105" s="295">
        <v>688.34690536400285</v>
      </c>
      <c r="H105" s="295">
        <v>688.34690536400285</v>
      </c>
      <c r="I105" s="295">
        <v>688.34690536400285</v>
      </c>
      <c r="J105" s="295">
        <v>688.34690536400285</v>
      </c>
      <c r="K105" s="295">
        <v>688.34690536400285</v>
      </c>
      <c r="L105" s="295">
        <v>688.34690536400285</v>
      </c>
      <c r="M105" s="295">
        <v>688.34690536400285</v>
      </c>
      <c r="N105" s="295">
        <v>12</v>
      </c>
      <c r="O105" s="295">
        <v>0.13402393017211894</v>
      </c>
      <c r="P105" s="295">
        <v>0.13402393017211894</v>
      </c>
      <c r="Q105" s="295">
        <v>0.13402393017211894</v>
      </c>
      <c r="R105" s="295">
        <v>0.13402393017211894</v>
      </c>
      <c r="S105" s="295">
        <v>0.13402393017211894</v>
      </c>
      <c r="T105" s="295">
        <v>0.13402393017211894</v>
      </c>
      <c r="U105" s="295">
        <v>0.13402393017211894</v>
      </c>
      <c r="V105" s="295">
        <v>0.13402393017211894</v>
      </c>
      <c r="W105" s="295">
        <v>0.13402393017211894</v>
      </c>
      <c r="X105" s="295">
        <v>0.13402393017211894</v>
      </c>
      <c r="Y105" s="410">
        <v>1</v>
      </c>
      <c r="Z105" s="410"/>
      <c r="AA105" s="410"/>
      <c r="AB105" s="410"/>
      <c r="AC105" s="410"/>
      <c r="AD105" s="410"/>
      <c r="AE105" s="415"/>
      <c r="AF105" s="415"/>
      <c r="AG105" s="415"/>
      <c r="AH105" s="415"/>
      <c r="AI105" s="415"/>
      <c r="AJ105" s="415"/>
      <c r="AK105" s="415"/>
      <c r="AL105" s="415"/>
      <c r="AM105" s="296">
        <f>SUM(Y105:AL105)</f>
        <v>1</v>
      </c>
    </row>
    <row r="106" spans="1:39" s="283" customFormat="1" ht="15" outlineLevel="1">
      <c r="A106" s="505"/>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1</v>
      </c>
      <c r="Z106" s="411">
        <f>Z105</f>
        <v>0</v>
      </c>
      <c r="AA106" s="411">
        <f>AA105</f>
        <v>0</v>
      </c>
      <c r="AB106" s="411">
        <f>AB105</f>
        <v>0</v>
      </c>
      <c r="AC106" s="411">
        <f t="shared" ref="AC106:AL106" si="28">AC105</f>
        <v>0</v>
      </c>
      <c r="AD106" s="411">
        <f t="shared" si="28"/>
        <v>0</v>
      </c>
      <c r="AE106" s="411">
        <f t="shared" si="28"/>
        <v>0</v>
      </c>
      <c r="AF106" s="411">
        <f t="shared" si="28"/>
        <v>0</v>
      </c>
      <c r="AG106" s="411">
        <f t="shared" si="28"/>
        <v>0</v>
      </c>
      <c r="AH106" s="411">
        <f t="shared" si="28"/>
        <v>0</v>
      </c>
      <c r="AI106" s="411">
        <f t="shared" si="28"/>
        <v>0</v>
      </c>
      <c r="AJ106" s="411">
        <f t="shared" si="28"/>
        <v>0</v>
      </c>
      <c r="AK106" s="411">
        <f t="shared" si="28"/>
        <v>0</v>
      </c>
      <c r="AL106" s="411">
        <f t="shared" si="28"/>
        <v>0</v>
      </c>
      <c r="AM106" s="306"/>
    </row>
    <row r="107" spans="1:39" s="309" customFormat="1" ht="15.45" outlineLevel="1">
      <c r="A107" s="508"/>
      <c r="B107" s="323"/>
      <c r="C107" s="300"/>
      <c r="D107" s="753"/>
      <c r="E107" s="753"/>
      <c r="F107" s="753"/>
      <c r="G107" s="753"/>
      <c r="H107" s="753"/>
      <c r="I107" s="753"/>
      <c r="J107" s="753"/>
      <c r="K107" s="753"/>
      <c r="L107" s="753"/>
      <c r="M107" s="753"/>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5">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5"/>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9">AA108</f>
        <v>0</v>
      </c>
      <c r="AB109" s="411">
        <f t="shared" si="29"/>
        <v>0</v>
      </c>
      <c r="AC109" s="411">
        <f t="shared" si="29"/>
        <v>0</v>
      </c>
      <c r="AD109" s="411">
        <f t="shared" si="29"/>
        <v>0</v>
      </c>
      <c r="AE109" s="411">
        <f t="shared" si="29"/>
        <v>0</v>
      </c>
      <c r="AF109" s="411">
        <f t="shared" si="29"/>
        <v>0</v>
      </c>
      <c r="AG109" s="411">
        <f t="shared" si="29"/>
        <v>0</v>
      </c>
      <c r="AH109" s="411">
        <f t="shared" si="29"/>
        <v>0</v>
      </c>
      <c r="AI109" s="411">
        <f t="shared" si="29"/>
        <v>0</v>
      </c>
      <c r="AJ109" s="411">
        <f t="shared" si="29"/>
        <v>0</v>
      </c>
      <c r="AK109" s="411">
        <f t="shared" si="29"/>
        <v>0</v>
      </c>
      <c r="AL109" s="411">
        <f>AL108</f>
        <v>0</v>
      </c>
      <c r="AM109" s="297"/>
    </row>
    <row r="110" spans="1:39" s="309" customFormat="1" ht="15" outlineLevel="1">
      <c r="A110" s="508"/>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5">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5"/>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30">Z111</f>
        <v>0</v>
      </c>
      <c r="AA112" s="411">
        <f t="shared" si="30"/>
        <v>0</v>
      </c>
      <c r="AB112" s="411">
        <f t="shared" si="30"/>
        <v>0</v>
      </c>
      <c r="AC112" s="411">
        <f t="shared" si="30"/>
        <v>0</v>
      </c>
      <c r="AD112" s="411">
        <f t="shared" si="30"/>
        <v>0</v>
      </c>
      <c r="AE112" s="411">
        <f t="shared" si="30"/>
        <v>0</v>
      </c>
      <c r="AF112" s="411">
        <f t="shared" si="30"/>
        <v>0</v>
      </c>
      <c r="AG112" s="411">
        <f t="shared" si="30"/>
        <v>0</v>
      </c>
      <c r="AH112" s="411">
        <f t="shared" si="30"/>
        <v>0</v>
      </c>
      <c r="AI112" s="411">
        <f t="shared" si="30"/>
        <v>0</v>
      </c>
      <c r="AJ112" s="411">
        <f t="shared" si="30"/>
        <v>0</v>
      </c>
      <c r="AK112" s="411">
        <f t="shared" si="30"/>
        <v>0</v>
      </c>
      <c r="AL112" s="411">
        <f>AL111</f>
        <v>0</v>
      </c>
      <c r="AM112" s="501"/>
    </row>
    <row r="113" spans="1:39" s="283" customFormat="1" ht="15" outlineLevel="1">
      <c r="A113" s="505"/>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5">
        <v>30</v>
      </c>
      <c r="B114" s="324"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5"/>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31">Z114</f>
        <v>0</v>
      </c>
      <c r="AA115" s="411">
        <f t="shared" si="31"/>
        <v>0</v>
      </c>
      <c r="AB115" s="411">
        <f t="shared" si="31"/>
        <v>0</v>
      </c>
      <c r="AC115" s="411">
        <f t="shared" si="31"/>
        <v>0</v>
      </c>
      <c r="AD115" s="411">
        <f t="shared" si="31"/>
        <v>0</v>
      </c>
      <c r="AE115" s="411">
        <f t="shared" si="31"/>
        <v>0</v>
      </c>
      <c r="AF115" s="411">
        <f t="shared" si="31"/>
        <v>0</v>
      </c>
      <c r="AG115" s="411">
        <f t="shared" si="31"/>
        <v>0</v>
      </c>
      <c r="AH115" s="411">
        <f t="shared" si="31"/>
        <v>0</v>
      </c>
      <c r="AI115" s="411">
        <f t="shared" si="31"/>
        <v>0</v>
      </c>
      <c r="AJ115" s="411">
        <f t="shared" si="31"/>
        <v>0</v>
      </c>
      <c r="AK115" s="411">
        <f t="shared" si="31"/>
        <v>0</v>
      </c>
      <c r="AL115" s="411">
        <f t="shared" si="31"/>
        <v>0</v>
      </c>
      <c r="AM115" s="501"/>
    </row>
    <row r="116" spans="1:39" s="283" customFormat="1" ht="15" outlineLevel="1">
      <c r="A116" s="505"/>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45" outlineLevel="1">
      <c r="A117" s="505"/>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5">
        <v>31</v>
      </c>
      <c r="B118" s="324"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5"/>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2">Z118</f>
        <v>0</v>
      </c>
      <c r="AA119" s="411">
        <f t="shared" si="32"/>
        <v>0</v>
      </c>
      <c r="AB119" s="411">
        <f t="shared" si="32"/>
        <v>0</v>
      </c>
      <c r="AC119" s="411">
        <f t="shared" si="32"/>
        <v>0</v>
      </c>
      <c r="AD119" s="411">
        <f t="shared" si="32"/>
        <v>0</v>
      </c>
      <c r="AE119" s="411">
        <f t="shared" si="32"/>
        <v>0</v>
      </c>
      <c r="AF119" s="411">
        <f t="shared" si="32"/>
        <v>0</v>
      </c>
      <c r="AG119" s="411">
        <f t="shared" si="32"/>
        <v>0</v>
      </c>
      <c r="AH119" s="411">
        <f t="shared" si="32"/>
        <v>0</v>
      </c>
      <c r="AI119" s="411">
        <f t="shared" si="32"/>
        <v>0</v>
      </c>
      <c r="AJ119" s="411">
        <f t="shared" si="32"/>
        <v>0</v>
      </c>
      <c r="AK119" s="411">
        <f t="shared" si="32"/>
        <v>0</v>
      </c>
      <c r="AL119" s="411">
        <f t="shared" si="32"/>
        <v>0</v>
      </c>
      <c r="AM119" s="501"/>
    </row>
    <row r="120" spans="1:39" s="283" customFormat="1" ht="15" outlineLevel="1">
      <c r="A120" s="505"/>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5">
        <v>32</v>
      </c>
      <c r="B121" s="324"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5"/>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3">Z121</f>
        <v>0</v>
      </c>
      <c r="AA122" s="411">
        <f t="shared" si="33"/>
        <v>0</v>
      </c>
      <c r="AB122" s="411">
        <f t="shared" si="33"/>
        <v>0</v>
      </c>
      <c r="AC122" s="411">
        <f t="shared" si="33"/>
        <v>0</v>
      </c>
      <c r="AD122" s="411">
        <f t="shared" si="33"/>
        <v>0</v>
      </c>
      <c r="AE122" s="411">
        <f t="shared" si="33"/>
        <v>0</v>
      </c>
      <c r="AF122" s="411">
        <f t="shared" si="33"/>
        <v>0</v>
      </c>
      <c r="AG122" s="411">
        <f t="shared" si="33"/>
        <v>0</v>
      </c>
      <c r="AH122" s="411">
        <f t="shared" si="33"/>
        <v>0</v>
      </c>
      <c r="AI122" s="411">
        <f t="shared" si="33"/>
        <v>0</v>
      </c>
      <c r="AJ122" s="411">
        <f t="shared" si="33"/>
        <v>0</v>
      </c>
      <c r="AK122" s="411">
        <f t="shared" si="33"/>
        <v>0</v>
      </c>
      <c r="AL122" s="411">
        <f t="shared" si="33"/>
        <v>0</v>
      </c>
      <c r="AM122" s="501"/>
    </row>
    <row r="123" spans="1:39" s="283" customFormat="1" ht="15" outlineLevel="1">
      <c r="A123" s="505"/>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5">
        <v>33</v>
      </c>
      <c r="B124" s="324"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5"/>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4">Z124</f>
        <v>0</v>
      </c>
      <c r="AA125" s="411">
        <f t="shared" si="34"/>
        <v>0</v>
      </c>
      <c r="AB125" s="411">
        <f t="shared" si="34"/>
        <v>0</v>
      </c>
      <c r="AC125" s="411">
        <f t="shared" si="34"/>
        <v>0</v>
      </c>
      <c r="AD125" s="411">
        <f t="shared" si="34"/>
        <v>0</v>
      </c>
      <c r="AE125" s="411">
        <f t="shared" si="34"/>
        <v>0</v>
      </c>
      <c r="AF125" s="411">
        <f t="shared" si="34"/>
        <v>0</v>
      </c>
      <c r="AG125" s="411">
        <f t="shared" si="34"/>
        <v>0</v>
      </c>
      <c r="AH125" s="411">
        <f t="shared" si="34"/>
        <v>0</v>
      </c>
      <c r="AI125" s="411">
        <f t="shared" si="34"/>
        <v>0</v>
      </c>
      <c r="AJ125" s="411">
        <f t="shared" si="34"/>
        <v>0</v>
      </c>
      <c r="AK125" s="411">
        <f t="shared" si="34"/>
        <v>0</v>
      </c>
      <c r="AL125" s="411">
        <f t="shared" si="34"/>
        <v>0</v>
      </c>
      <c r="AM125" s="501"/>
    </row>
    <row r="126" spans="1:39" s="283" customFormat="1" ht="15" outlineLevel="1">
      <c r="A126" s="505"/>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45">
      <c r="A127" s="505"/>
      <c r="B127" s="327" t="s">
        <v>237</v>
      </c>
      <c r="C127" s="328"/>
      <c r="D127" s="328">
        <f>SUM(D22:D125)</f>
        <v>1133674.6336237497</v>
      </c>
      <c r="E127" s="328"/>
      <c r="F127" s="328"/>
      <c r="G127" s="328"/>
      <c r="H127" s="328"/>
      <c r="I127" s="328"/>
      <c r="J127" s="328"/>
      <c r="K127" s="328"/>
      <c r="L127" s="328"/>
      <c r="M127" s="328"/>
      <c r="N127" s="328"/>
      <c r="O127" s="328">
        <f>SUM(O22:O125)</f>
        <v>884.40349191127416</v>
      </c>
      <c r="P127" s="328"/>
      <c r="Q127" s="328"/>
      <c r="R127" s="328"/>
      <c r="S127" s="328"/>
      <c r="T127" s="328"/>
      <c r="U127" s="328"/>
      <c r="V127" s="328"/>
      <c r="W127" s="328"/>
      <c r="X127" s="328"/>
      <c r="Y127" s="329">
        <f>IF(Y21="kWh",SUMPRODUCT(D22:D125,Y22:Y125))</f>
        <v>630260.3181414695</v>
      </c>
      <c r="Z127" s="329">
        <f>IF(Z21="kWh",SUMPRODUCT(D22:D125,Z22:Z125))</f>
        <v>431870.61979242053</v>
      </c>
      <c r="AA127" s="329">
        <f>IF(AA21="kW",SUMPRODUCT(N22:N125,O22:O125,AA22:AA125),SUMPRODUCT(D22:D125,AA22:AA125))</f>
        <v>87.465009795592195</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45">
      <c r="A128" s="505"/>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07"/>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4"/>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45">
      <c r="A131" s="507"/>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5">Y127*Y130</f>
        <v>0</v>
      </c>
      <c r="Z131" s="346">
        <f t="shared" si="35"/>
        <v>0</v>
      </c>
      <c r="AA131" s="347">
        <f t="shared" si="35"/>
        <v>0</v>
      </c>
      <c r="AB131" s="347">
        <f t="shared" si="35"/>
        <v>0</v>
      </c>
      <c r="AC131" s="347">
        <f t="shared" si="35"/>
        <v>0</v>
      </c>
      <c r="AD131" s="347">
        <f t="shared" si="35"/>
        <v>0</v>
      </c>
      <c r="AE131" s="347">
        <f>AE127*AE130</f>
        <v>0</v>
      </c>
      <c r="AF131" s="347">
        <f t="shared" ref="AF131:AL131" si="36">AF127*AF130</f>
        <v>0</v>
      </c>
      <c r="AG131" s="347">
        <f t="shared" si="36"/>
        <v>0</v>
      </c>
      <c r="AH131" s="347">
        <f t="shared" si="36"/>
        <v>0</v>
      </c>
      <c r="AI131" s="347">
        <f t="shared" si="36"/>
        <v>0</v>
      </c>
      <c r="AJ131" s="347">
        <f t="shared" si="36"/>
        <v>0</v>
      </c>
      <c r="AK131" s="347">
        <f t="shared" si="36"/>
        <v>0</v>
      </c>
      <c r="AL131" s="347">
        <f t="shared" si="36"/>
        <v>0</v>
      </c>
      <c r="AM131" s="407">
        <f>SUM(Y131:AL131)</f>
        <v>0</v>
      </c>
    </row>
    <row r="132" spans="1:40" s="303" customFormat="1" ht="15.45">
      <c r="A132" s="507"/>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7">Y128*Y130</f>
        <v>0</v>
      </c>
      <c r="Z132" s="347">
        <f t="shared" si="37"/>
        <v>0</v>
      </c>
      <c r="AA132" s="347">
        <f t="shared" si="37"/>
        <v>0</v>
      </c>
      <c r="AB132" s="347">
        <f t="shared" si="37"/>
        <v>0</v>
      </c>
      <c r="AC132" s="347">
        <f t="shared" si="37"/>
        <v>0</v>
      </c>
      <c r="AD132" s="347">
        <f t="shared" si="37"/>
        <v>0</v>
      </c>
      <c r="AE132" s="347">
        <f>AE128*AE130</f>
        <v>0</v>
      </c>
      <c r="AF132" s="347">
        <f t="shared" ref="AF132:AL132" si="38">AF128*AF130</f>
        <v>0</v>
      </c>
      <c r="AG132" s="347">
        <f t="shared" si="38"/>
        <v>0</v>
      </c>
      <c r="AH132" s="347">
        <f t="shared" si="38"/>
        <v>0</v>
      </c>
      <c r="AI132" s="347">
        <f t="shared" si="38"/>
        <v>0</v>
      </c>
      <c r="AJ132" s="347">
        <f t="shared" si="38"/>
        <v>0</v>
      </c>
      <c r="AK132" s="347">
        <f t="shared" si="38"/>
        <v>0</v>
      </c>
      <c r="AL132" s="347">
        <f t="shared" si="38"/>
        <v>0</v>
      </c>
      <c r="AM132" s="407">
        <f>SUM(Y132:AL132)</f>
        <v>0</v>
      </c>
    </row>
    <row r="133" spans="1:40" s="350" customFormat="1" ht="17.25" customHeight="1">
      <c r="A133" s="509"/>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4"/>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5"/>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630260.3181414695</v>
      </c>
      <c r="Z135" s="291">
        <f>SUMPRODUCT(E22:E125,Z22:Z125)</f>
        <v>431870.61979242053</v>
      </c>
      <c r="AA135" s="291">
        <f>IF(AA21="kW",SUMPRODUCT(N22:N125,P22:P125,AA22:AA125),SUMPRODUCT(E22:E125,AA22:AA125))</f>
        <v>87.465009795592195</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5"/>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630260.3181414695</v>
      </c>
      <c r="Z136" s="291">
        <f>SUMPRODUCT(F22:F125,Z22:Z125)</f>
        <v>429877.00266343029</v>
      </c>
      <c r="AA136" s="291">
        <f>IF(AA21="kW",SUMPRODUCT(N22:N125,Q22:Q125,AA22:AA125),SUMPRODUCT(F22:F125,AA22:AA125))</f>
        <v>87.465009795592195</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5"/>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629894.0059000965</v>
      </c>
      <c r="Z137" s="291">
        <f>SUMPRODUCT(G22:G125,Z22:Z125)</f>
        <v>421821.2183585536</v>
      </c>
      <c r="AA137" s="291">
        <f>IF(AA21="kW",SUMPRODUCT(N22:N125,R22:R125,AA22:AA125),SUMPRODUCT(G22:G125,AA22:AA125))</f>
        <v>87.465009795592195</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5"/>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608424.46568552987</v>
      </c>
      <c r="Z138" s="291">
        <f>SUMPRODUCT(H22:H125,Z22:Z125)</f>
        <v>421821.2183585536</v>
      </c>
      <c r="AA138" s="291">
        <f>IF(AA21="kW",SUMPRODUCT(N22:N125,S22:S125,AA22:AA125),SUMPRODUCT(H22:H125,AA22:AA125))</f>
        <v>87.465009795592195</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5"/>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569183.16469197581</v>
      </c>
      <c r="Z139" s="291">
        <f>SUMPRODUCT(I22:I125,Z22:Z125)</f>
        <v>421821.2183585536</v>
      </c>
      <c r="AA139" s="291">
        <f>IF(AA21="kW",SUMPRODUCT(N22:N125,T22:T125,AA22:AA125),SUMPRODUCT(I22:I125,AA22:AA125))</f>
        <v>87.465009795592195</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5"/>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549286.30853970861</v>
      </c>
      <c r="Z140" s="291">
        <f>SUMPRODUCT(J22:J125,Z22:Z125)</f>
        <v>385528.54516318248</v>
      </c>
      <c r="AA140" s="291">
        <f>IF(AA21="kW",SUMPRODUCT(N22:N125,U22:U125,AA22:AA125),SUMPRODUCT(J22:J125,AA22:AA125))</f>
        <v>87.465009795592195</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5"/>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548979.44367066235</v>
      </c>
      <c r="Z141" s="291">
        <f>SUMPRODUCT(K22:K125,Z22:Z125)</f>
        <v>385528.54516318248</v>
      </c>
      <c r="AA141" s="291">
        <f>IF(AA21="kW",SUMPRODUCT(N22:N125,V22:V125,AA22:AA125),SUMPRODUCT(K22:K125,AA22:AA125))</f>
        <v>87.465009795592195</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5"/>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565081.58481438155</v>
      </c>
      <c r="Z142" s="291">
        <f>SUMPRODUCT(L22:L125,Z22:Z125)</f>
        <v>378793.85337686841</v>
      </c>
      <c r="AA142" s="291">
        <f>IF(AA21="kW",SUMPRODUCT(N22:N125,W22:W125,AA22:AA125),SUMPRODUCT(L22:L125,AA22:AA125))</f>
        <v>86.431673896607677</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510663.26106818789</v>
      </c>
      <c r="Z143" s="326">
        <f>SUMPRODUCT(M22:M125,Z22:Z125)</f>
        <v>378793.85337686841</v>
      </c>
      <c r="AA143" s="326">
        <f>IF(AA21="kW",SUMPRODUCT(N22:N125,X22:X125,AA22:AA125),SUMPRODUCT(M22:M125,AA22:AA125))</f>
        <v>86.431673896607677</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582</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45">
      <c r="B146" s="280" t="s">
        <v>242</v>
      </c>
      <c r="C146" s="281"/>
      <c r="D146" s="586" t="s">
        <v>526</v>
      </c>
      <c r="F146" s="586"/>
      <c r="O146" s="281"/>
      <c r="Y146" s="270"/>
      <c r="Z146" s="267"/>
      <c r="AA146" s="267"/>
      <c r="AB146" s="267"/>
      <c r="AC146" s="267"/>
      <c r="AD146" s="267"/>
      <c r="AE146" s="267"/>
      <c r="AF146" s="267"/>
      <c r="AG146" s="267"/>
      <c r="AH146" s="267"/>
      <c r="AI146" s="267"/>
      <c r="AJ146" s="267"/>
      <c r="AK146" s="267"/>
      <c r="AL146" s="267"/>
      <c r="AM146" s="282"/>
    </row>
    <row r="147" spans="1:39" ht="34.5" customHeight="1">
      <c r="B147" s="833" t="s">
        <v>211</v>
      </c>
      <c r="C147" s="835" t="s">
        <v>33</v>
      </c>
      <c r="D147" s="284" t="s">
        <v>422</v>
      </c>
      <c r="E147" s="837" t="s">
        <v>209</v>
      </c>
      <c r="F147" s="838"/>
      <c r="G147" s="838"/>
      <c r="H147" s="838"/>
      <c r="I147" s="838"/>
      <c r="J147" s="838"/>
      <c r="K147" s="838"/>
      <c r="L147" s="838"/>
      <c r="M147" s="839"/>
      <c r="N147" s="843" t="s">
        <v>213</v>
      </c>
      <c r="O147" s="284" t="s">
        <v>423</v>
      </c>
      <c r="P147" s="837" t="s">
        <v>212</v>
      </c>
      <c r="Q147" s="838"/>
      <c r="R147" s="838"/>
      <c r="S147" s="838"/>
      <c r="T147" s="838"/>
      <c r="U147" s="838"/>
      <c r="V147" s="838"/>
      <c r="W147" s="838"/>
      <c r="X147" s="839"/>
      <c r="Y147" s="840" t="s">
        <v>243</v>
      </c>
      <c r="Z147" s="841"/>
      <c r="AA147" s="841"/>
      <c r="AB147" s="841"/>
      <c r="AC147" s="841"/>
      <c r="AD147" s="841"/>
      <c r="AE147" s="841"/>
      <c r="AF147" s="841"/>
      <c r="AG147" s="841"/>
      <c r="AH147" s="841"/>
      <c r="AI147" s="841"/>
      <c r="AJ147" s="841"/>
      <c r="AK147" s="841"/>
      <c r="AL147" s="841"/>
      <c r="AM147" s="842"/>
    </row>
    <row r="148" spans="1:39" ht="60.75" customHeight="1">
      <c r="B148" s="834"/>
      <c r="C148" s="836"/>
      <c r="D148" s="285">
        <v>2012</v>
      </c>
      <c r="E148" s="285">
        <v>2013</v>
      </c>
      <c r="F148" s="285">
        <v>2014</v>
      </c>
      <c r="G148" s="285">
        <v>2015</v>
      </c>
      <c r="H148" s="285">
        <v>2016</v>
      </c>
      <c r="I148" s="285">
        <v>2017</v>
      </c>
      <c r="J148" s="285">
        <v>2018</v>
      </c>
      <c r="K148" s="285">
        <v>2019</v>
      </c>
      <c r="L148" s="285">
        <v>2020</v>
      </c>
      <c r="M148" s="285">
        <v>2021</v>
      </c>
      <c r="N148" s="844"/>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GS&gt;50 to 4,999 kW</v>
      </c>
      <c r="AB148" s="285" t="str">
        <f>'1.  LRAMVA Summary'!G52</f>
        <v>USL</v>
      </c>
      <c r="AC148" s="285" t="str">
        <f>'1.  LRAMVA Summary'!H52</f>
        <v>Sentinel Lighting</v>
      </c>
      <c r="AD148" s="285" t="str">
        <f>'1.  LRAMVA Summary'!I52</f>
        <v>Street Lighting</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06"/>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kWh</v>
      </c>
      <c r="AC149" s="291" t="str">
        <f>'1.  LRAMVA Summary'!H53</f>
        <v>kW</v>
      </c>
      <c r="AD149" s="291" t="str">
        <f>'1.  LRAMVA Summary'!I53</f>
        <v>kW</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5">
        <v>1</v>
      </c>
      <c r="B150" s="294" t="s">
        <v>1</v>
      </c>
      <c r="C150" s="291" t="s">
        <v>25</v>
      </c>
      <c r="D150" s="295">
        <v>35917.123315721234</v>
      </c>
      <c r="E150" s="295">
        <v>35917.123315721234</v>
      </c>
      <c r="F150" s="295">
        <v>35917.123315721234</v>
      </c>
      <c r="G150" s="295">
        <v>35917.123315721234</v>
      </c>
      <c r="H150" s="295">
        <v>21389.208186745516</v>
      </c>
      <c r="I150" s="295"/>
      <c r="J150" s="295"/>
      <c r="K150" s="295"/>
      <c r="L150" s="295"/>
      <c r="M150" s="295"/>
      <c r="N150" s="291"/>
      <c r="O150" s="295">
        <v>5.0353871257777936</v>
      </c>
      <c r="P150" s="295">
        <v>5.0353871257777936</v>
      </c>
      <c r="Q150" s="295">
        <v>5.0353871257777936</v>
      </c>
      <c r="R150" s="295">
        <v>5.0353871257777936</v>
      </c>
      <c r="S150" s="295">
        <v>2.8122471750237987</v>
      </c>
      <c r="T150" s="295">
        <v>0</v>
      </c>
      <c r="U150" s="295">
        <v>0</v>
      </c>
      <c r="V150" s="295">
        <v>0</v>
      </c>
      <c r="W150" s="295">
        <v>0</v>
      </c>
      <c r="X150" s="295">
        <v>0</v>
      </c>
      <c r="Y150" s="758">
        <v>1</v>
      </c>
      <c r="Z150" s="758"/>
      <c r="AA150" s="758"/>
      <c r="AB150" s="758"/>
      <c r="AC150" s="758"/>
      <c r="AD150" s="758"/>
      <c r="AE150" s="410"/>
      <c r="AF150" s="410"/>
      <c r="AG150" s="410"/>
      <c r="AH150" s="410"/>
      <c r="AI150" s="410"/>
      <c r="AJ150" s="410"/>
      <c r="AK150" s="410"/>
      <c r="AL150" s="410"/>
      <c r="AM150" s="296">
        <f>SUM(Y150:AL150)</f>
        <v>1</v>
      </c>
    </row>
    <row r="151" spans="1:39" ht="15" outlineLevel="1">
      <c r="B151" s="294" t="s">
        <v>244</v>
      </c>
      <c r="C151" s="291" t="s">
        <v>163</v>
      </c>
      <c r="D151" s="295"/>
      <c r="E151" s="295"/>
      <c r="F151" s="295"/>
      <c r="G151" s="295"/>
      <c r="H151" s="295"/>
      <c r="I151" s="295"/>
      <c r="J151" s="295"/>
      <c r="K151" s="295"/>
      <c r="L151" s="295"/>
      <c r="M151" s="295"/>
      <c r="N151" s="467"/>
      <c r="O151" s="295"/>
      <c r="P151" s="295"/>
      <c r="Q151" s="295"/>
      <c r="R151" s="295"/>
      <c r="S151" s="295"/>
      <c r="T151" s="295"/>
      <c r="U151" s="295"/>
      <c r="V151" s="295"/>
      <c r="W151" s="295"/>
      <c r="X151" s="295"/>
      <c r="Y151" s="754">
        <f>Y150</f>
        <v>1</v>
      </c>
      <c r="Z151" s="754">
        <f>Z150</f>
        <v>0</v>
      </c>
      <c r="AA151" s="754">
        <f t="shared" ref="AA151:AD151" si="39">AA150</f>
        <v>0</v>
      </c>
      <c r="AB151" s="754">
        <f t="shared" si="39"/>
        <v>0</v>
      </c>
      <c r="AC151" s="754">
        <f t="shared" si="39"/>
        <v>0</v>
      </c>
      <c r="AD151" s="754">
        <f t="shared" si="39"/>
        <v>0</v>
      </c>
      <c r="AE151" s="411">
        <f t="shared" ref="AE151:AL151" si="40">AE150</f>
        <v>0</v>
      </c>
      <c r="AF151" s="411">
        <f t="shared" si="40"/>
        <v>0</v>
      </c>
      <c r="AG151" s="411">
        <f t="shared" si="40"/>
        <v>0</v>
      </c>
      <c r="AH151" s="411">
        <f t="shared" si="40"/>
        <v>0</v>
      </c>
      <c r="AI151" s="411">
        <f t="shared" si="40"/>
        <v>0</v>
      </c>
      <c r="AJ151" s="411">
        <f t="shared" si="40"/>
        <v>0</v>
      </c>
      <c r="AK151" s="411">
        <f t="shared" si="40"/>
        <v>0</v>
      </c>
      <c r="AL151" s="411">
        <f t="shared" si="40"/>
        <v>0</v>
      </c>
      <c r="AM151" s="501"/>
    </row>
    <row r="152" spans="1:39" ht="15.45" outlineLevel="1">
      <c r="A152" s="507"/>
      <c r="B152" s="298"/>
      <c r="C152" s="299"/>
      <c r="D152" s="751"/>
      <c r="E152" s="751"/>
      <c r="F152" s="751"/>
      <c r="G152" s="751"/>
      <c r="H152" s="751"/>
      <c r="I152" s="751"/>
      <c r="J152" s="751"/>
      <c r="K152" s="751"/>
      <c r="L152" s="751"/>
      <c r="M152" s="751"/>
      <c r="N152" s="303"/>
      <c r="O152" s="751"/>
      <c r="P152" s="751"/>
      <c r="Q152" s="751"/>
      <c r="R152" s="751"/>
      <c r="S152" s="751"/>
      <c r="T152" s="751"/>
      <c r="U152" s="751"/>
      <c r="V152" s="751"/>
      <c r="W152" s="751"/>
      <c r="X152" s="751"/>
      <c r="Y152" s="759"/>
      <c r="Z152" s="760"/>
      <c r="AA152" s="760"/>
      <c r="AB152" s="760"/>
      <c r="AC152" s="760"/>
      <c r="AD152" s="760"/>
      <c r="AE152" s="413"/>
      <c r="AF152" s="413"/>
      <c r="AG152" s="413"/>
      <c r="AH152" s="413"/>
      <c r="AI152" s="413"/>
      <c r="AJ152" s="413"/>
      <c r="AK152" s="413"/>
      <c r="AL152" s="413"/>
      <c r="AM152" s="302"/>
    </row>
    <row r="153" spans="1:39" ht="15" outlineLevel="1">
      <c r="A153" s="505">
        <v>2</v>
      </c>
      <c r="B153" s="294" t="s">
        <v>2</v>
      </c>
      <c r="C153" s="291" t="s">
        <v>25</v>
      </c>
      <c r="D153" s="295">
        <v>735.31941220454098</v>
      </c>
      <c r="E153" s="295">
        <v>735.31941220454098</v>
      </c>
      <c r="F153" s="295">
        <v>735.31941220454098</v>
      </c>
      <c r="G153" s="295">
        <v>731.28882787370173</v>
      </c>
      <c r="H153" s="295">
        <v>0</v>
      </c>
      <c r="I153" s="295">
        <v>0</v>
      </c>
      <c r="J153" s="295">
        <v>0</v>
      </c>
      <c r="K153" s="295">
        <v>0</v>
      </c>
      <c r="L153" s="295">
        <v>0</v>
      </c>
      <c r="M153" s="295">
        <v>0</v>
      </c>
      <c r="N153" s="291"/>
      <c r="O153" s="295">
        <v>0.4146381555437369</v>
      </c>
      <c r="P153" s="295">
        <v>0.4146381555437369</v>
      </c>
      <c r="Q153" s="295">
        <v>0.4146381555437369</v>
      </c>
      <c r="R153" s="295">
        <v>0.41013095464066934</v>
      </c>
      <c r="S153" s="295">
        <v>0</v>
      </c>
      <c r="T153" s="295">
        <v>0</v>
      </c>
      <c r="U153" s="295">
        <v>0</v>
      </c>
      <c r="V153" s="295">
        <v>0</v>
      </c>
      <c r="W153" s="295">
        <v>0</v>
      </c>
      <c r="X153" s="295">
        <v>0</v>
      </c>
      <c r="Y153" s="758">
        <v>1</v>
      </c>
      <c r="Z153" s="758"/>
      <c r="AA153" s="758"/>
      <c r="AB153" s="758"/>
      <c r="AC153" s="758"/>
      <c r="AD153" s="758"/>
      <c r="AE153" s="410"/>
      <c r="AF153" s="410"/>
      <c r="AG153" s="410"/>
      <c r="AH153" s="410"/>
      <c r="AI153" s="410"/>
      <c r="AJ153" s="410"/>
      <c r="AK153" s="410"/>
      <c r="AL153" s="410"/>
      <c r="AM153" s="296">
        <f>SUM(Y153:AL153)</f>
        <v>1</v>
      </c>
    </row>
    <row r="154" spans="1:39" ht="15" outlineLevel="1">
      <c r="B154" s="294" t="s">
        <v>244</v>
      </c>
      <c r="C154" s="291" t="s">
        <v>163</v>
      </c>
      <c r="D154" s="295"/>
      <c r="E154" s="295"/>
      <c r="F154" s="295"/>
      <c r="G154" s="295"/>
      <c r="H154" s="295"/>
      <c r="I154" s="295"/>
      <c r="J154" s="295"/>
      <c r="K154" s="295"/>
      <c r="L154" s="295"/>
      <c r="M154" s="295"/>
      <c r="N154" s="467"/>
      <c r="O154" s="295"/>
      <c r="P154" s="295"/>
      <c r="Q154" s="295"/>
      <c r="R154" s="295"/>
      <c r="S154" s="295"/>
      <c r="T154" s="295"/>
      <c r="U154" s="295"/>
      <c r="V154" s="295"/>
      <c r="W154" s="295"/>
      <c r="X154" s="295"/>
      <c r="Y154" s="754">
        <f>Y153</f>
        <v>1</v>
      </c>
      <c r="Z154" s="754">
        <f>Z153</f>
        <v>0</v>
      </c>
      <c r="AA154" s="754">
        <f t="shared" ref="AA154:AD154" si="41">AA153</f>
        <v>0</v>
      </c>
      <c r="AB154" s="754">
        <f t="shared" si="41"/>
        <v>0</v>
      </c>
      <c r="AC154" s="754">
        <f t="shared" si="41"/>
        <v>0</v>
      </c>
      <c r="AD154" s="754">
        <f t="shared" si="41"/>
        <v>0</v>
      </c>
      <c r="AE154" s="411">
        <f t="shared" ref="AE154:AL154" si="42">AE153</f>
        <v>0</v>
      </c>
      <c r="AF154" s="411">
        <f t="shared" si="42"/>
        <v>0</v>
      </c>
      <c r="AG154" s="411">
        <f t="shared" si="42"/>
        <v>0</v>
      </c>
      <c r="AH154" s="411">
        <f t="shared" si="42"/>
        <v>0</v>
      </c>
      <c r="AI154" s="411">
        <f t="shared" si="42"/>
        <v>0</v>
      </c>
      <c r="AJ154" s="411">
        <f t="shared" si="42"/>
        <v>0</v>
      </c>
      <c r="AK154" s="411">
        <f t="shared" si="42"/>
        <v>0</v>
      </c>
      <c r="AL154" s="411">
        <f t="shared" si="42"/>
        <v>0</v>
      </c>
      <c r="AM154" s="501"/>
    </row>
    <row r="155" spans="1:39" ht="15.45" outlineLevel="1">
      <c r="A155" s="507"/>
      <c r="B155" s="298"/>
      <c r="C155" s="299"/>
      <c r="D155" s="752"/>
      <c r="E155" s="752"/>
      <c r="F155" s="752"/>
      <c r="G155" s="752"/>
      <c r="H155" s="752"/>
      <c r="I155" s="752"/>
      <c r="J155" s="752"/>
      <c r="K155" s="752"/>
      <c r="L155" s="752"/>
      <c r="M155" s="752"/>
      <c r="N155" s="303"/>
      <c r="O155" s="752"/>
      <c r="P155" s="752"/>
      <c r="Q155" s="752"/>
      <c r="R155" s="752"/>
      <c r="S155" s="752"/>
      <c r="T155" s="752"/>
      <c r="U155" s="752"/>
      <c r="V155" s="752"/>
      <c r="W155" s="752"/>
      <c r="X155" s="752"/>
      <c r="Y155" s="759"/>
      <c r="Z155" s="760"/>
      <c r="AA155" s="760"/>
      <c r="AB155" s="760"/>
      <c r="AC155" s="760"/>
      <c r="AD155" s="760"/>
      <c r="AE155" s="413"/>
      <c r="AF155" s="413"/>
      <c r="AG155" s="413"/>
      <c r="AH155" s="413"/>
      <c r="AI155" s="413"/>
      <c r="AJ155" s="413"/>
      <c r="AK155" s="413"/>
      <c r="AL155" s="413"/>
      <c r="AM155" s="302"/>
    </row>
    <row r="156" spans="1:39" ht="15" outlineLevel="1">
      <c r="A156" s="505">
        <v>3</v>
      </c>
      <c r="B156" s="294" t="s">
        <v>3</v>
      </c>
      <c r="C156" s="291" t="s">
        <v>25</v>
      </c>
      <c r="D156" s="295">
        <v>97939.8782553739</v>
      </c>
      <c r="E156" s="295">
        <v>97939.8782553739</v>
      </c>
      <c r="F156" s="295">
        <v>97939.8782553739</v>
      </c>
      <c r="G156" s="295">
        <v>97939.8782553739</v>
      </c>
      <c r="H156" s="295">
        <v>97939.8782553739</v>
      </c>
      <c r="I156" s="295">
        <v>97939.8782553739</v>
      </c>
      <c r="J156" s="295">
        <v>97939.8782553739</v>
      </c>
      <c r="K156" s="295">
        <v>97939.8782553739</v>
      </c>
      <c r="L156" s="295">
        <v>97939.8782553739</v>
      </c>
      <c r="M156" s="295">
        <v>97939.8782553739</v>
      </c>
      <c r="N156" s="291"/>
      <c r="O156" s="295">
        <v>53.86188206655882</v>
      </c>
      <c r="P156" s="295">
        <v>53.86188206655882</v>
      </c>
      <c r="Q156" s="295">
        <v>53.86188206655882</v>
      </c>
      <c r="R156" s="295">
        <v>53.86188206655882</v>
      </c>
      <c r="S156" s="295">
        <v>53.86188206655882</v>
      </c>
      <c r="T156" s="295">
        <v>53.86188206655882</v>
      </c>
      <c r="U156" s="295">
        <v>53.86188206655882</v>
      </c>
      <c r="V156" s="295">
        <v>53.86188206655882</v>
      </c>
      <c r="W156" s="295">
        <v>53.86188206655882</v>
      </c>
      <c r="X156" s="295">
        <v>53.86188206655882</v>
      </c>
      <c r="Y156" s="758">
        <v>1</v>
      </c>
      <c r="Z156" s="758"/>
      <c r="AA156" s="758"/>
      <c r="AB156" s="758"/>
      <c r="AC156" s="758"/>
      <c r="AD156" s="758"/>
      <c r="AE156" s="410"/>
      <c r="AF156" s="410"/>
      <c r="AG156" s="410"/>
      <c r="AH156" s="410"/>
      <c r="AI156" s="410"/>
      <c r="AJ156" s="410"/>
      <c r="AK156" s="410"/>
      <c r="AL156" s="410"/>
      <c r="AM156" s="296">
        <f>SUM(Y156:AL156)</f>
        <v>1</v>
      </c>
    </row>
    <row r="157" spans="1:39" ht="15" outlineLevel="1">
      <c r="B157" s="294" t="s">
        <v>244</v>
      </c>
      <c r="C157" s="291" t="s">
        <v>163</v>
      </c>
      <c r="D157" s="295">
        <v>7070.7709048583092</v>
      </c>
      <c r="E157" s="295">
        <v>7070.7709048583092</v>
      </c>
      <c r="F157" s="295">
        <v>7070.7709048583092</v>
      </c>
      <c r="G157" s="295">
        <v>7070.7709048583092</v>
      </c>
      <c r="H157" s="295">
        <v>7070.7709048583092</v>
      </c>
      <c r="I157" s="295">
        <v>7070.7709048583092</v>
      </c>
      <c r="J157" s="295">
        <v>7070.7709048583092</v>
      </c>
      <c r="K157" s="295">
        <v>7070.7709048583092</v>
      </c>
      <c r="L157" s="295">
        <v>7070.7709048583092</v>
      </c>
      <c r="M157" s="295">
        <v>7070.7709048583092</v>
      </c>
      <c r="N157" s="467"/>
      <c r="O157" s="295">
        <v>3.4880307100000003</v>
      </c>
      <c r="P157" s="295">
        <v>3.4880307100000003</v>
      </c>
      <c r="Q157" s="295">
        <v>3.4880307100000003</v>
      </c>
      <c r="R157" s="295">
        <v>3.4880307100000003</v>
      </c>
      <c r="S157" s="295">
        <v>3.4880307100000003</v>
      </c>
      <c r="T157" s="295">
        <v>3.4880307100000003</v>
      </c>
      <c r="U157" s="295">
        <v>3.4880307100000003</v>
      </c>
      <c r="V157" s="295">
        <v>3.4880307100000003</v>
      </c>
      <c r="W157" s="295">
        <v>3.4880307100000003</v>
      </c>
      <c r="X157" s="295">
        <v>3.0690362960000002</v>
      </c>
      <c r="Y157" s="754">
        <f>Y156</f>
        <v>1</v>
      </c>
      <c r="Z157" s="754">
        <f>Z156</f>
        <v>0</v>
      </c>
      <c r="AA157" s="754">
        <f t="shared" ref="AA157:AD157" si="43">AA156</f>
        <v>0</v>
      </c>
      <c r="AB157" s="754">
        <f t="shared" si="43"/>
        <v>0</v>
      </c>
      <c r="AC157" s="754">
        <f t="shared" si="43"/>
        <v>0</v>
      </c>
      <c r="AD157" s="754">
        <f t="shared" si="43"/>
        <v>0</v>
      </c>
      <c r="AE157" s="411">
        <f t="shared" ref="AE157:AL157" si="44">AE156</f>
        <v>0</v>
      </c>
      <c r="AF157" s="411">
        <f t="shared" si="44"/>
        <v>0</v>
      </c>
      <c r="AG157" s="411">
        <f t="shared" si="44"/>
        <v>0</v>
      </c>
      <c r="AH157" s="411">
        <f t="shared" si="44"/>
        <v>0</v>
      </c>
      <c r="AI157" s="411">
        <f t="shared" si="44"/>
        <v>0</v>
      </c>
      <c r="AJ157" s="411">
        <f t="shared" si="44"/>
        <v>0</v>
      </c>
      <c r="AK157" s="411">
        <f t="shared" si="44"/>
        <v>0</v>
      </c>
      <c r="AL157" s="411">
        <f t="shared" si="44"/>
        <v>0</v>
      </c>
      <c r="AM157" s="501"/>
    </row>
    <row r="158" spans="1:39" ht="15" outlineLevel="1">
      <c r="B158" s="294"/>
      <c r="C158" s="305"/>
      <c r="D158" s="752">
        <v>671.58264059999999</v>
      </c>
      <c r="E158" s="752">
        <v>671.58264059999999</v>
      </c>
      <c r="F158" s="752">
        <v>671.58264059999999</v>
      </c>
      <c r="G158" s="752">
        <v>671.58264059999999</v>
      </c>
      <c r="H158" s="752">
        <v>671.58264059999999</v>
      </c>
      <c r="I158" s="752">
        <v>671.58264059999999</v>
      </c>
      <c r="J158" s="752">
        <v>671.58264059999999</v>
      </c>
      <c r="K158" s="752">
        <v>671.58264059999999</v>
      </c>
      <c r="L158" s="752">
        <v>671.58264059999999</v>
      </c>
      <c r="M158" s="752">
        <v>671.58264059999999</v>
      </c>
      <c r="N158" s="283"/>
      <c r="O158" s="752">
        <v>0.41899441399999998</v>
      </c>
      <c r="P158" s="752">
        <v>0.41899441399999998</v>
      </c>
      <c r="Q158" s="752">
        <v>0.41899441399999998</v>
      </c>
      <c r="R158" s="752">
        <v>0.41899441399999998</v>
      </c>
      <c r="S158" s="752">
        <v>0.41899441399999998</v>
      </c>
      <c r="T158" s="752">
        <v>0.41899441399999998</v>
      </c>
      <c r="U158" s="752">
        <v>0.41899441399999998</v>
      </c>
      <c r="V158" s="752">
        <v>0.41899441399999998</v>
      </c>
      <c r="W158" s="752">
        <v>0.41899441399999998</v>
      </c>
      <c r="X158" s="752"/>
      <c r="Y158" s="759"/>
      <c r="Z158" s="760"/>
      <c r="AA158" s="760"/>
      <c r="AB158" s="760"/>
      <c r="AC158" s="760"/>
      <c r="AD158" s="760"/>
      <c r="AE158" s="412"/>
      <c r="AF158" s="412"/>
      <c r="AG158" s="412"/>
      <c r="AH158" s="412"/>
      <c r="AI158" s="412"/>
      <c r="AJ158" s="412"/>
      <c r="AK158" s="412"/>
      <c r="AL158" s="412"/>
      <c r="AM158" s="306"/>
    </row>
    <row r="159" spans="1:39" ht="15" outlineLevel="1">
      <c r="A159" s="505">
        <v>4</v>
      </c>
      <c r="B159" s="294" t="s">
        <v>4</v>
      </c>
      <c r="C159" s="291" t="s">
        <v>25</v>
      </c>
      <c r="D159" s="295">
        <v>2964.3830163184093</v>
      </c>
      <c r="E159" s="295">
        <v>2964.3830163184093</v>
      </c>
      <c r="F159" s="295">
        <v>2964.3830163184093</v>
      </c>
      <c r="G159" s="295">
        <v>2964.3830163184093</v>
      </c>
      <c r="H159" s="295">
        <v>2919.8476394048794</v>
      </c>
      <c r="I159" s="295">
        <v>2919.8476394048794</v>
      </c>
      <c r="J159" s="295">
        <v>1374.9463276119557</v>
      </c>
      <c r="K159" s="295">
        <v>1367.3579571497</v>
      </c>
      <c r="L159" s="295">
        <v>1367.3579571497</v>
      </c>
      <c r="M159" s="295">
        <v>1367.3579571497</v>
      </c>
      <c r="N159" s="291"/>
      <c r="O159" s="295">
        <v>0.48851314841129162</v>
      </c>
      <c r="P159" s="295">
        <v>0.48851314841129162</v>
      </c>
      <c r="Q159" s="295">
        <v>0.48851314841129162</v>
      </c>
      <c r="R159" s="295">
        <v>0.48851314841129162</v>
      </c>
      <c r="S159" s="295">
        <v>0.48645102907624677</v>
      </c>
      <c r="T159" s="295">
        <v>0.48645102907624677</v>
      </c>
      <c r="U159" s="295">
        <v>0.4149175407222635</v>
      </c>
      <c r="V159" s="295">
        <v>0.4140512883863896</v>
      </c>
      <c r="W159" s="295">
        <v>0.4140512883863896</v>
      </c>
      <c r="X159" s="295">
        <v>0.4140512883863896</v>
      </c>
      <c r="Y159" s="758">
        <v>1</v>
      </c>
      <c r="Z159" s="758"/>
      <c r="AA159" s="758"/>
      <c r="AB159" s="758"/>
      <c r="AC159" s="758"/>
      <c r="AD159" s="758"/>
      <c r="AE159" s="410"/>
      <c r="AF159" s="410"/>
      <c r="AG159" s="410"/>
      <c r="AH159" s="410"/>
      <c r="AI159" s="410"/>
      <c r="AJ159" s="410"/>
      <c r="AK159" s="410"/>
      <c r="AL159" s="410"/>
      <c r="AM159" s="296">
        <f>SUM(Y159:AL159)</f>
        <v>1</v>
      </c>
    </row>
    <row r="160" spans="1:39" ht="15" outlineLevel="1">
      <c r="B160" s="294" t="s">
        <v>244</v>
      </c>
      <c r="C160" s="291" t="s">
        <v>163</v>
      </c>
      <c r="D160" s="295"/>
      <c r="E160" s="295"/>
      <c r="F160" s="295"/>
      <c r="G160" s="295"/>
      <c r="H160" s="295"/>
      <c r="I160" s="295"/>
      <c r="J160" s="295"/>
      <c r="K160" s="295"/>
      <c r="L160" s="295"/>
      <c r="M160" s="295"/>
      <c r="N160" s="467"/>
      <c r="O160" s="295"/>
      <c r="P160" s="295"/>
      <c r="Q160" s="295"/>
      <c r="R160" s="295"/>
      <c r="S160" s="295"/>
      <c r="T160" s="295"/>
      <c r="U160" s="295"/>
      <c r="V160" s="295"/>
      <c r="W160" s="295"/>
      <c r="X160" s="295"/>
      <c r="Y160" s="754">
        <f>Y159</f>
        <v>1</v>
      </c>
      <c r="Z160" s="754">
        <f>Z159</f>
        <v>0</v>
      </c>
      <c r="AA160" s="754">
        <f t="shared" ref="AA160:AD160" si="45">AA159</f>
        <v>0</v>
      </c>
      <c r="AB160" s="754">
        <f t="shared" si="45"/>
        <v>0</v>
      </c>
      <c r="AC160" s="754">
        <f t="shared" si="45"/>
        <v>0</v>
      </c>
      <c r="AD160" s="754">
        <f t="shared" si="45"/>
        <v>0</v>
      </c>
      <c r="AE160" s="411">
        <f t="shared" ref="AE160:AL160" si="46">AE159</f>
        <v>0</v>
      </c>
      <c r="AF160" s="411">
        <f t="shared" si="46"/>
        <v>0</v>
      </c>
      <c r="AG160" s="411">
        <f t="shared" si="46"/>
        <v>0</v>
      </c>
      <c r="AH160" s="411">
        <f t="shared" si="46"/>
        <v>0</v>
      </c>
      <c r="AI160" s="411">
        <f t="shared" si="46"/>
        <v>0</v>
      </c>
      <c r="AJ160" s="411">
        <f t="shared" si="46"/>
        <v>0</v>
      </c>
      <c r="AK160" s="411">
        <f t="shared" si="46"/>
        <v>0</v>
      </c>
      <c r="AL160" s="411">
        <f t="shared" si="46"/>
        <v>0</v>
      </c>
      <c r="AM160" s="501"/>
    </row>
    <row r="161" spans="1:39" ht="15" outlineLevel="1">
      <c r="B161" s="294"/>
      <c r="C161" s="305"/>
      <c r="D161" s="752"/>
      <c r="E161" s="752"/>
      <c r="F161" s="752"/>
      <c r="G161" s="752"/>
      <c r="H161" s="752"/>
      <c r="I161" s="752"/>
      <c r="J161" s="752"/>
      <c r="K161" s="752"/>
      <c r="L161" s="752"/>
      <c r="M161" s="752"/>
      <c r="N161" s="291"/>
      <c r="O161" s="752"/>
      <c r="P161" s="752"/>
      <c r="Q161" s="752"/>
      <c r="R161" s="752"/>
      <c r="S161" s="752"/>
      <c r="T161" s="752"/>
      <c r="U161" s="752"/>
      <c r="V161" s="752"/>
      <c r="W161" s="752"/>
      <c r="X161" s="752"/>
      <c r="Y161" s="759"/>
      <c r="Z161" s="759"/>
      <c r="AA161" s="759"/>
      <c r="AB161" s="759"/>
      <c r="AC161" s="759"/>
      <c r="AD161" s="759"/>
      <c r="AE161" s="412"/>
      <c r="AF161" s="412"/>
      <c r="AG161" s="412"/>
      <c r="AH161" s="412"/>
      <c r="AI161" s="412"/>
      <c r="AJ161" s="412"/>
      <c r="AK161" s="412"/>
      <c r="AL161" s="412"/>
      <c r="AM161" s="306"/>
    </row>
    <row r="162" spans="1:39" ht="15" outlineLevel="1">
      <c r="A162" s="505">
        <v>5</v>
      </c>
      <c r="B162" s="294" t="s">
        <v>5</v>
      </c>
      <c r="C162" s="291" t="s">
        <v>25</v>
      </c>
      <c r="D162" s="295">
        <v>56780.886208517615</v>
      </c>
      <c r="E162" s="295">
        <v>56780.886208517615</v>
      </c>
      <c r="F162" s="295">
        <v>56780.886208517615</v>
      </c>
      <c r="G162" s="295">
        <v>56780.886208517615</v>
      </c>
      <c r="H162" s="295">
        <v>51042.404553951746</v>
      </c>
      <c r="I162" s="295">
        <v>41504.765501342423</v>
      </c>
      <c r="J162" s="295">
        <v>28310.506945474113</v>
      </c>
      <c r="K162" s="295">
        <v>28251.658358215802</v>
      </c>
      <c r="L162" s="295">
        <v>28251.658358215802</v>
      </c>
      <c r="M162" s="295">
        <v>14349.692581563415</v>
      </c>
      <c r="N162" s="291"/>
      <c r="O162" s="295">
        <v>3.1377712511456317</v>
      </c>
      <c r="P162" s="295">
        <v>3.1377712511456317</v>
      </c>
      <c r="Q162" s="295">
        <v>3.1377712511456317</v>
      </c>
      <c r="R162" s="295">
        <v>3.1377712511456317</v>
      </c>
      <c r="S162" s="295">
        <v>2.8720626214273755</v>
      </c>
      <c r="T162" s="295">
        <v>2.4304417962741272</v>
      </c>
      <c r="U162" s="295">
        <v>1.8195087007158763</v>
      </c>
      <c r="V162" s="295">
        <v>1.8127908254580785</v>
      </c>
      <c r="W162" s="295">
        <v>1.8127908254580785</v>
      </c>
      <c r="X162" s="295">
        <v>1.1690887977683428</v>
      </c>
      <c r="Y162" s="758">
        <v>1</v>
      </c>
      <c r="Z162" s="758"/>
      <c r="AA162" s="758"/>
      <c r="AB162" s="758"/>
      <c r="AC162" s="758"/>
      <c r="AD162" s="758"/>
      <c r="AE162" s="410"/>
      <c r="AF162" s="410"/>
      <c r="AG162" s="410"/>
      <c r="AH162" s="410"/>
      <c r="AI162" s="410"/>
      <c r="AJ162" s="410"/>
      <c r="AK162" s="410"/>
      <c r="AL162" s="410"/>
      <c r="AM162" s="296">
        <f>SUM(Y162:AL162)</f>
        <v>1</v>
      </c>
    </row>
    <row r="163" spans="1:39" ht="15" outlineLevel="1">
      <c r="B163" s="294" t="s">
        <v>244</v>
      </c>
      <c r="C163" s="291" t="s">
        <v>163</v>
      </c>
      <c r="D163" s="295"/>
      <c r="E163" s="295"/>
      <c r="F163" s="295"/>
      <c r="G163" s="295"/>
      <c r="H163" s="295"/>
      <c r="I163" s="295"/>
      <c r="J163" s="295"/>
      <c r="K163" s="295"/>
      <c r="L163" s="295"/>
      <c r="M163" s="295"/>
      <c r="N163" s="467"/>
      <c r="O163" s="295"/>
      <c r="P163" s="295"/>
      <c r="Q163" s="295"/>
      <c r="R163" s="295"/>
      <c r="S163" s="295"/>
      <c r="T163" s="295"/>
      <c r="U163" s="295"/>
      <c r="V163" s="295"/>
      <c r="W163" s="295"/>
      <c r="X163" s="295"/>
      <c r="Y163" s="754">
        <f>Y162</f>
        <v>1</v>
      </c>
      <c r="Z163" s="754">
        <f>Z162</f>
        <v>0</v>
      </c>
      <c r="AA163" s="754">
        <f t="shared" ref="AA163:AD163" si="47">AA162</f>
        <v>0</v>
      </c>
      <c r="AB163" s="754">
        <f t="shared" si="47"/>
        <v>0</v>
      </c>
      <c r="AC163" s="754">
        <f t="shared" si="47"/>
        <v>0</v>
      </c>
      <c r="AD163" s="754">
        <f t="shared" si="47"/>
        <v>0</v>
      </c>
      <c r="AE163" s="411">
        <f t="shared" ref="AE163:AL163" si="48">AE162</f>
        <v>0</v>
      </c>
      <c r="AF163" s="411">
        <f t="shared" si="48"/>
        <v>0</v>
      </c>
      <c r="AG163" s="411">
        <f t="shared" si="48"/>
        <v>0</v>
      </c>
      <c r="AH163" s="411">
        <f t="shared" si="48"/>
        <v>0</v>
      </c>
      <c r="AI163" s="411">
        <f t="shared" si="48"/>
        <v>0</v>
      </c>
      <c r="AJ163" s="411">
        <f t="shared" si="48"/>
        <v>0</v>
      </c>
      <c r="AK163" s="411">
        <f t="shared" si="48"/>
        <v>0</v>
      </c>
      <c r="AL163" s="411">
        <f t="shared" si="48"/>
        <v>0</v>
      </c>
      <c r="AM163" s="501"/>
    </row>
    <row r="164" spans="1:39" ht="15" outlineLevel="1">
      <c r="B164" s="294"/>
      <c r="C164" s="305"/>
      <c r="D164" s="752"/>
      <c r="E164" s="752"/>
      <c r="F164" s="752"/>
      <c r="G164" s="752"/>
      <c r="H164" s="752"/>
      <c r="I164" s="752"/>
      <c r="J164" s="752"/>
      <c r="K164" s="752"/>
      <c r="L164" s="752"/>
      <c r="M164" s="752"/>
      <c r="N164" s="291"/>
      <c r="O164" s="752"/>
      <c r="P164" s="752"/>
      <c r="Q164" s="752"/>
      <c r="R164" s="752"/>
      <c r="S164" s="752"/>
      <c r="T164" s="752"/>
      <c r="U164" s="752"/>
      <c r="V164" s="752"/>
      <c r="W164" s="752"/>
      <c r="X164" s="752"/>
      <c r="Y164" s="759"/>
      <c r="Z164" s="759"/>
      <c r="AA164" s="759"/>
      <c r="AB164" s="759"/>
      <c r="AC164" s="759"/>
      <c r="AD164" s="759"/>
      <c r="AE164" s="412"/>
      <c r="AF164" s="412"/>
      <c r="AG164" s="412"/>
      <c r="AH164" s="412"/>
      <c r="AI164" s="412"/>
      <c r="AJ164" s="412"/>
      <c r="AK164" s="412"/>
      <c r="AL164" s="412"/>
      <c r="AM164" s="306"/>
    </row>
    <row r="165" spans="1:39" ht="15" outlineLevel="1">
      <c r="A165" s="505">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758"/>
      <c r="Z165" s="758"/>
      <c r="AA165" s="758"/>
      <c r="AB165" s="758"/>
      <c r="AC165" s="758"/>
      <c r="AD165" s="758"/>
      <c r="AE165" s="410"/>
      <c r="AF165" s="410"/>
      <c r="AG165" s="410"/>
      <c r="AH165" s="410"/>
      <c r="AI165" s="410"/>
      <c r="AJ165" s="410"/>
      <c r="AK165" s="410"/>
      <c r="AL165" s="410"/>
      <c r="AM165" s="296">
        <f>SUM(Y165:AL165)</f>
        <v>0</v>
      </c>
    </row>
    <row r="166" spans="1:39" ht="15" outlineLevel="1">
      <c r="B166" s="294" t="s">
        <v>244</v>
      </c>
      <c r="C166" s="291" t="s">
        <v>163</v>
      </c>
      <c r="D166" s="295"/>
      <c r="E166" s="295"/>
      <c r="F166" s="295"/>
      <c r="G166" s="295"/>
      <c r="H166" s="295"/>
      <c r="I166" s="295"/>
      <c r="J166" s="295"/>
      <c r="K166" s="295"/>
      <c r="L166" s="295"/>
      <c r="M166" s="295"/>
      <c r="N166" s="467"/>
      <c r="O166" s="295"/>
      <c r="P166" s="295"/>
      <c r="Q166" s="295"/>
      <c r="R166" s="295"/>
      <c r="S166" s="295"/>
      <c r="T166" s="295"/>
      <c r="U166" s="295"/>
      <c r="V166" s="295"/>
      <c r="W166" s="295"/>
      <c r="X166" s="295"/>
      <c r="Y166" s="754">
        <f>Y165</f>
        <v>0</v>
      </c>
      <c r="Z166" s="754">
        <f>Z165</f>
        <v>0</v>
      </c>
      <c r="AA166" s="754">
        <f t="shared" ref="AA166:AD166" si="49">AA165</f>
        <v>0</v>
      </c>
      <c r="AB166" s="754">
        <f t="shared" si="49"/>
        <v>0</v>
      </c>
      <c r="AC166" s="754">
        <f t="shared" si="49"/>
        <v>0</v>
      </c>
      <c r="AD166" s="754">
        <f t="shared" si="49"/>
        <v>0</v>
      </c>
      <c r="AE166" s="411">
        <f t="shared" ref="AE166:AL166" si="50">AE165</f>
        <v>0</v>
      </c>
      <c r="AF166" s="411">
        <f t="shared" si="50"/>
        <v>0</v>
      </c>
      <c r="AG166" s="411">
        <f t="shared" si="50"/>
        <v>0</v>
      </c>
      <c r="AH166" s="411">
        <f t="shared" si="50"/>
        <v>0</v>
      </c>
      <c r="AI166" s="411">
        <f t="shared" si="50"/>
        <v>0</v>
      </c>
      <c r="AJ166" s="411">
        <f t="shared" si="50"/>
        <v>0</v>
      </c>
      <c r="AK166" s="411">
        <f t="shared" si="50"/>
        <v>0</v>
      </c>
      <c r="AL166" s="411">
        <f t="shared" si="50"/>
        <v>0</v>
      </c>
      <c r="AM166" s="501"/>
    </row>
    <row r="167" spans="1:39" ht="15" outlineLevel="1">
      <c r="B167" s="294"/>
      <c r="C167" s="305"/>
      <c r="D167" s="752"/>
      <c r="E167" s="752"/>
      <c r="F167" s="752"/>
      <c r="G167" s="752"/>
      <c r="H167" s="752"/>
      <c r="I167" s="752"/>
      <c r="J167" s="752"/>
      <c r="K167" s="752"/>
      <c r="L167" s="752"/>
      <c r="M167" s="752"/>
      <c r="N167" s="291"/>
      <c r="O167" s="752"/>
      <c r="P167" s="752"/>
      <c r="Q167" s="752"/>
      <c r="R167" s="752"/>
      <c r="S167" s="752"/>
      <c r="T167" s="752"/>
      <c r="U167" s="752"/>
      <c r="V167" s="752"/>
      <c r="W167" s="752"/>
      <c r="X167" s="752"/>
      <c r="Y167" s="759"/>
      <c r="Z167" s="759"/>
      <c r="AA167" s="759"/>
      <c r="AB167" s="759"/>
      <c r="AC167" s="759"/>
      <c r="AD167" s="759"/>
      <c r="AE167" s="412"/>
      <c r="AF167" s="412"/>
      <c r="AG167" s="412"/>
      <c r="AH167" s="412"/>
      <c r="AI167" s="412"/>
      <c r="AJ167" s="412"/>
      <c r="AK167" s="412"/>
      <c r="AL167" s="412"/>
      <c r="AM167" s="306"/>
    </row>
    <row r="168" spans="1:39" ht="15" outlineLevel="1">
      <c r="A168" s="505">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758"/>
      <c r="Z168" s="758"/>
      <c r="AA168" s="758"/>
      <c r="AB168" s="758"/>
      <c r="AC168" s="758"/>
      <c r="AD168" s="758"/>
      <c r="AE168" s="410"/>
      <c r="AF168" s="410"/>
      <c r="AG168" s="410"/>
      <c r="AH168" s="410"/>
      <c r="AI168" s="410"/>
      <c r="AJ168" s="410"/>
      <c r="AK168" s="410"/>
      <c r="AL168" s="410"/>
      <c r="AM168" s="296">
        <f>SUM(Y168:AL168)</f>
        <v>0</v>
      </c>
    </row>
    <row r="169" spans="1:39" ht="1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754">
        <f>Y168</f>
        <v>0</v>
      </c>
      <c r="Z169" s="754">
        <f>Z168</f>
        <v>0</v>
      </c>
      <c r="AA169" s="754">
        <f t="shared" ref="AA169:AD169" si="51">AA168</f>
        <v>0</v>
      </c>
      <c r="AB169" s="754">
        <f t="shared" si="51"/>
        <v>0</v>
      </c>
      <c r="AC169" s="754">
        <f t="shared" si="51"/>
        <v>0</v>
      </c>
      <c r="AD169" s="754">
        <f t="shared" si="51"/>
        <v>0</v>
      </c>
      <c r="AE169" s="411">
        <f t="shared" ref="AE169:AL169" si="52">AE168</f>
        <v>0</v>
      </c>
      <c r="AF169" s="411">
        <f t="shared" si="52"/>
        <v>0</v>
      </c>
      <c r="AG169" s="411">
        <f t="shared" si="52"/>
        <v>0</v>
      </c>
      <c r="AH169" s="411">
        <f t="shared" si="52"/>
        <v>0</v>
      </c>
      <c r="AI169" s="411">
        <f t="shared" si="52"/>
        <v>0</v>
      </c>
      <c r="AJ169" s="411">
        <f t="shared" si="52"/>
        <v>0</v>
      </c>
      <c r="AK169" s="411">
        <f t="shared" si="52"/>
        <v>0</v>
      </c>
      <c r="AL169" s="411">
        <f t="shared" si="52"/>
        <v>0</v>
      </c>
      <c r="AM169" s="501"/>
    </row>
    <row r="170" spans="1:39" ht="15" outlineLevel="1">
      <c r="B170" s="294"/>
      <c r="C170" s="305"/>
      <c r="D170" s="752"/>
      <c r="E170" s="752"/>
      <c r="F170" s="752"/>
      <c r="G170" s="752"/>
      <c r="H170" s="752"/>
      <c r="I170" s="752"/>
      <c r="J170" s="752"/>
      <c r="K170" s="752"/>
      <c r="L170" s="752"/>
      <c r="M170" s="752"/>
      <c r="N170" s="291"/>
      <c r="O170" s="752"/>
      <c r="P170" s="752"/>
      <c r="Q170" s="752"/>
      <c r="R170" s="752"/>
      <c r="S170" s="752"/>
      <c r="T170" s="752"/>
      <c r="U170" s="752"/>
      <c r="V170" s="752"/>
      <c r="W170" s="752"/>
      <c r="X170" s="752"/>
      <c r="Y170" s="759"/>
      <c r="Z170" s="759"/>
      <c r="AA170" s="759"/>
      <c r="AB170" s="759"/>
      <c r="AC170" s="759"/>
      <c r="AD170" s="759"/>
      <c r="AE170" s="412"/>
      <c r="AF170" s="412"/>
      <c r="AG170" s="412"/>
      <c r="AH170" s="412"/>
      <c r="AI170" s="412"/>
      <c r="AJ170" s="412"/>
      <c r="AK170" s="412"/>
      <c r="AL170" s="412"/>
      <c r="AM170" s="306"/>
    </row>
    <row r="171" spans="1:39" s="283" customFormat="1" ht="15" outlineLevel="1">
      <c r="A171" s="505">
        <v>8</v>
      </c>
      <c r="B171" s="294" t="s">
        <v>485</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758"/>
      <c r="Z171" s="758"/>
      <c r="AA171" s="758"/>
      <c r="AB171" s="758"/>
      <c r="AC171" s="758"/>
      <c r="AD171" s="758"/>
      <c r="AE171" s="410"/>
      <c r="AF171" s="410"/>
      <c r="AG171" s="410"/>
      <c r="AH171" s="410"/>
      <c r="AI171" s="410"/>
      <c r="AJ171" s="410"/>
      <c r="AK171" s="410"/>
      <c r="AL171" s="410"/>
      <c r="AM171" s="296">
        <f>SUM(Y171:AL171)</f>
        <v>0</v>
      </c>
    </row>
    <row r="172" spans="1:39" s="283" customFormat="1" ht="15" outlineLevel="1">
      <c r="A172" s="505"/>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754">
        <f>Y171</f>
        <v>0</v>
      </c>
      <c r="Z172" s="754">
        <f>Z171</f>
        <v>0</v>
      </c>
      <c r="AA172" s="754">
        <f t="shared" ref="AA172:AD172" si="53">AA171</f>
        <v>0</v>
      </c>
      <c r="AB172" s="754">
        <f t="shared" si="53"/>
        <v>0</v>
      </c>
      <c r="AC172" s="754">
        <f t="shared" si="53"/>
        <v>0</v>
      </c>
      <c r="AD172" s="754">
        <f t="shared" si="53"/>
        <v>0</v>
      </c>
      <c r="AE172" s="411">
        <f t="shared" ref="AE172:AL172" si="54">AE171</f>
        <v>0</v>
      </c>
      <c r="AF172" s="411">
        <f t="shared" si="54"/>
        <v>0</v>
      </c>
      <c r="AG172" s="411">
        <f t="shared" si="54"/>
        <v>0</v>
      </c>
      <c r="AH172" s="411">
        <f t="shared" si="54"/>
        <v>0</v>
      </c>
      <c r="AI172" s="411">
        <f t="shared" si="54"/>
        <v>0</v>
      </c>
      <c r="AJ172" s="411">
        <f t="shared" si="54"/>
        <v>0</v>
      </c>
      <c r="AK172" s="411">
        <f t="shared" si="54"/>
        <v>0</v>
      </c>
      <c r="AL172" s="411">
        <f t="shared" si="54"/>
        <v>0</v>
      </c>
      <c r="AM172" s="501"/>
    </row>
    <row r="173" spans="1:39" s="283" customFormat="1" ht="15" outlineLevel="1">
      <c r="A173" s="505"/>
      <c r="B173" s="294"/>
      <c r="C173" s="305"/>
      <c r="D173" s="752"/>
      <c r="E173" s="752"/>
      <c r="F173" s="752"/>
      <c r="G173" s="752"/>
      <c r="H173" s="752"/>
      <c r="I173" s="752"/>
      <c r="J173" s="752"/>
      <c r="K173" s="752"/>
      <c r="L173" s="752"/>
      <c r="M173" s="752"/>
      <c r="N173" s="291"/>
      <c r="O173" s="752"/>
      <c r="P173" s="752"/>
      <c r="Q173" s="752"/>
      <c r="R173" s="752"/>
      <c r="S173" s="752"/>
      <c r="T173" s="752"/>
      <c r="U173" s="752"/>
      <c r="V173" s="752"/>
      <c r="W173" s="752"/>
      <c r="X173" s="752"/>
      <c r="Y173" s="759"/>
      <c r="Z173" s="759"/>
      <c r="AA173" s="759"/>
      <c r="AB173" s="759"/>
      <c r="AC173" s="759"/>
      <c r="AD173" s="759"/>
      <c r="AE173" s="412"/>
      <c r="AF173" s="412"/>
      <c r="AG173" s="412"/>
      <c r="AH173" s="412"/>
      <c r="AI173" s="412"/>
      <c r="AJ173" s="412"/>
      <c r="AK173" s="412"/>
      <c r="AL173" s="412"/>
      <c r="AM173" s="306"/>
    </row>
    <row r="174" spans="1:39" ht="15" outlineLevel="1">
      <c r="A174" s="505">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758"/>
      <c r="Z174" s="758"/>
      <c r="AA174" s="758"/>
      <c r="AB174" s="758"/>
      <c r="AC174" s="758"/>
      <c r="AD174" s="758"/>
      <c r="AE174" s="410"/>
      <c r="AF174" s="410"/>
      <c r="AG174" s="410"/>
      <c r="AH174" s="410"/>
      <c r="AI174" s="410"/>
      <c r="AJ174" s="410"/>
      <c r="AK174" s="410"/>
      <c r="AL174" s="410"/>
      <c r="AM174" s="296">
        <f>SUM(Y174:AL174)</f>
        <v>0</v>
      </c>
    </row>
    <row r="175" spans="1:39" ht="1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754">
        <f>Y174</f>
        <v>0</v>
      </c>
      <c r="Z175" s="754">
        <f>Z174</f>
        <v>0</v>
      </c>
      <c r="AA175" s="754">
        <f t="shared" ref="AA175:AD175" si="55">AA174</f>
        <v>0</v>
      </c>
      <c r="AB175" s="754">
        <f t="shared" si="55"/>
        <v>0</v>
      </c>
      <c r="AC175" s="754">
        <f t="shared" si="55"/>
        <v>0</v>
      </c>
      <c r="AD175" s="754">
        <f t="shared" si="55"/>
        <v>0</v>
      </c>
      <c r="AE175" s="411">
        <f t="shared" ref="AE175:AL175" si="56">AE174</f>
        <v>0</v>
      </c>
      <c r="AF175" s="411">
        <f t="shared" si="56"/>
        <v>0</v>
      </c>
      <c r="AG175" s="411">
        <f t="shared" si="56"/>
        <v>0</v>
      </c>
      <c r="AH175" s="411">
        <f t="shared" si="56"/>
        <v>0</v>
      </c>
      <c r="AI175" s="411">
        <f t="shared" si="56"/>
        <v>0</v>
      </c>
      <c r="AJ175" s="411">
        <f t="shared" si="56"/>
        <v>0</v>
      </c>
      <c r="AK175" s="411">
        <f t="shared" si="56"/>
        <v>0</v>
      </c>
      <c r="AL175" s="411">
        <f t="shared" si="56"/>
        <v>0</v>
      </c>
      <c r="AM175" s="501"/>
    </row>
    <row r="176" spans="1:39" ht="15" outlineLevel="1">
      <c r="B176" s="307"/>
      <c r="C176" s="308"/>
      <c r="D176" s="753"/>
      <c r="E176" s="753"/>
      <c r="F176" s="753"/>
      <c r="G176" s="753"/>
      <c r="H176" s="753"/>
      <c r="I176" s="753"/>
      <c r="J176" s="753"/>
      <c r="K176" s="753"/>
      <c r="L176" s="753"/>
      <c r="M176" s="753"/>
      <c r="N176" s="291"/>
      <c r="O176" s="753"/>
      <c r="P176" s="753"/>
      <c r="Q176" s="753"/>
      <c r="R176" s="753"/>
      <c r="S176" s="753"/>
      <c r="T176" s="753"/>
      <c r="U176" s="753"/>
      <c r="V176" s="753"/>
      <c r="W176" s="753"/>
      <c r="X176" s="753"/>
      <c r="Y176" s="759"/>
      <c r="Z176" s="759"/>
      <c r="AA176" s="759"/>
      <c r="AB176" s="759"/>
      <c r="AC176" s="759"/>
      <c r="AD176" s="759"/>
      <c r="AE176" s="412"/>
      <c r="AF176" s="412"/>
      <c r="AG176" s="412"/>
      <c r="AH176" s="412"/>
      <c r="AI176" s="412"/>
      <c r="AJ176" s="412"/>
      <c r="AK176" s="412"/>
      <c r="AL176" s="412"/>
      <c r="AM176" s="306"/>
    </row>
    <row r="177" spans="1:39" ht="15.45" outlineLevel="1">
      <c r="A177" s="506"/>
      <c r="B177" s="288" t="s">
        <v>8</v>
      </c>
      <c r="C177" s="289"/>
      <c r="D177" s="755"/>
      <c r="E177" s="755"/>
      <c r="F177" s="755"/>
      <c r="G177" s="755"/>
      <c r="H177" s="755"/>
      <c r="I177" s="755"/>
      <c r="J177" s="755"/>
      <c r="K177" s="755"/>
      <c r="L177" s="755"/>
      <c r="M177" s="755"/>
      <c r="N177" s="291"/>
      <c r="O177" s="755"/>
      <c r="P177" s="755"/>
      <c r="Q177" s="755"/>
      <c r="R177" s="755"/>
      <c r="S177" s="755"/>
      <c r="T177" s="755"/>
      <c r="U177" s="755"/>
      <c r="V177" s="755"/>
      <c r="W177" s="755"/>
      <c r="X177" s="755"/>
      <c r="Y177" s="761"/>
      <c r="Z177" s="761"/>
      <c r="AA177" s="761"/>
      <c r="AB177" s="761"/>
      <c r="AC177" s="761"/>
      <c r="AD177" s="761"/>
      <c r="AE177" s="414"/>
      <c r="AF177" s="414"/>
      <c r="AG177" s="414"/>
      <c r="AH177" s="414"/>
      <c r="AI177" s="414"/>
      <c r="AJ177" s="414"/>
      <c r="AK177" s="414"/>
      <c r="AL177" s="414"/>
      <c r="AM177" s="292"/>
    </row>
    <row r="178" spans="1:39" ht="15" outlineLevel="1">
      <c r="A178" s="505">
        <v>10</v>
      </c>
      <c r="B178" s="310" t="s">
        <v>22</v>
      </c>
      <c r="C178" s="291" t="s">
        <v>25</v>
      </c>
      <c r="D178" s="295">
        <v>416935.64765394421</v>
      </c>
      <c r="E178" s="295">
        <v>416935.64765394421</v>
      </c>
      <c r="F178" s="295">
        <v>416935.64765394421</v>
      </c>
      <c r="G178" s="295">
        <v>391301.28518874699</v>
      </c>
      <c r="H178" s="295">
        <v>391301.28518874699</v>
      </c>
      <c r="I178" s="295">
        <v>385761.61069689383</v>
      </c>
      <c r="J178" s="295">
        <v>383599.40587487665</v>
      </c>
      <c r="K178" s="295">
        <v>383599.40587487665</v>
      </c>
      <c r="L178" s="295">
        <v>336490.81778096635</v>
      </c>
      <c r="M178" s="295">
        <v>307333.75010426255</v>
      </c>
      <c r="N178" s="295">
        <v>12</v>
      </c>
      <c r="O178" s="295">
        <v>88.30524880176884</v>
      </c>
      <c r="P178" s="295">
        <v>88.30524880176884</v>
      </c>
      <c r="Q178" s="295">
        <v>88.30524880176884</v>
      </c>
      <c r="R178" s="295">
        <v>80.555644350312335</v>
      </c>
      <c r="S178" s="295">
        <v>80.555644350312335</v>
      </c>
      <c r="T178" s="295">
        <v>78.880927994094364</v>
      </c>
      <c r="U178" s="295">
        <v>78.376096419000049</v>
      </c>
      <c r="V178" s="295">
        <v>78.376096419000049</v>
      </c>
      <c r="W178" s="295">
        <v>64.283775217575766</v>
      </c>
      <c r="X178" s="295">
        <v>57.476183147445113</v>
      </c>
      <c r="Y178" s="762"/>
      <c r="Z178" s="763">
        <v>0.9</v>
      </c>
      <c r="AA178" s="763">
        <v>0.1</v>
      </c>
      <c r="AB178" s="415"/>
      <c r="AC178" s="415"/>
      <c r="AD178" s="415"/>
      <c r="AE178" s="415"/>
      <c r="AF178" s="415"/>
      <c r="AG178" s="415"/>
      <c r="AH178" s="415"/>
      <c r="AI178" s="415"/>
      <c r="AJ178" s="415"/>
      <c r="AK178" s="415"/>
      <c r="AL178" s="415"/>
      <c r="AM178" s="296">
        <f>SUM(Y178:AL178)</f>
        <v>1</v>
      </c>
    </row>
    <row r="179" spans="1:39" ht="15" outlineLevel="1">
      <c r="B179" s="294" t="s">
        <v>244</v>
      </c>
      <c r="C179" s="291" t="s">
        <v>163</v>
      </c>
      <c r="D179" s="295">
        <v>4947.2449475630001</v>
      </c>
      <c r="E179" s="295">
        <v>4947.2449475630001</v>
      </c>
      <c r="F179" s="295">
        <v>4947.2449475630001</v>
      </c>
      <c r="G179" s="295">
        <v>4947.2449475630001</v>
      </c>
      <c r="H179" s="295">
        <v>4947.2449475630001</v>
      </c>
      <c r="I179" s="295">
        <v>4701.42546373</v>
      </c>
      <c r="J179" s="295">
        <v>4701.42546373</v>
      </c>
      <c r="K179" s="295">
        <v>4701.42546373</v>
      </c>
      <c r="L179" s="295">
        <v>3232.5020400909998</v>
      </c>
      <c r="M179" s="295">
        <v>0</v>
      </c>
      <c r="N179" s="295">
        <f>N178</f>
        <v>12</v>
      </c>
      <c r="O179" s="295">
        <v>1.305710774</v>
      </c>
      <c r="P179" s="295">
        <v>1.305710774</v>
      </c>
      <c r="Q179" s="295">
        <v>1.305710774</v>
      </c>
      <c r="R179" s="295">
        <v>1.305710774</v>
      </c>
      <c r="S179" s="295">
        <v>1.305710774</v>
      </c>
      <c r="T179" s="295">
        <v>1.2408324120000001</v>
      </c>
      <c r="U179" s="295">
        <v>1.2408324120000001</v>
      </c>
      <c r="V179" s="295">
        <v>1.2408324120000001</v>
      </c>
      <c r="W179" s="295">
        <v>0.85314408100000005</v>
      </c>
      <c r="X179" s="295">
        <v>0</v>
      </c>
      <c r="Y179" s="754">
        <f>Y178</f>
        <v>0</v>
      </c>
      <c r="Z179" s="754">
        <f>Z178</f>
        <v>0.9</v>
      </c>
      <c r="AA179" s="754">
        <f t="shared" ref="AA179:AD179" si="57">AA178</f>
        <v>0.1</v>
      </c>
      <c r="AB179" s="754">
        <f t="shared" si="57"/>
        <v>0</v>
      </c>
      <c r="AC179" s="754">
        <f t="shared" si="57"/>
        <v>0</v>
      </c>
      <c r="AD179" s="754">
        <f t="shared" si="57"/>
        <v>0</v>
      </c>
      <c r="AE179" s="411">
        <f t="shared" ref="AE179:AL179" si="58">AE178</f>
        <v>0</v>
      </c>
      <c r="AF179" s="411">
        <f t="shared" si="58"/>
        <v>0</v>
      </c>
      <c r="AG179" s="411">
        <f t="shared" si="58"/>
        <v>0</v>
      </c>
      <c r="AH179" s="411">
        <f t="shared" si="58"/>
        <v>0</v>
      </c>
      <c r="AI179" s="411">
        <f t="shared" si="58"/>
        <v>0</v>
      </c>
      <c r="AJ179" s="411">
        <f t="shared" si="58"/>
        <v>0</v>
      </c>
      <c r="AK179" s="411">
        <f t="shared" si="58"/>
        <v>0</v>
      </c>
      <c r="AL179" s="411">
        <f t="shared" si="58"/>
        <v>0</v>
      </c>
      <c r="AM179" s="501"/>
    </row>
    <row r="180" spans="1:39" ht="15" outlineLevel="1">
      <c r="B180" s="310"/>
      <c r="C180" s="312"/>
      <c r="D180" s="753"/>
      <c r="E180" s="753"/>
      <c r="F180" s="753"/>
      <c r="G180" s="753"/>
      <c r="H180" s="753"/>
      <c r="I180" s="753"/>
      <c r="J180" s="753"/>
      <c r="K180" s="753"/>
      <c r="L180" s="753"/>
      <c r="M180" s="753"/>
      <c r="N180" s="291"/>
      <c r="O180" s="753"/>
      <c r="P180" s="753"/>
      <c r="Q180" s="753"/>
      <c r="R180" s="753"/>
      <c r="S180" s="753"/>
      <c r="T180" s="753"/>
      <c r="U180" s="753"/>
      <c r="V180" s="753"/>
      <c r="W180" s="753"/>
      <c r="X180" s="753"/>
      <c r="Y180" s="416"/>
      <c r="Z180" s="416"/>
      <c r="AA180" s="416"/>
      <c r="AB180" s="416"/>
      <c r="AC180" s="416"/>
      <c r="AD180" s="416"/>
      <c r="AE180" s="416"/>
      <c r="AF180" s="416"/>
      <c r="AG180" s="416"/>
      <c r="AH180" s="416"/>
      <c r="AI180" s="416"/>
      <c r="AJ180" s="416"/>
      <c r="AK180" s="416"/>
      <c r="AL180" s="416"/>
      <c r="AM180" s="313"/>
    </row>
    <row r="181" spans="1:39" ht="15" outlineLevel="1">
      <c r="A181" s="505">
        <v>11</v>
      </c>
      <c r="B181" s="314" t="s">
        <v>21</v>
      </c>
      <c r="C181" s="291" t="s">
        <v>25</v>
      </c>
      <c r="D181" s="295">
        <v>235793.45703097162</v>
      </c>
      <c r="E181" s="295">
        <v>235793.45703097145</v>
      </c>
      <c r="F181" s="295">
        <v>235793.45703097145</v>
      </c>
      <c r="G181" s="295">
        <v>120501.12855223942</v>
      </c>
      <c r="H181" s="295">
        <v>120501.12855223942</v>
      </c>
      <c r="I181" s="295">
        <v>29190.663854917169</v>
      </c>
      <c r="J181" s="295">
        <v>29190.663854917169</v>
      </c>
      <c r="K181" s="295">
        <v>29190.663854917169</v>
      </c>
      <c r="L181" s="295">
        <v>29190.663854917169</v>
      </c>
      <c r="M181" s="295">
        <v>29190.663854917169</v>
      </c>
      <c r="N181" s="295">
        <v>12</v>
      </c>
      <c r="O181" s="295">
        <v>58.292374061016012</v>
      </c>
      <c r="P181" s="295">
        <v>58.292374061016012</v>
      </c>
      <c r="Q181" s="295">
        <v>58.292374061016012</v>
      </c>
      <c r="R181" s="295">
        <v>32.078907104602877</v>
      </c>
      <c r="S181" s="295">
        <v>32.078907104602877</v>
      </c>
      <c r="T181" s="295">
        <v>6.5794908165730552</v>
      </c>
      <c r="U181" s="295">
        <v>6.5794908165730552</v>
      </c>
      <c r="V181" s="295">
        <v>6.5794908165730552</v>
      </c>
      <c r="W181" s="295">
        <v>6.5794908165730552</v>
      </c>
      <c r="X181" s="295">
        <v>6.5794908165730552</v>
      </c>
      <c r="Y181" s="415"/>
      <c r="Z181" s="763">
        <v>1</v>
      </c>
      <c r="AA181" s="415"/>
      <c r="AB181" s="415"/>
      <c r="AC181" s="415"/>
      <c r="AD181" s="415"/>
      <c r="AE181" s="415"/>
      <c r="AF181" s="415"/>
      <c r="AG181" s="415"/>
      <c r="AH181" s="415"/>
      <c r="AI181" s="415"/>
      <c r="AJ181" s="415"/>
      <c r="AK181" s="415"/>
      <c r="AL181" s="415"/>
      <c r="AM181" s="296">
        <f>SUM(Y181:AL181)</f>
        <v>1</v>
      </c>
    </row>
    <row r="182" spans="1:39" ht="15"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754">
        <f>Y181</f>
        <v>0</v>
      </c>
      <c r="Z182" s="754">
        <f>Z181</f>
        <v>1</v>
      </c>
      <c r="AA182" s="754">
        <f t="shared" ref="AA182:AD182" si="59">AA181</f>
        <v>0</v>
      </c>
      <c r="AB182" s="754">
        <f t="shared" si="59"/>
        <v>0</v>
      </c>
      <c r="AC182" s="754">
        <f t="shared" si="59"/>
        <v>0</v>
      </c>
      <c r="AD182" s="754">
        <f t="shared" si="59"/>
        <v>0</v>
      </c>
      <c r="AE182" s="411">
        <f t="shared" ref="AE182:AL182" si="60">AE181</f>
        <v>0</v>
      </c>
      <c r="AF182" s="411">
        <f t="shared" si="60"/>
        <v>0</v>
      </c>
      <c r="AG182" s="411">
        <f t="shared" si="60"/>
        <v>0</v>
      </c>
      <c r="AH182" s="411">
        <f t="shared" si="60"/>
        <v>0</v>
      </c>
      <c r="AI182" s="411">
        <f t="shared" si="60"/>
        <v>0</v>
      </c>
      <c r="AJ182" s="411">
        <f t="shared" si="60"/>
        <v>0</v>
      </c>
      <c r="AK182" s="411">
        <f t="shared" si="60"/>
        <v>0</v>
      </c>
      <c r="AL182" s="411">
        <f t="shared" si="60"/>
        <v>0</v>
      </c>
      <c r="AM182" s="501"/>
    </row>
    <row r="183" spans="1:39" ht="15" outlineLevel="1">
      <c r="B183" s="314"/>
      <c r="C183" s="312"/>
      <c r="D183" s="753"/>
      <c r="E183" s="753"/>
      <c r="F183" s="753"/>
      <c r="G183" s="753"/>
      <c r="H183" s="753"/>
      <c r="I183" s="753"/>
      <c r="J183" s="753"/>
      <c r="K183" s="753"/>
      <c r="L183" s="753"/>
      <c r="M183" s="753"/>
      <c r="N183" s="291"/>
      <c r="O183" s="753"/>
      <c r="P183" s="753"/>
      <c r="Q183" s="753"/>
      <c r="R183" s="753"/>
      <c r="S183" s="753"/>
      <c r="T183" s="753"/>
      <c r="U183" s="753"/>
      <c r="V183" s="753"/>
      <c r="W183" s="753"/>
      <c r="X183" s="753"/>
      <c r="Y183" s="416"/>
      <c r="Z183" s="417"/>
      <c r="AA183" s="416"/>
      <c r="AB183" s="416"/>
      <c r="AC183" s="416"/>
      <c r="AD183" s="416"/>
      <c r="AE183" s="416"/>
      <c r="AF183" s="416"/>
      <c r="AG183" s="416"/>
      <c r="AH183" s="416"/>
      <c r="AI183" s="416"/>
      <c r="AJ183" s="416"/>
      <c r="AK183" s="416"/>
      <c r="AL183" s="416"/>
      <c r="AM183" s="313"/>
    </row>
    <row r="184" spans="1:39" ht="15" outlineLevel="1">
      <c r="A184" s="505">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754">
        <f>Y184</f>
        <v>0</v>
      </c>
      <c r="Z185" s="754">
        <f>Z184</f>
        <v>0</v>
      </c>
      <c r="AA185" s="754">
        <f t="shared" ref="AA185:AD185" si="61">AA184</f>
        <v>0</v>
      </c>
      <c r="AB185" s="754">
        <f t="shared" si="61"/>
        <v>0</v>
      </c>
      <c r="AC185" s="754">
        <f t="shared" si="61"/>
        <v>0</v>
      </c>
      <c r="AD185" s="754">
        <f t="shared" si="61"/>
        <v>0</v>
      </c>
      <c r="AE185" s="411">
        <f t="shared" ref="AE185:AL185" si="62">AE184</f>
        <v>0</v>
      </c>
      <c r="AF185" s="411">
        <f t="shared" si="62"/>
        <v>0</v>
      </c>
      <c r="AG185" s="411">
        <f t="shared" si="62"/>
        <v>0</v>
      </c>
      <c r="AH185" s="411">
        <f t="shared" si="62"/>
        <v>0</v>
      </c>
      <c r="AI185" s="411">
        <f t="shared" si="62"/>
        <v>0</v>
      </c>
      <c r="AJ185" s="411">
        <f t="shared" si="62"/>
        <v>0</v>
      </c>
      <c r="AK185" s="411">
        <f t="shared" si="62"/>
        <v>0</v>
      </c>
      <c r="AL185" s="411">
        <f t="shared" si="62"/>
        <v>0</v>
      </c>
      <c r="AM185" s="501"/>
    </row>
    <row r="186" spans="1:39" ht="15" outlineLevel="1">
      <c r="B186" s="314"/>
      <c r="C186" s="312"/>
      <c r="D186" s="756"/>
      <c r="E186" s="756"/>
      <c r="F186" s="756"/>
      <c r="G186" s="756"/>
      <c r="H186" s="756"/>
      <c r="I186" s="756"/>
      <c r="J186" s="756"/>
      <c r="K186" s="756"/>
      <c r="L186" s="756"/>
      <c r="M186" s="756"/>
      <c r="N186" s="291"/>
      <c r="O186" s="756"/>
      <c r="P186" s="756"/>
      <c r="Q186" s="756"/>
      <c r="R186" s="756"/>
      <c r="S186" s="756"/>
      <c r="T186" s="756"/>
      <c r="U186" s="756"/>
      <c r="V186" s="756"/>
      <c r="W186" s="756"/>
      <c r="X186" s="756"/>
      <c r="Y186" s="416"/>
      <c r="Z186" s="417"/>
      <c r="AA186" s="416"/>
      <c r="AB186" s="416"/>
      <c r="AC186" s="416"/>
      <c r="AD186" s="416"/>
      <c r="AE186" s="416"/>
      <c r="AF186" s="416"/>
      <c r="AG186" s="416"/>
      <c r="AH186" s="416"/>
      <c r="AI186" s="416"/>
      <c r="AJ186" s="416"/>
      <c r="AK186" s="416"/>
      <c r="AL186" s="416"/>
      <c r="AM186" s="313"/>
    </row>
    <row r="187" spans="1:39" ht="15" outlineLevel="1">
      <c r="A187" s="505">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754">
        <f>Y187</f>
        <v>0</v>
      </c>
      <c r="Z188" s="754">
        <f>Z187</f>
        <v>0</v>
      </c>
      <c r="AA188" s="754">
        <f t="shared" ref="AA188:AD188" si="63">AA187</f>
        <v>0</v>
      </c>
      <c r="AB188" s="754">
        <f t="shared" si="63"/>
        <v>0</v>
      </c>
      <c r="AC188" s="754">
        <f t="shared" si="63"/>
        <v>0</v>
      </c>
      <c r="AD188" s="754">
        <f t="shared" si="63"/>
        <v>0</v>
      </c>
      <c r="AE188" s="411">
        <f t="shared" ref="AE188:AL188" si="64">AE187</f>
        <v>0</v>
      </c>
      <c r="AF188" s="411">
        <f t="shared" si="64"/>
        <v>0</v>
      </c>
      <c r="AG188" s="411">
        <f t="shared" si="64"/>
        <v>0</v>
      </c>
      <c r="AH188" s="411">
        <f t="shared" si="64"/>
        <v>0</v>
      </c>
      <c r="AI188" s="411">
        <f t="shared" si="64"/>
        <v>0</v>
      </c>
      <c r="AJ188" s="411">
        <f t="shared" si="64"/>
        <v>0</v>
      </c>
      <c r="AK188" s="411">
        <f t="shared" si="64"/>
        <v>0</v>
      </c>
      <c r="AL188" s="411">
        <f t="shared" si="64"/>
        <v>0</v>
      </c>
      <c r="AM188" s="501"/>
    </row>
    <row r="189" spans="1:39" ht="15" outlineLevel="1">
      <c r="B189" s="314"/>
      <c r="C189" s="312"/>
      <c r="D189" s="756"/>
      <c r="E189" s="756"/>
      <c r="F189" s="756"/>
      <c r="G189" s="756"/>
      <c r="H189" s="756"/>
      <c r="I189" s="756"/>
      <c r="J189" s="756"/>
      <c r="K189" s="756"/>
      <c r="L189" s="756"/>
      <c r="M189" s="756"/>
      <c r="N189" s="291"/>
      <c r="O189" s="756"/>
      <c r="P189" s="756"/>
      <c r="Q189" s="756"/>
      <c r="R189" s="756"/>
      <c r="S189" s="756"/>
      <c r="T189" s="756"/>
      <c r="U189" s="756"/>
      <c r="V189" s="756"/>
      <c r="W189" s="756"/>
      <c r="X189" s="756"/>
      <c r="Y189" s="416"/>
      <c r="Z189" s="416"/>
      <c r="AA189" s="416"/>
      <c r="AB189" s="416"/>
      <c r="AC189" s="416"/>
      <c r="AD189" s="416"/>
      <c r="AE189" s="416"/>
      <c r="AF189" s="416"/>
      <c r="AG189" s="416"/>
      <c r="AH189" s="416"/>
      <c r="AI189" s="416"/>
      <c r="AJ189" s="416"/>
      <c r="AK189" s="416"/>
      <c r="AL189" s="416"/>
      <c r="AM189" s="313"/>
    </row>
    <row r="190" spans="1:39" ht="15" outlineLevel="1">
      <c r="A190" s="505">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754">
        <f>Y190</f>
        <v>0</v>
      </c>
      <c r="Z191" s="754">
        <f>Z190</f>
        <v>0</v>
      </c>
      <c r="AA191" s="754">
        <f t="shared" ref="AA191:AD191" si="65">AA190</f>
        <v>0</v>
      </c>
      <c r="AB191" s="754">
        <f t="shared" si="65"/>
        <v>0</v>
      </c>
      <c r="AC191" s="754">
        <f t="shared" si="65"/>
        <v>0</v>
      </c>
      <c r="AD191" s="754">
        <f t="shared" si="65"/>
        <v>0</v>
      </c>
      <c r="AE191" s="411">
        <f t="shared" ref="AE191:AL191" si="66">AE190</f>
        <v>0</v>
      </c>
      <c r="AF191" s="411">
        <f t="shared" si="66"/>
        <v>0</v>
      </c>
      <c r="AG191" s="411">
        <f t="shared" si="66"/>
        <v>0</v>
      </c>
      <c r="AH191" s="411">
        <f t="shared" si="66"/>
        <v>0</v>
      </c>
      <c r="AI191" s="411">
        <f t="shared" si="66"/>
        <v>0</v>
      </c>
      <c r="AJ191" s="411">
        <f t="shared" si="66"/>
        <v>0</v>
      </c>
      <c r="AK191" s="411">
        <f t="shared" si="66"/>
        <v>0</v>
      </c>
      <c r="AL191" s="411">
        <f t="shared" si="66"/>
        <v>0</v>
      </c>
      <c r="AM191" s="501"/>
    </row>
    <row r="192" spans="1:39" ht="15" outlineLevel="1">
      <c r="B192" s="314"/>
      <c r="C192" s="312"/>
      <c r="D192" s="756"/>
      <c r="E192" s="756"/>
      <c r="F192" s="756"/>
      <c r="G192" s="756"/>
      <c r="H192" s="756"/>
      <c r="I192" s="756"/>
      <c r="J192" s="756"/>
      <c r="K192" s="756"/>
      <c r="L192" s="756"/>
      <c r="M192" s="756"/>
      <c r="N192" s="291"/>
      <c r="O192" s="756"/>
      <c r="P192" s="756"/>
      <c r="Q192" s="756"/>
      <c r="R192" s="756"/>
      <c r="S192" s="756"/>
      <c r="T192" s="756"/>
      <c r="U192" s="756"/>
      <c r="V192" s="756"/>
      <c r="W192" s="756"/>
      <c r="X192" s="75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5">
        <v>15</v>
      </c>
      <c r="B193" s="314" t="s">
        <v>486</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5"/>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754">
        <f>Y193</f>
        <v>0</v>
      </c>
      <c r="Z194" s="754">
        <f>Z193</f>
        <v>0</v>
      </c>
      <c r="AA194" s="754">
        <f t="shared" ref="AA194:AD194" si="67">AA193</f>
        <v>0</v>
      </c>
      <c r="AB194" s="754">
        <f t="shared" si="67"/>
        <v>0</v>
      </c>
      <c r="AC194" s="754">
        <f t="shared" si="67"/>
        <v>0</v>
      </c>
      <c r="AD194" s="754">
        <f t="shared" si="67"/>
        <v>0</v>
      </c>
      <c r="AE194" s="411">
        <f t="shared" ref="AE194:AL194" si="68">AE193</f>
        <v>0</v>
      </c>
      <c r="AF194" s="411">
        <f t="shared" si="68"/>
        <v>0</v>
      </c>
      <c r="AG194" s="411">
        <f t="shared" si="68"/>
        <v>0</v>
      </c>
      <c r="AH194" s="411">
        <f t="shared" si="68"/>
        <v>0</v>
      </c>
      <c r="AI194" s="411">
        <f t="shared" si="68"/>
        <v>0</v>
      </c>
      <c r="AJ194" s="411">
        <f t="shared" si="68"/>
        <v>0</v>
      </c>
      <c r="AK194" s="411">
        <f t="shared" si="68"/>
        <v>0</v>
      </c>
      <c r="AL194" s="411">
        <f t="shared" si="68"/>
        <v>0</v>
      </c>
      <c r="AM194" s="501"/>
    </row>
    <row r="195" spans="1:39" s="283" customFormat="1" ht="15" outlineLevel="1">
      <c r="A195" s="505"/>
      <c r="B195" s="314"/>
      <c r="C195" s="312"/>
      <c r="D195" s="756"/>
      <c r="E195" s="756"/>
      <c r="F195" s="756"/>
      <c r="G195" s="756"/>
      <c r="H195" s="756"/>
      <c r="I195" s="756"/>
      <c r="J195" s="756"/>
      <c r="K195" s="756"/>
      <c r="L195" s="756"/>
      <c r="M195" s="756"/>
      <c r="N195" s="291"/>
      <c r="O195" s="756"/>
      <c r="P195" s="756"/>
      <c r="Q195" s="756"/>
      <c r="R195" s="756"/>
      <c r="S195" s="756"/>
      <c r="T195" s="756"/>
      <c r="U195" s="756"/>
      <c r="V195" s="756"/>
      <c r="W195" s="756"/>
      <c r="X195" s="756"/>
      <c r="Y195" s="418"/>
      <c r="Z195" s="416"/>
      <c r="AA195" s="416"/>
      <c r="AB195" s="416"/>
      <c r="AC195" s="416"/>
      <c r="AD195" s="416"/>
      <c r="AE195" s="416"/>
      <c r="AF195" s="416"/>
      <c r="AG195" s="416"/>
      <c r="AH195" s="416"/>
      <c r="AI195" s="416"/>
      <c r="AJ195" s="416"/>
      <c r="AK195" s="416"/>
      <c r="AL195" s="416"/>
      <c r="AM195" s="313"/>
    </row>
    <row r="196" spans="1:39" s="283" customFormat="1" ht="15" outlineLevel="1">
      <c r="A196" s="505">
        <v>16</v>
      </c>
      <c r="B196" s="314" t="s">
        <v>487</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5"/>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754">
        <f>Y196</f>
        <v>0</v>
      </c>
      <c r="Z197" s="754">
        <f>Z196</f>
        <v>0</v>
      </c>
      <c r="AA197" s="754">
        <f t="shared" ref="AA197:AD197" si="69">AA196</f>
        <v>0</v>
      </c>
      <c r="AB197" s="754">
        <f t="shared" si="69"/>
        <v>0</v>
      </c>
      <c r="AC197" s="754">
        <f t="shared" si="69"/>
        <v>0</v>
      </c>
      <c r="AD197" s="754">
        <f t="shared" si="69"/>
        <v>0</v>
      </c>
      <c r="AE197" s="411">
        <f t="shared" ref="AE197:AL197" si="70">AE196</f>
        <v>0</v>
      </c>
      <c r="AF197" s="411">
        <f t="shared" si="70"/>
        <v>0</v>
      </c>
      <c r="AG197" s="411">
        <f t="shared" si="70"/>
        <v>0</v>
      </c>
      <c r="AH197" s="411">
        <f t="shared" si="70"/>
        <v>0</v>
      </c>
      <c r="AI197" s="411">
        <f t="shared" si="70"/>
        <v>0</v>
      </c>
      <c r="AJ197" s="411">
        <f t="shared" si="70"/>
        <v>0</v>
      </c>
      <c r="AK197" s="411">
        <f t="shared" si="70"/>
        <v>0</v>
      </c>
      <c r="AL197" s="411">
        <f t="shared" si="70"/>
        <v>0</v>
      </c>
      <c r="AM197" s="501"/>
    </row>
    <row r="198" spans="1:39" s="283" customFormat="1" ht="15" outlineLevel="1">
      <c r="A198" s="505"/>
      <c r="B198" s="314"/>
      <c r="C198" s="312"/>
      <c r="D198" s="756"/>
      <c r="E198" s="756"/>
      <c r="F198" s="756"/>
      <c r="G198" s="756"/>
      <c r="H198" s="756"/>
      <c r="I198" s="756"/>
      <c r="J198" s="756"/>
      <c r="K198" s="756"/>
      <c r="L198" s="756"/>
      <c r="M198" s="756"/>
      <c r="N198" s="291"/>
      <c r="O198" s="756"/>
      <c r="P198" s="756"/>
      <c r="Q198" s="756"/>
      <c r="R198" s="756"/>
      <c r="S198" s="756"/>
      <c r="T198" s="756"/>
      <c r="U198" s="756"/>
      <c r="V198" s="756"/>
      <c r="W198" s="756"/>
      <c r="X198" s="756"/>
      <c r="Y198" s="418"/>
      <c r="Z198" s="416"/>
      <c r="AA198" s="416"/>
      <c r="AB198" s="416"/>
      <c r="AC198" s="416"/>
      <c r="AD198" s="416"/>
      <c r="AE198" s="416"/>
      <c r="AF198" s="416"/>
      <c r="AG198" s="416"/>
      <c r="AH198" s="416"/>
      <c r="AI198" s="416"/>
      <c r="AJ198" s="416"/>
      <c r="AK198" s="416"/>
      <c r="AL198" s="416"/>
      <c r="AM198" s="313"/>
    </row>
    <row r="199" spans="1:39" ht="15" outlineLevel="1">
      <c r="A199" s="505">
        <v>17</v>
      </c>
      <c r="B199" s="314" t="s">
        <v>9</v>
      </c>
      <c r="C199" s="291" t="s">
        <v>25</v>
      </c>
      <c r="D199" s="295">
        <v>497.56939999999997</v>
      </c>
      <c r="E199" s="295">
        <v>0</v>
      </c>
      <c r="F199" s="295">
        <v>0</v>
      </c>
      <c r="G199" s="295">
        <v>0</v>
      </c>
      <c r="H199" s="295">
        <v>0</v>
      </c>
      <c r="I199" s="295">
        <v>0</v>
      </c>
      <c r="J199" s="295">
        <v>0</v>
      </c>
      <c r="K199" s="295">
        <v>0</v>
      </c>
      <c r="L199" s="295">
        <v>0</v>
      </c>
      <c r="M199" s="295">
        <v>0</v>
      </c>
      <c r="N199" s="291"/>
      <c r="O199" s="295">
        <v>34.231747500000004</v>
      </c>
      <c r="P199" s="295"/>
      <c r="Q199" s="295"/>
      <c r="R199" s="295"/>
      <c r="S199" s="295"/>
      <c r="T199" s="295"/>
      <c r="U199" s="295"/>
      <c r="V199" s="295"/>
      <c r="W199" s="295"/>
      <c r="X199" s="295"/>
      <c r="Y199" s="415"/>
      <c r="Z199" s="415"/>
      <c r="AA199" s="415">
        <v>1</v>
      </c>
      <c r="AB199" s="415"/>
      <c r="AC199" s="415"/>
      <c r="AD199" s="415"/>
      <c r="AE199" s="415"/>
      <c r="AF199" s="415"/>
      <c r="AG199" s="415"/>
      <c r="AH199" s="415"/>
      <c r="AI199" s="415"/>
      <c r="AJ199" s="415"/>
      <c r="AK199" s="415"/>
      <c r="AL199" s="415"/>
      <c r="AM199" s="296">
        <f>SUM(Y199:AL199)</f>
        <v>1</v>
      </c>
    </row>
    <row r="200" spans="1:39" ht="1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754">
        <f>Y199</f>
        <v>0</v>
      </c>
      <c r="Z200" s="754">
        <f>Z199</f>
        <v>0</v>
      </c>
      <c r="AA200" s="754">
        <f t="shared" ref="AA200:AD200" si="71">AA199</f>
        <v>1</v>
      </c>
      <c r="AB200" s="754">
        <f t="shared" si="71"/>
        <v>0</v>
      </c>
      <c r="AC200" s="754">
        <f t="shared" si="71"/>
        <v>0</v>
      </c>
      <c r="AD200" s="754">
        <f t="shared" si="71"/>
        <v>0</v>
      </c>
      <c r="AE200" s="411">
        <f t="shared" ref="AE200:AL200" si="72">AE199</f>
        <v>0</v>
      </c>
      <c r="AF200" s="411">
        <f t="shared" si="72"/>
        <v>0</v>
      </c>
      <c r="AG200" s="411">
        <f t="shared" si="72"/>
        <v>0</v>
      </c>
      <c r="AH200" s="411">
        <f t="shared" si="72"/>
        <v>0</v>
      </c>
      <c r="AI200" s="411">
        <f t="shared" si="72"/>
        <v>0</v>
      </c>
      <c r="AJ200" s="411">
        <f t="shared" si="72"/>
        <v>0</v>
      </c>
      <c r="AK200" s="411">
        <f t="shared" si="72"/>
        <v>0</v>
      </c>
      <c r="AL200" s="411">
        <f t="shared" si="72"/>
        <v>0</v>
      </c>
      <c r="AM200" s="501"/>
    </row>
    <row r="201" spans="1:39" ht="15" outlineLevel="1">
      <c r="B201" s="315"/>
      <c r="C201" s="305"/>
      <c r="D201" s="753"/>
      <c r="E201" s="753"/>
      <c r="F201" s="753"/>
      <c r="G201" s="753"/>
      <c r="H201" s="753"/>
      <c r="I201" s="753"/>
      <c r="J201" s="753"/>
      <c r="K201" s="753"/>
      <c r="L201" s="753"/>
      <c r="M201" s="753"/>
      <c r="N201" s="291"/>
      <c r="O201" s="753"/>
      <c r="P201" s="753"/>
      <c r="Q201" s="753"/>
      <c r="R201" s="753"/>
      <c r="S201" s="753"/>
      <c r="T201" s="753"/>
      <c r="U201" s="753"/>
      <c r="V201" s="753"/>
      <c r="W201" s="753"/>
      <c r="X201" s="753"/>
      <c r="Y201" s="764"/>
      <c r="Z201" s="765"/>
      <c r="AA201" s="765"/>
      <c r="AB201" s="765"/>
      <c r="AC201" s="765"/>
      <c r="AD201" s="765"/>
      <c r="AE201" s="420"/>
      <c r="AF201" s="420"/>
      <c r="AG201" s="420"/>
      <c r="AH201" s="420"/>
      <c r="AI201" s="420"/>
      <c r="AJ201" s="420"/>
      <c r="AK201" s="420"/>
      <c r="AL201" s="420"/>
      <c r="AM201" s="317"/>
    </row>
    <row r="202" spans="1:39" ht="15.45" outlineLevel="1">
      <c r="A202" s="506"/>
      <c r="B202" s="288" t="s">
        <v>10</v>
      </c>
      <c r="C202" s="289"/>
      <c r="D202" s="755"/>
      <c r="E202" s="755"/>
      <c r="F202" s="755"/>
      <c r="G202" s="755"/>
      <c r="H202" s="755"/>
      <c r="I202" s="755"/>
      <c r="J202" s="755"/>
      <c r="K202" s="755"/>
      <c r="L202" s="755"/>
      <c r="M202" s="755"/>
      <c r="N202" s="290"/>
      <c r="O202" s="755"/>
      <c r="P202" s="755"/>
      <c r="Q202" s="755"/>
      <c r="R202" s="755"/>
      <c r="S202" s="755"/>
      <c r="T202" s="755"/>
      <c r="U202" s="755"/>
      <c r="V202" s="755"/>
      <c r="W202" s="755"/>
      <c r="X202" s="755"/>
      <c r="Y202" s="761"/>
      <c r="Z202" s="761"/>
      <c r="AA202" s="761"/>
      <c r="AB202" s="761"/>
      <c r="AC202" s="761"/>
      <c r="AD202" s="761"/>
      <c r="AE202" s="414"/>
      <c r="AF202" s="414"/>
      <c r="AG202" s="414"/>
      <c r="AH202" s="414"/>
      <c r="AI202" s="414"/>
      <c r="AJ202" s="414"/>
      <c r="AK202" s="414"/>
      <c r="AL202" s="414"/>
      <c r="AM202" s="292"/>
    </row>
    <row r="203" spans="1:39" ht="15" outlineLevel="1">
      <c r="A203" s="505">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766"/>
      <c r="Z203" s="415"/>
      <c r="AA203" s="415"/>
      <c r="AB203" s="415"/>
      <c r="AC203" s="415"/>
      <c r="AD203" s="415"/>
      <c r="AE203" s="415"/>
      <c r="AF203" s="415"/>
      <c r="AG203" s="415"/>
      <c r="AH203" s="415"/>
      <c r="AI203" s="415"/>
      <c r="AJ203" s="415"/>
      <c r="AK203" s="415"/>
      <c r="AL203" s="415"/>
      <c r="AM203" s="296">
        <f>SUM(Y203:AL203)</f>
        <v>0</v>
      </c>
    </row>
    <row r="204" spans="1:39" ht="1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754">
        <f>Y203</f>
        <v>0</v>
      </c>
      <c r="Z204" s="754">
        <f>Z203</f>
        <v>0</v>
      </c>
      <c r="AA204" s="754">
        <f t="shared" ref="AA204:AD204" si="73">AA203</f>
        <v>0</v>
      </c>
      <c r="AB204" s="754">
        <f t="shared" si="73"/>
        <v>0</v>
      </c>
      <c r="AC204" s="754">
        <f t="shared" si="73"/>
        <v>0</v>
      </c>
      <c r="AD204" s="754">
        <f t="shared" si="73"/>
        <v>0</v>
      </c>
      <c r="AE204" s="411">
        <f t="shared" ref="AE204:AL204" si="74">AE203</f>
        <v>0</v>
      </c>
      <c r="AF204" s="411">
        <f t="shared" si="74"/>
        <v>0</v>
      </c>
      <c r="AG204" s="411">
        <f t="shared" si="74"/>
        <v>0</v>
      </c>
      <c r="AH204" s="411">
        <f t="shared" si="74"/>
        <v>0</v>
      </c>
      <c r="AI204" s="411">
        <f t="shared" si="74"/>
        <v>0</v>
      </c>
      <c r="AJ204" s="411">
        <f t="shared" si="74"/>
        <v>0</v>
      </c>
      <c r="AK204" s="411">
        <f t="shared" si="74"/>
        <v>0</v>
      </c>
      <c r="AL204" s="411">
        <f t="shared" si="74"/>
        <v>0</v>
      </c>
      <c r="AM204" s="501"/>
    </row>
    <row r="205" spans="1:39" ht="15" outlineLevel="1">
      <c r="A205" s="508"/>
      <c r="B205" s="315"/>
      <c r="C205" s="305"/>
      <c r="D205" s="753"/>
      <c r="E205" s="753"/>
      <c r="F205" s="753"/>
      <c r="G205" s="753"/>
      <c r="H205" s="753"/>
      <c r="I205" s="753"/>
      <c r="J205" s="753"/>
      <c r="K205" s="753"/>
      <c r="L205" s="753"/>
      <c r="M205" s="753"/>
      <c r="N205" s="291"/>
      <c r="O205" s="753"/>
      <c r="P205" s="753"/>
      <c r="Q205" s="753"/>
      <c r="R205" s="753"/>
      <c r="S205" s="753"/>
      <c r="T205" s="753"/>
      <c r="U205" s="753"/>
      <c r="V205" s="753"/>
      <c r="W205" s="753"/>
      <c r="X205" s="753"/>
      <c r="Y205" s="759"/>
      <c r="Z205" s="767"/>
      <c r="AA205" s="767"/>
      <c r="AB205" s="767"/>
      <c r="AC205" s="767"/>
      <c r="AD205" s="767"/>
      <c r="AE205" s="421"/>
      <c r="AF205" s="421"/>
      <c r="AG205" s="421"/>
      <c r="AH205" s="421"/>
      <c r="AI205" s="421"/>
      <c r="AJ205" s="421"/>
      <c r="AK205" s="421"/>
      <c r="AL205" s="421"/>
      <c r="AM205" s="306"/>
    </row>
    <row r="206" spans="1:39" ht="15" outlineLevel="1">
      <c r="A206" s="505">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758"/>
      <c r="Z206" s="415"/>
      <c r="AA206" s="415"/>
      <c r="AB206" s="415"/>
      <c r="AC206" s="415"/>
      <c r="AD206" s="415"/>
      <c r="AE206" s="415"/>
      <c r="AF206" s="415"/>
      <c r="AG206" s="415"/>
      <c r="AH206" s="415"/>
      <c r="AI206" s="415"/>
      <c r="AJ206" s="415"/>
      <c r="AK206" s="415"/>
      <c r="AL206" s="415"/>
      <c r="AM206" s="296">
        <f>SUM(Y206:AL206)</f>
        <v>0</v>
      </c>
    </row>
    <row r="207" spans="1:39" ht="1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754">
        <f>Y206</f>
        <v>0</v>
      </c>
      <c r="Z207" s="754">
        <f>Z206</f>
        <v>0</v>
      </c>
      <c r="AA207" s="754">
        <f t="shared" ref="AA207:AD207" si="75">AA206</f>
        <v>0</v>
      </c>
      <c r="AB207" s="754">
        <f t="shared" si="75"/>
        <v>0</v>
      </c>
      <c r="AC207" s="754">
        <f t="shared" si="75"/>
        <v>0</v>
      </c>
      <c r="AD207" s="754">
        <f t="shared" si="75"/>
        <v>0</v>
      </c>
      <c r="AE207" s="411">
        <f t="shared" ref="AE207:AL207" si="76">AE206</f>
        <v>0</v>
      </c>
      <c r="AF207" s="411">
        <f t="shared" si="76"/>
        <v>0</v>
      </c>
      <c r="AG207" s="411">
        <f t="shared" si="76"/>
        <v>0</v>
      </c>
      <c r="AH207" s="411">
        <f t="shared" si="76"/>
        <v>0</v>
      </c>
      <c r="AI207" s="411">
        <f t="shared" si="76"/>
        <v>0</v>
      </c>
      <c r="AJ207" s="411">
        <f t="shared" si="76"/>
        <v>0</v>
      </c>
      <c r="AK207" s="411">
        <f t="shared" si="76"/>
        <v>0</v>
      </c>
      <c r="AL207" s="411">
        <f t="shared" si="76"/>
        <v>0</v>
      </c>
      <c r="AM207" s="501"/>
    </row>
    <row r="208" spans="1:39" ht="15" outlineLevel="1">
      <c r="B208" s="315"/>
      <c r="C208" s="305"/>
      <c r="D208" s="753"/>
      <c r="E208" s="753"/>
      <c r="F208" s="753"/>
      <c r="G208" s="753"/>
      <c r="H208" s="753"/>
      <c r="I208" s="753"/>
      <c r="J208" s="753"/>
      <c r="K208" s="753"/>
      <c r="L208" s="753"/>
      <c r="M208" s="753"/>
      <c r="N208" s="291"/>
      <c r="O208" s="753"/>
      <c r="P208" s="753"/>
      <c r="Q208" s="753"/>
      <c r="R208" s="753"/>
      <c r="S208" s="753"/>
      <c r="T208" s="753"/>
      <c r="U208" s="753"/>
      <c r="V208" s="753"/>
      <c r="W208" s="753"/>
      <c r="X208" s="753"/>
      <c r="Y208" s="768"/>
      <c r="Z208" s="768"/>
      <c r="AA208" s="759"/>
      <c r="AB208" s="759"/>
      <c r="AC208" s="759"/>
      <c r="AD208" s="759"/>
      <c r="AE208" s="412"/>
      <c r="AF208" s="412"/>
      <c r="AG208" s="412"/>
      <c r="AH208" s="412"/>
      <c r="AI208" s="412"/>
      <c r="AJ208" s="412"/>
      <c r="AK208" s="412"/>
      <c r="AL208" s="412"/>
      <c r="AM208" s="306"/>
    </row>
    <row r="209" spans="1:39" ht="15" outlineLevel="1">
      <c r="A209" s="505">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758"/>
      <c r="Z209" s="415"/>
      <c r="AA209" s="415"/>
      <c r="AB209" s="415"/>
      <c r="AC209" s="415"/>
      <c r="AD209" s="415"/>
      <c r="AE209" s="415"/>
      <c r="AF209" s="415"/>
      <c r="AG209" s="415"/>
      <c r="AH209" s="415"/>
      <c r="AI209" s="415"/>
      <c r="AJ209" s="415"/>
      <c r="AK209" s="415"/>
      <c r="AL209" s="415"/>
      <c r="AM209" s="296">
        <f>SUM(Y209:AL209)</f>
        <v>0</v>
      </c>
    </row>
    <row r="210" spans="1:39" ht="1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754">
        <f>Y209</f>
        <v>0</v>
      </c>
      <c r="Z210" s="754">
        <f>Z209</f>
        <v>0</v>
      </c>
      <c r="AA210" s="754">
        <f t="shared" ref="AA210:AD210" si="77">AA209</f>
        <v>0</v>
      </c>
      <c r="AB210" s="754">
        <f t="shared" si="77"/>
        <v>0</v>
      </c>
      <c r="AC210" s="754">
        <f t="shared" si="77"/>
        <v>0</v>
      </c>
      <c r="AD210" s="754">
        <f t="shared" si="77"/>
        <v>0</v>
      </c>
      <c r="AE210" s="411">
        <f t="shared" ref="AE210:AL210" si="78">AE209</f>
        <v>0</v>
      </c>
      <c r="AF210" s="411">
        <f t="shared" si="78"/>
        <v>0</v>
      </c>
      <c r="AG210" s="411">
        <f t="shared" si="78"/>
        <v>0</v>
      </c>
      <c r="AH210" s="411">
        <f t="shared" si="78"/>
        <v>0</v>
      </c>
      <c r="AI210" s="411">
        <f t="shared" si="78"/>
        <v>0</v>
      </c>
      <c r="AJ210" s="411">
        <f t="shared" si="78"/>
        <v>0</v>
      </c>
      <c r="AK210" s="411">
        <f t="shared" si="78"/>
        <v>0</v>
      </c>
      <c r="AL210" s="411">
        <f t="shared" si="78"/>
        <v>0</v>
      </c>
      <c r="AM210" s="501"/>
    </row>
    <row r="211" spans="1:39" ht="15" outlineLevel="1">
      <c r="B211" s="315"/>
      <c r="C211" s="305"/>
      <c r="D211" s="753"/>
      <c r="E211" s="753"/>
      <c r="F211" s="753"/>
      <c r="G211" s="753"/>
      <c r="H211" s="753"/>
      <c r="I211" s="753"/>
      <c r="J211" s="753"/>
      <c r="K211" s="753"/>
      <c r="L211" s="753"/>
      <c r="M211" s="753"/>
      <c r="N211" s="318"/>
      <c r="O211" s="753"/>
      <c r="P211" s="753"/>
      <c r="Q211" s="753"/>
      <c r="R211" s="753"/>
      <c r="S211" s="753"/>
      <c r="T211" s="753"/>
      <c r="U211" s="753"/>
      <c r="V211" s="753"/>
      <c r="W211" s="753"/>
      <c r="X211" s="753"/>
      <c r="Y211" s="759"/>
      <c r="Z211" s="759"/>
      <c r="AA211" s="759"/>
      <c r="AB211" s="759"/>
      <c r="AC211" s="759"/>
      <c r="AD211" s="759"/>
      <c r="AE211" s="412"/>
      <c r="AF211" s="412"/>
      <c r="AG211" s="412"/>
      <c r="AH211" s="412"/>
      <c r="AI211" s="412"/>
      <c r="AJ211" s="412"/>
      <c r="AK211" s="412"/>
      <c r="AL211" s="412"/>
      <c r="AM211" s="306"/>
    </row>
    <row r="212" spans="1:39" ht="15" outlineLevel="1">
      <c r="A212" s="505">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758"/>
      <c r="Z212" s="415"/>
      <c r="AA212" s="415"/>
      <c r="AB212" s="415"/>
      <c r="AC212" s="415"/>
      <c r="AD212" s="415"/>
      <c r="AE212" s="415"/>
      <c r="AF212" s="415"/>
      <c r="AG212" s="415"/>
      <c r="AH212" s="415"/>
      <c r="AI212" s="415"/>
      <c r="AJ212" s="415"/>
      <c r="AK212" s="415"/>
      <c r="AL212" s="415"/>
      <c r="AM212" s="296">
        <f>SUM(Y212:AL212)</f>
        <v>0</v>
      </c>
    </row>
    <row r="213" spans="1:39" ht="1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754">
        <f>Y212</f>
        <v>0</v>
      </c>
      <c r="Z213" s="754">
        <f>Z212</f>
        <v>0</v>
      </c>
      <c r="AA213" s="754">
        <f t="shared" ref="AA213:AD213" si="79">AA212</f>
        <v>0</v>
      </c>
      <c r="AB213" s="754">
        <f t="shared" si="79"/>
        <v>0</v>
      </c>
      <c r="AC213" s="754">
        <f t="shared" si="79"/>
        <v>0</v>
      </c>
      <c r="AD213" s="754">
        <f t="shared" si="79"/>
        <v>0</v>
      </c>
      <c r="AE213" s="411">
        <f t="shared" ref="AE213:AL213" si="80">AE212</f>
        <v>0</v>
      </c>
      <c r="AF213" s="411">
        <f t="shared" si="80"/>
        <v>0</v>
      </c>
      <c r="AG213" s="411">
        <f t="shared" si="80"/>
        <v>0</v>
      </c>
      <c r="AH213" s="411">
        <f t="shared" si="80"/>
        <v>0</v>
      </c>
      <c r="AI213" s="411">
        <f t="shared" si="80"/>
        <v>0</v>
      </c>
      <c r="AJ213" s="411">
        <f t="shared" si="80"/>
        <v>0</v>
      </c>
      <c r="AK213" s="411">
        <f t="shared" si="80"/>
        <v>0</v>
      </c>
      <c r="AL213" s="411">
        <f t="shared" si="80"/>
        <v>0</v>
      </c>
      <c r="AM213" s="501"/>
    </row>
    <row r="214" spans="1:39" ht="15" outlineLevel="1">
      <c r="B214" s="315"/>
      <c r="C214" s="305"/>
      <c r="D214" s="753"/>
      <c r="E214" s="753"/>
      <c r="F214" s="753"/>
      <c r="G214" s="753"/>
      <c r="H214" s="753"/>
      <c r="I214" s="753"/>
      <c r="J214" s="753"/>
      <c r="K214" s="753"/>
      <c r="L214" s="753"/>
      <c r="M214" s="753"/>
      <c r="N214" s="291"/>
      <c r="O214" s="753"/>
      <c r="P214" s="753"/>
      <c r="Q214" s="753"/>
      <c r="R214" s="753"/>
      <c r="S214" s="753"/>
      <c r="T214" s="753"/>
      <c r="U214" s="753"/>
      <c r="V214" s="753"/>
      <c r="W214" s="753"/>
      <c r="X214" s="753"/>
      <c r="Y214" s="768"/>
      <c r="Z214" s="759"/>
      <c r="AA214" s="759"/>
      <c r="AB214" s="759"/>
      <c r="AC214" s="759"/>
      <c r="AD214" s="759"/>
      <c r="AE214" s="412"/>
      <c r="AF214" s="412"/>
      <c r="AG214" s="412"/>
      <c r="AH214" s="412"/>
      <c r="AI214" s="412"/>
      <c r="AJ214" s="412"/>
      <c r="AK214" s="412"/>
      <c r="AL214" s="412"/>
      <c r="AM214" s="306"/>
    </row>
    <row r="215" spans="1:39" ht="15" outlineLevel="1">
      <c r="A215" s="505">
        <v>22</v>
      </c>
      <c r="B215" s="315" t="s">
        <v>9</v>
      </c>
      <c r="C215" s="291" t="s">
        <v>25</v>
      </c>
      <c r="D215" s="295">
        <v>26025.47</v>
      </c>
      <c r="E215" s="295">
        <v>0</v>
      </c>
      <c r="F215" s="295">
        <v>0</v>
      </c>
      <c r="G215" s="295">
        <v>0</v>
      </c>
      <c r="H215" s="295">
        <v>0</v>
      </c>
      <c r="I215" s="295">
        <v>0</v>
      </c>
      <c r="J215" s="295">
        <v>0</v>
      </c>
      <c r="K215" s="295">
        <v>0</v>
      </c>
      <c r="L215" s="295">
        <v>0</v>
      </c>
      <c r="M215" s="295">
        <v>0</v>
      </c>
      <c r="N215" s="291"/>
      <c r="O215" s="295">
        <v>1079.9144833</v>
      </c>
      <c r="P215" s="295"/>
      <c r="Q215" s="295"/>
      <c r="R215" s="295"/>
      <c r="S215" s="295"/>
      <c r="T215" s="295"/>
      <c r="U215" s="295"/>
      <c r="V215" s="295"/>
      <c r="W215" s="295"/>
      <c r="X215" s="295"/>
      <c r="Y215" s="758"/>
      <c r="Z215" s="415"/>
      <c r="AA215" s="415">
        <v>1</v>
      </c>
      <c r="AB215" s="415"/>
      <c r="AC215" s="415"/>
      <c r="AD215" s="415"/>
      <c r="AE215" s="415"/>
      <c r="AF215" s="415"/>
      <c r="AG215" s="415"/>
      <c r="AH215" s="415"/>
      <c r="AI215" s="415"/>
      <c r="AJ215" s="415"/>
      <c r="AK215" s="415"/>
      <c r="AL215" s="415"/>
      <c r="AM215" s="296">
        <f>SUM(Y215:AL215)</f>
        <v>1</v>
      </c>
    </row>
    <row r="216" spans="1:39" ht="1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754">
        <f>Y215</f>
        <v>0</v>
      </c>
      <c r="Z216" s="754">
        <f>Z215</f>
        <v>0</v>
      </c>
      <c r="AA216" s="754">
        <f t="shared" ref="AA216:AD216" si="81">AA215</f>
        <v>1</v>
      </c>
      <c r="AB216" s="754">
        <f t="shared" si="81"/>
        <v>0</v>
      </c>
      <c r="AC216" s="754">
        <f t="shared" si="81"/>
        <v>0</v>
      </c>
      <c r="AD216" s="754">
        <f t="shared" si="81"/>
        <v>0</v>
      </c>
      <c r="AE216" s="411">
        <f t="shared" ref="AE216:AL216" si="82">AE215</f>
        <v>0</v>
      </c>
      <c r="AF216" s="411">
        <f t="shared" si="82"/>
        <v>0</v>
      </c>
      <c r="AG216" s="411">
        <f t="shared" si="82"/>
        <v>0</v>
      </c>
      <c r="AH216" s="411">
        <f t="shared" si="82"/>
        <v>0</v>
      </c>
      <c r="AI216" s="411">
        <f t="shared" si="82"/>
        <v>0</v>
      </c>
      <c r="AJ216" s="411">
        <f t="shared" si="82"/>
        <v>0</v>
      </c>
      <c r="AK216" s="411">
        <f t="shared" si="82"/>
        <v>0</v>
      </c>
      <c r="AL216" s="411">
        <f t="shared" si="82"/>
        <v>0</v>
      </c>
      <c r="AM216" s="501"/>
    </row>
    <row r="217" spans="1:39" ht="15" outlineLevel="1">
      <c r="B217" s="315"/>
      <c r="C217" s="305"/>
      <c r="D217" s="753"/>
      <c r="E217" s="753"/>
      <c r="F217" s="753"/>
      <c r="G217" s="753"/>
      <c r="H217" s="753"/>
      <c r="I217" s="753"/>
      <c r="J217" s="753"/>
      <c r="K217" s="753"/>
      <c r="L217" s="753"/>
      <c r="M217" s="753"/>
      <c r="N217" s="291"/>
      <c r="O217" s="753"/>
      <c r="P217" s="753"/>
      <c r="Q217" s="753"/>
      <c r="R217" s="753"/>
      <c r="S217" s="753"/>
      <c r="T217" s="753"/>
      <c r="U217" s="753"/>
      <c r="V217" s="753"/>
      <c r="W217" s="753"/>
      <c r="X217" s="753"/>
      <c r="Y217" s="759"/>
      <c r="Z217" s="759"/>
      <c r="AA217" s="759"/>
      <c r="AB217" s="759"/>
      <c r="AC217" s="759"/>
      <c r="AD217" s="759"/>
      <c r="AE217" s="412"/>
      <c r="AF217" s="412"/>
      <c r="AG217" s="412"/>
      <c r="AH217" s="412"/>
      <c r="AI217" s="412"/>
      <c r="AJ217" s="412"/>
      <c r="AK217" s="412"/>
      <c r="AL217" s="412"/>
      <c r="AM217" s="306"/>
    </row>
    <row r="218" spans="1:39" ht="15.45" outlineLevel="1">
      <c r="A218" s="506"/>
      <c r="B218" s="288" t="s">
        <v>14</v>
      </c>
      <c r="C218" s="289"/>
      <c r="D218" s="757"/>
      <c r="E218" s="757"/>
      <c r="F218" s="757"/>
      <c r="G218" s="757"/>
      <c r="H218" s="757"/>
      <c r="I218" s="757"/>
      <c r="J218" s="757"/>
      <c r="K218" s="757"/>
      <c r="L218" s="757"/>
      <c r="M218" s="757"/>
      <c r="N218" s="290"/>
      <c r="O218" s="757"/>
      <c r="P218" s="755"/>
      <c r="Q218" s="755"/>
      <c r="R218" s="755"/>
      <c r="S218" s="755"/>
      <c r="T218" s="755"/>
      <c r="U218" s="755"/>
      <c r="V218" s="755"/>
      <c r="W218" s="755"/>
      <c r="X218" s="755"/>
      <c r="Y218" s="761"/>
      <c r="Z218" s="761"/>
      <c r="AA218" s="761"/>
      <c r="AB218" s="761"/>
      <c r="AC218" s="761"/>
      <c r="AD218" s="761"/>
      <c r="AE218" s="414"/>
      <c r="AF218" s="414"/>
      <c r="AG218" s="414"/>
      <c r="AH218" s="414"/>
      <c r="AI218" s="414"/>
      <c r="AJ218" s="414"/>
      <c r="AK218" s="414"/>
      <c r="AL218" s="414"/>
      <c r="AM218" s="292"/>
    </row>
    <row r="219" spans="1:39" ht="15" outlineLevel="1">
      <c r="A219" s="505">
        <v>23</v>
      </c>
      <c r="B219" s="315" t="s">
        <v>14</v>
      </c>
      <c r="C219" s="291" t="s">
        <v>25</v>
      </c>
      <c r="D219" s="295">
        <v>4865.46240234375</v>
      </c>
      <c r="E219" s="295">
        <v>4865.46240234375</v>
      </c>
      <c r="F219" s="295">
        <v>4865.46240234375</v>
      </c>
      <c r="G219" s="295">
        <v>4293.46240234375</v>
      </c>
      <c r="H219" s="295">
        <v>4293.46240234375</v>
      </c>
      <c r="I219" s="295">
        <v>4293.46240234375</v>
      </c>
      <c r="J219" s="295">
        <v>3538.0000000000005</v>
      </c>
      <c r="K219" s="295">
        <v>3538.0000000000005</v>
      </c>
      <c r="L219" s="295">
        <v>1383.9999999999998</v>
      </c>
      <c r="M219" s="295">
        <v>1383.9999999999998</v>
      </c>
      <c r="N219" s="291"/>
      <c r="O219" s="295">
        <v>0.36213670973666018</v>
      </c>
      <c r="P219" s="295">
        <v>0.33242343296296895</v>
      </c>
      <c r="Q219" s="295">
        <v>0.33242343296296895</v>
      </c>
      <c r="R219" s="295">
        <v>0.33242343296296895</v>
      </c>
      <c r="S219" s="295">
        <v>0.33242343296296895</v>
      </c>
      <c r="T219" s="295">
        <v>0.33242343296296895</v>
      </c>
      <c r="U219" s="295">
        <v>0.29317996581085026</v>
      </c>
      <c r="V219" s="295">
        <v>0.29317996581085026</v>
      </c>
      <c r="W219" s="295">
        <v>0.18128766398876905</v>
      </c>
      <c r="X219" s="295">
        <v>0.18128766398876905</v>
      </c>
      <c r="Y219" s="769">
        <v>1</v>
      </c>
      <c r="Z219" s="758"/>
      <c r="AA219" s="758"/>
      <c r="AB219" s="758"/>
      <c r="AC219" s="758"/>
      <c r="AD219" s="758"/>
      <c r="AE219" s="410"/>
      <c r="AF219" s="410"/>
      <c r="AG219" s="410"/>
      <c r="AH219" s="410"/>
      <c r="AI219" s="410"/>
      <c r="AJ219" s="410"/>
      <c r="AK219" s="410"/>
      <c r="AL219" s="410"/>
      <c r="AM219" s="296">
        <f>SUM(Y219:AL219)</f>
        <v>1</v>
      </c>
    </row>
    <row r="220" spans="1:39" ht="15" outlineLevel="1">
      <c r="B220" s="294" t="s">
        <v>244</v>
      </c>
      <c r="C220" s="291" t="s">
        <v>163</v>
      </c>
      <c r="D220" s="295">
        <v>3045.8000029999998</v>
      </c>
      <c r="E220" s="295">
        <v>3041.6000060000001</v>
      </c>
      <c r="F220" s="295">
        <v>2750.1063840000002</v>
      </c>
      <c r="G220" s="295">
        <v>2621.159576</v>
      </c>
      <c r="H220" s="295">
        <v>2492.2127690000002</v>
      </c>
      <c r="I220" s="295">
        <v>2304.2127690000002</v>
      </c>
      <c r="J220" s="295">
        <v>2304.2127690000002</v>
      </c>
      <c r="K220" s="295">
        <v>156</v>
      </c>
      <c r="L220" s="295">
        <v>156</v>
      </c>
      <c r="M220" s="295">
        <v>76</v>
      </c>
      <c r="N220" s="467"/>
      <c r="O220" s="295">
        <v>0.16962757000000001</v>
      </c>
      <c r="P220" s="295">
        <v>0.16941189400000001</v>
      </c>
      <c r="Q220" s="295">
        <v>0.15423117</v>
      </c>
      <c r="R220" s="295">
        <v>0.14750351</v>
      </c>
      <c r="S220" s="295">
        <v>0.14077584900000001</v>
      </c>
      <c r="T220" s="295">
        <v>0.13097584900000001</v>
      </c>
      <c r="U220" s="295">
        <v>0.13097584900000001</v>
      </c>
      <c r="V220" s="295">
        <v>1.89E-2</v>
      </c>
      <c r="W220" s="295">
        <v>1.89E-2</v>
      </c>
      <c r="X220" s="295">
        <v>9.1999999999999998E-3</v>
      </c>
      <c r="Y220" s="754">
        <f>Y219</f>
        <v>1</v>
      </c>
      <c r="Z220" s="754">
        <f>Z219</f>
        <v>0</v>
      </c>
      <c r="AA220" s="754">
        <f t="shared" ref="AA220:AD220" si="83">AA219</f>
        <v>0</v>
      </c>
      <c r="AB220" s="754">
        <f t="shared" si="83"/>
        <v>0</v>
      </c>
      <c r="AC220" s="754">
        <f t="shared" si="83"/>
        <v>0</v>
      </c>
      <c r="AD220" s="754">
        <f t="shared" si="83"/>
        <v>0</v>
      </c>
      <c r="AE220" s="411">
        <f t="shared" ref="AE220:AL220" si="84">AE219</f>
        <v>0</v>
      </c>
      <c r="AF220" s="411">
        <f t="shared" si="84"/>
        <v>0</v>
      </c>
      <c r="AG220" s="411">
        <f t="shared" si="84"/>
        <v>0</v>
      </c>
      <c r="AH220" s="411">
        <f t="shared" si="84"/>
        <v>0</v>
      </c>
      <c r="AI220" s="411">
        <f t="shared" si="84"/>
        <v>0</v>
      </c>
      <c r="AJ220" s="411">
        <f t="shared" si="84"/>
        <v>0</v>
      </c>
      <c r="AK220" s="411">
        <f t="shared" si="84"/>
        <v>0</v>
      </c>
      <c r="AL220" s="411">
        <f t="shared" si="84"/>
        <v>0</v>
      </c>
      <c r="AM220" s="501"/>
    </row>
    <row r="221" spans="1:39" ht="15" outlineLevel="1">
      <c r="B221" s="315"/>
      <c r="C221" s="305"/>
      <c r="D221" s="753"/>
      <c r="E221" s="753"/>
      <c r="F221" s="753"/>
      <c r="G221" s="753"/>
      <c r="H221" s="753"/>
      <c r="I221" s="753"/>
      <c r="J221" s="753"/>
      <c r="K221" s="753"/>
      <c r="L221" s="753"/>
      <c r="M221" s="753"/>
      <c r="N221" s="291"/>
      <c r="O221" s="753"/>
      <c r="P221" s="753"/>
      <c r="Q221" s="753"/>
      <c r="R221" s="753"/>
      <c r="S221" s="753"/>
      <c r="T221" s="753"/>
      <c r="U221" s="753"/>
      <c r="V221" s="753"/>
      <c r="W221" s="753"/>
      <c r="X221" s="753"/>
      <c r="Y221" s="759"/>
      <c r="Z221" s="759"/>
      <c r="AA221" s="759"/>
      <c r="AB221" s="759"/>
      <c r="AC221" s="759"/>
      <c r="AD221" s="759"/>
      <c r="AE221" s="412"/>
      <c r="AF221" s="412"/>
      <c r="AG221" s="412"/>
      <c r="AH221" s="412"/>
      <c r="AI221" s="412"/>
      <c r="AJ221" s="412"/>
      <c r="AK221" s="412"/>
      <c r="AL221" s="412"/>
      <c r="AM221" s="306"/>
    </row>
    <row r="222" spans="1:39" s="293" customFormat="1" ht="15.45" outlineLevel="1">
      <c r="A222" s="506"/>
      <c r="B222" s="288" t="s">
        <v>488</v>
      </c>
      <c r="C222" s="289"/>
      <c r="D222" s="757"/>
      <c r="E222" s="757"/>
      <c r="F222" s="757"/>
      <c r="G222" s="757"/>
      <c r="H222" s="757"/>
      <c r="I222" s="757"/>
      <c r="J222" s="757"/>
      <c r="K222" s="757"/>
      <c r="L222" s="757"/>
      <c r="M222" s="757"/>
      <c r="N222" s="290"/>
      <c r="O222" s="757"/>
      <c r="P222" s="755"/>
      <c r="Q222" s="755"/>
      <c r="R222" s="755"/>
      <c r="S222" s="755"/>
      <c r="T222" s="755"/>
      <c r="U222" s="755"/>
      <c r="V222" s="755"/>
      <c r="W222" s="755"/>
      <c r="X222" s="755"/>
      <c r="Y222" s="761"/>
      <c r="Z222" s="761"/>
      <c r="AA222" s="761"/>
      <c r="AB222" s="761"/>
      <c r="AC222" s="761"/>
      <c r="AD222" s="761"/>
      <c r="AE222" s="414"/>
      <c r="AF222" s="414"/>
      <c r="AG222" s="414"/>
      <c r="AH222" s="414"/>
      <c r="AI222" s="414"/>
      <c r="AJ222" s="414"/>
      <c r="AK222" s="414"/>
      <c r="AL222" s="414"/>
      <c r="AM222" s="292"/>
    </row>
    <row r="223" spans="1:39" s="283" customFormat="1" ht="15" outlineLevel="1">
      <c r="A223" s="505">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758"/>
      <c r="Z223" s="758"/>
      <c r="AA223" s="758"/>
      <c r="AB223" s="758"/>
      <c r="AC223" s="758"/>
      <c r="AD223" s="758"/>
      <c r="AE223" s="410"/>
      <c r="AF223" s="410"/>
      <c r="AG223" s="410"/>
      <c r="AH223" s="410"/>
      <c r="AI223" s="410"/>
      <c r="AJ223" s="410"/>
      <c r="AK223" s="410"/>
      <c r="AL223" s="410"/>
      <c r="AM223" s="296">
        <f>SUM(Y223:AL223)</f>
        <v>0</v>
      </c>
    </row>
    <row r="224" spans="1:39" s="283" customFormat="1" ht="15" outlineLevel="1">
      <c r="A224" s="505"/>
      <c r="B224" s="315" t="s">
        <v>244</v>
      </c>
      <c r="C224" s="291" t="s">
        <v>163</v>
      </c>
      <c r="D224" s="295"/>
      <c r="E224" s="295"/>
      <c r="F224" s="295"/>
      <c r="G224" s="295"/>
      <c r="H224" s="295"/>
      <c r="I224" s="295"/>
      <c r="J224" s="295"/>
      <c r="K224" s="295"/>
      <c r="L224" s="295"/>
      <c r="M224" s="295"/>
      <c r="N224" s="467"/>
      <c r="O224" s="295"/>
      <c r="P224" s="295"/>
      <c r="Q224" s="295"/>
      <c r="R224" s="295"/>
      <c r="S224" s="295"/>
      <c r="T224" s="295"/>
      <c r="U224" s="295"/>
      <c r="V224" s="295"/>
      <c r="W224" s="295"/>
      <c r="X224" s="295"/>
      <c r="Y224" s="754">
        <f>Y223</f>
        <v>0</v>
      </c>
      <c r="Z224" s="754">
        <f>Z223</f>
        <v>0</v>
      </c>
      <c r="AA224" s="754">
        <f t="shared" ref="AA224:AD224" si="85">AA223</f>
        <v>0</v>
      </c>
      <c r="AB224" s="754">
        <f t="shared" si="85"/>
        <v>0</v>
      </c>
      <c r="AC224" s="754">
        <f t="shared" si="85"/>
        <v>0</v>
      </c>
      <c r="AD224" s="754">
        <f t="shared" si="85"/>
        <v>0</v>
      </c>
      <c r="AE224" s="411">
        <f t="shared" ref="AE224:AL224" si="86">AE223</f>
        <v>0</v>
      </c>
      <c r="AF224" s="411">
        <f t="shared" si="86"/>
        <v>0</v>
      </c>
      <c r="AG224" s="411">
        <f t="shared" si="86"/>
        <v>0</v>
      </c>
      <c r="AH224" s="411">
        <f t="shared" si="86"/>
        <v>0</v>
      </c>
      <c r="AI224" s="411">
        <f t="shared" si="86"/>
        <v>0</v>
      </c>
      <c r="AJ224" s="411">
        <f t="shared" si="86"/>
        <v>0</v>
      </c>
      <c r="AK224" s="411">
        <f t="shared" si="86"/>
        <v>0</v>
      </c>
      <c r="AL224" s="411">
        <f t="shared" si="86"/>
        <v>0</v>
      </c>
      <c r="AM224" s="501"/>
    </row>
    <row r="225" spans="1:39" s="283" customFormat="1" ht="15" outlineLevel="1">
      <c r="A225" s="505"/>
      <c r="B225" s="315"/>
      <c r="C225" s="305"/>
      <c r="D225" s="753"/>
      <c r="E225" s="753"/>
      <c r="F225" s="753"/>
      <c r="G225" s="753"/>
      <c r="H225" s="753"/>
      <c r="I225" s="753"/>
      <c r="J225" s="753"/>
      <c r="K225" s="753"/>
      <c r="L225" s="753"/>
      <c r="M225" s="753"/>
      <c r="N225" s="291"/>
      <c r="O225" s="753"/>
      <c r="P225" s="753"/>
      <c r="Q225" s="753"/>
      <c r="R225" s="753"/>
      <c r="S225" s="753"/>
      <c r="T225" s="753"/>
      <c r="U225" s="753"/>
      <c r="V225" s="753"/>
      <c r="W225" s="753"/>
      <c r="X225" s="753"/>
      <c r="Y225" s="759"/>
      <c r="Z225" s="759"/>
      <c r="AA225" s="759"/>
      <c r="AB225" s="759"/>
      <c r="AC225" s="759"/>
      <c r="AD225" s="759"/>
      <c r="AE225" s="412"/>
      <c r="AF225" s="412"/>
      <c r="AG225" s="412"/>
      <c r="AH225" s="412"/>
      <c r="AI225" s="412"/>
      <c r="AJ225" s="412"/>
      <c r="AK225" s="412"/>
      <c r="AL225" s="412"/>
      <c r="AM225" s="306"/>
    </row>
    <row r="226" spans="1:39" s="283" customFormat="1" ht="15" outlineLevel="1">
      <c r="A226" s="505">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5"/>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754">
        <f>Y226</f>
        <v>0</v>
      </c>
      <c r="Z227" s="754">
        <f>Z226</f>
        <v>0</v>
      </c>
      <c r="AA227" s="754">
        <f t="shared" ref="AA227:AD227" si="87">AA226</f>
        <v>0</v>
      </c>
      <c r="AB227" s="754">
        <f t="shared" si="87"/>
        <v>0</v>
      </c>
      <c r="AC227" s="754">
        <f t="shared" si="87"/>
        <v>0</v>
      </c>
      <c r="AD227" s="754">
        <f t="shared" si="87"/>
        <v>0</v>
      </c>
      <c r="AE227" s="411">
        <f t="shared" ref="AE227:AL227" si="88">AE226</f>
        <v>0</v>
      </c>
      <c r="AF227" s="411">
        <f t="shared" si="88"/>
        <v>0</v>
      </c>
      <c r="AG227" s="411">
        <f t="shared" si="88"/>
        <v>0</v>
      </c>
      <c r="AH227" s="411">
        <f t="shared" si="88"/>
        <v>0</v>
      </c>
      <c r="AI227" s="411">
        <f t="shared" si="88"/>
        <v>0</v>
      </c>
      <c r="AJ227" s="411">
        <f t="shared" si="88"/>
        <v>0</v>
      </c>
      <c r="AK227" s="411">
        <f t="shared" si="88"/>
        <v>0</v>
      </c>
      <c r="AL227" s="411">
        <f t="shared" si="88"/>
        <v>0</v>
      </c>
      <c r="AM227" s="501"/>
    </row>
    <row r="228" spans="1:39" s="283" customFormat="1" ht="15" outlineLevel="1">
      <c r="A228" s="505"/>
      <c r="B228" s="314"/>
      <c r="C228" s="312"/>
      <c r="D228" s="753"/>
      <c r="E228" s="753"/>
      <c r="F228" s="753"/>
      <c r="G228" s="753"/>
      <c r="H228" s="753"/>
      <c r="I228" s="753"/>
      <c r="J228" s="753"/>
      <c r="K228" s="753"/>
      <c r="L228" s="753"/>
      <c r="M228" s="753"/>
      <c r="N228" s="291"/>
      <c r="O228" s="753"/>
      <c r="P228" s="753"/>
      <c r="Q228" s="753"/>
      <c r="R228" s="753"/>
      <c r="S228" s="753"/>
      <c r="T228" s="753"/>
      <c r="U228" s="753"/>
      <c r="V228" s="753"/>
      <c r="W228" s="753"/>
      <c r="X228" s="753"/>
      <c r="Y228" s="416"/>
      <c r="Z228" s="417"/>
      <c r="AA228" s="416"/>
      <c r="AB228" s="416"/>
      <c r="AC228" s="416"/>
      <c r="AD228" s="416"/>
      <c r="AE228" s="416"/>
      <c r="AF228" s="416"/>
      <c r="AG228" s="416"/>
      <c r="AH228" s="416"/>
      <c r="AI228" s="416"/>
      <c r="AJ228" s="416"/>
      <c r="AK228" s="416"/>
      <c r="AL228" s="416"/>
      <c r="AM228" s="313"/>
    </row>
    <row r="229" spans="1:39" ht="15.45" outlineLevel="1">
      <c r="A229" s="506"/>
      <c r="B229" s="288" t="s">
        <v>15</v>
      </c>
      <c r="C229" s="320"/>
      <c r="D229" s="757"/>
      <c r="E229" s="755"/>
      <c r="F229" s="755"/>
      <c r="G229" s="755"/>
      <c r="H229" s="755"/>
      <c r="I229" s="755"/>
      <c r="J229" s="755"/>
      <c r="K229" s="755"/>
      <c r="L229" s="755"/>
      <c r="M229" s="755"/>
      <c r="N229" s="291"/>
      <c r="O229" s="755"/>
      <c r="P229" s="755"/>
      <c r="Q229" s="755"/>
      <c r="R229" s="755"/>
      <c r="S229" s="755"/>
      <c r="T229" s="755"/>
      <c r="U229" s="755"/>
      <c r="V229" s="755"/>
      <c r="W229" s="755"/>
      <c r="X229" s="755"/>
      <c r="Y229" s="761"/>
      <c r="Z229" s="761"/>
      <c r="AA229" s="761"/>
      <c r="AB229" s="761"/>
      <c r="AC229" s="761"/>
      <c r="AD229" s="761"/>
      <c r="AE229" s="414"/>
      <c r="AF229" s="414"/>
      <c r="AG229" s="414"/>
      <c r="AH229" s="414"/>
      <c r="AI229" s="414"/>
      <c r="AJ229" s="414"/>
      <c r="AK229" s="414"/>
      <c r="AL229" s="414"/>
      <c r="AM229" s="292"/>
    </row>
    <row r="230" spans="1:39" ht="15" outlineLevel="1">
      <c r="A230" s="505">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766"/>
      <c r="Z230" s="415"/>
      <c r="AA230" s="763"/>
      <c r="AB230" s="415"/>
      <c r="AC230" s="415"/>
      <c r="AD230" s="415"/>
      <c r="AE230" s="415"/>
      <c r="AF230" s="415"/>
      <c r="AG230" s="415"/>
      <c r="AH230" s="415"/>
      <c r="AI230" s="415"/>
      <c r="AJ230" s="415"/>
      <c r="AK230" s="415"/>
      <c r="AL230" s="415"/>
      <c r="AM230" s="296">
        <f>SUM(Y230:AL230)</f>
        <v>0</v>
      </c>
    </row>
    <row r="231" spans="1:39" ht="1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754">
        <f>Y230</f>
        <v>0</v>
      </c>
      <c r="Z231" s="754">
        <f>Z230</f>
        <v>0</v>
      </c>
      <c r="AA231" s="754">
        <f t="shared" ref="AA231:AD231" si="89">AA230</f>
        <v>0</v>
      </c>
      <c r="AB231" s="754">
        <f t="shared" si="89"/>
        <v>0</v>
      </c>
      <c r="AC231" s="754">
        <f t="shared" si="89"/>
        <v>0</v>
      </c>
      <c r="AD231" s="754">
        <f t="shared" si="89"/>
        <v>0</v>
      </c>
      <c r="AE231" s="411">
        <f t="shared" ref="AE231:AL231" si="90">AE230</f>
        <v>0</v>
      </c>
      <c r="AF231" s="411">
        <f t="shared" si="90"/>
        <v>0</v>
      </c>
      <c r="AG231" s="411">
        <f t="shared" si="90"/>
        <v>0</v>
      </c>
      <c r="AH231" s="411">
        <f t="shared" si="90"/>
        <v>0</v>
      </c>
      <c r="AI231" s="411">
        <f t="shared" si="90"/>
        <v>0</v>
      </c>
      <c r="AJ231" s="411">
        <f t="shared" si="90"/>
        <v>0</v>
      </c>
      <c r="AK231" s="411">
        <f t="shared" si="90"/>
        <v>0</v>
      </c>
      <c r="AL231" s="411">
        <f t="shared" si="90"/>
        <v>0</v>
      </c>
      <c r="AM231" s="501"/>
    </row>
    <row r="232" spans="1:39" ht="15" outlineLevel="1">
      <c r="A232" s="508"/>
      <c r="B232" s="322"/>
      <c r="C232" s="291"/>
      <c r="D232" s="753"/>
      <c r="E232" s="753"/>
      <c r="F232" s="753"/>
      <c r="G232" s="753"/>
      <c r="H232" s="753"/>
      <c r="I232" s="753"/>
      <c r="J232" s="753"/>
      <c r="K232" s="753"/>
      <c r="L232" s="753"/>
      <c r="M232" s="753"/>
      <c r="N232" s="291"/>
      <c r="O232" s="753"/>
      <c r="P232" s="753"/>
      <c r="Q232" s="753"/>
      <c r="R232" s="753"/>
      <c r="S232" s="753"/>
      <c r="T232" s="753"/>
      <c r="U232" s="753"/>
      <c r="V232" s="753"/>
      <c r="W232" s="753"/>
      <c r="X232" s="753"/>
      <c r="Y232" s="770"/>
      <c r="Z232" s="771"/>
      <c r="AA232" s="771"/>
      <c r="AB232" s="771"/>
      <c r="AC232" s="771"/>
      <c r="AD232" s="771"/>
      <c r="AE232" s="424"/>
      <c r="AF232" s="424"/>
      <c r="AG232" s="424"/>
      <c r="AH232" s="424"/>
      <c r="AI232" s="424"/>
      <c r="AJ232" s="424"/>
      <c r="AK232" s="424"/>
      <c r="AL232" s="424"/>
      <c r="AM232" s="297"/>
    </row>
    <row r="233" spans="1:39" ht="15" outlineLevel="1">
      <c r="A233" s="505">
        <v>27</v>
      </c>
      <c r="B233" s="321" t="s">
        <v>17</v>
      </c>
      <c r="C233" s="291" t="s">
        <v>25</v>
      </c>
      <c r="D233" s="295">
        <v>100276.1096949842</v>
      </c>
      <c r="E233" s="295">
        <v>100276.1096949842</v>
      </c>
      <c r="F233" s="295">
        <v>100276.1096949842</v>
      </c>
      <c r="G233" s="295">
        <v>100276.1096949842</v>
      </c>
      <c r="H233" s="295">
        <v>100276.1096949842</v>
      </c>
      <c r="I233" s="295">
        <v>100276.1096949842</v>
      </c>
      <c r="J233" s="295">
        <v>100276.1096949842</v>
      </c>
      <c r="K233" s="295">
        <v>100276.1096949842</v>
      </c>
      <c r="L233" s="295">
        <v>100276.1096949842</v>
      </c>
      <c r="M233" s="295">
        <v>100276.1096949842</v>
      </c>
      <c r="N233" s="295">
        <v>12</v>
      </c>
      <c r="O233" s="295">
        <v>30.739575766321373</v>
      </c>
      <c r="P233" s="295">
        <v>30.739575766321373</v>
      </c>
      <c r="Q233" s="295">
        <v>30.739575766321373</v>
      </c>
      <c r="R233" s="295">
        <v>30.739575766321373</v>
      </c>
      <c r="S233" s="295">
        <v>30.739575766321373</v>
      </c>
      <c r="T233" s="295">
        <v>30.739575766321373</v>
      </c>
      <c r="U233" s="295">
        <v>30.739575766321373</v>
      </c>
      <c r="V233" s="295">
        <v>30.739575766321373</v>
      </c>
      <c r="W233" s="295">
        <v>30.739575766321373</v>
      </c>
      <c r="X233" s="295">
        <v>30.739575766321373</v>
      </c>
      <c r="Y233" s="766">
        <v>1</v>
      </c>
      <c r="Z233" s="415"/>
      <c r="AA233" s="415"/>
      <c r="AB233" s="415"/>
      <c r="AC233" s="415"/>
      <c r="AD233" s="415"/>
      <c r="AE233" s="415"/>
      <c r="AF233" s="415"/>
      <c r="AG233" s="415"/>
      <c r="AH233" s="415"/>
      <c r="AI233" s="415"/>
      <c r="AJ233" s="415"/>
      <c r="AK233" s="415"/>
      <c r="AL233" s="415"/>
      <c r="AM233" s="296">
        <f>SUM(Y233:AL233)</f>
        <v>1</v>
      </c>
    </row>
    <row r="234" spans="1:39" ht="1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754">
        <f>Y233</f>
        <v>1</v>
      </c>
      <c r="Z234" s="754">
        <f>Z233</f>
        <v>0</v>
      </c>
      <c r="AA234" s="754">
        <f t="shared" ref="AA234:AD234" si="91">AA233</f>
        <v>0</v>
      </c>
      <c r="AB234" s="754">
        <f t="shared" si="91"/>
        <v>0</v>
      </c>
      <c r="AC234" s="754">
        <f t="shared" si="91"/>
        <v>0</v>
      </c>
      <c r="AD234" s="754">
        <f t="shared" si="91"/>
        <v>0</v>
      </c>
      <c r="AE234" s="411">
        <f t="shared" ref="AE234:AL234" si="92">AE233</f>
        <v>0</v>
      </c>
      <c r="AF234" s="411">
        <f t="shared" si="92"/>
        <v>0</v>
      </c>
      <c r="AG234" s="411">
        <f t="shared" si="92"/>
        <v>0</v>
      </c>
      <c r="AH234" s="411">
        <f t="shared" si="92"/>
        <v>0</v>
      </c>
      <c r="AI234" s="411">
        <f t="shared" si="92"/>
        <v>0</v>
      </c>
      <c r="AJ234" s="411">
        <f t="shared" si="92"/>
        <v>0</v>
      </c>
      <c r="AK234" s="411">
        <f t="shared" si="92"/>
        <v>0</v>
      </c>
      <c r="AL234" s="411">
        <f t="shared" si="92"/>
        <v>0</v>
      </c>
      <c r="AM234" s="501"/>
    </row>
    <row r="235" spans="1:39" ht="15.45" outlineLevel="1">
      <c r="A235" s="508"/>
      <c r="B235" s="323"/>
      <c r="C235" s="300"/>
      <c r="D235" s="753"/>
      <c r="E235" s="753"/>
      <c r="F235" s="753"/>
      <c r="G235" s="753"/>
      <c r="H235" s="753"/>
      <c r="I235" s="753"/>
      <c r="J235" s="753"/>
      <c r="K235" s="753"/>
      <c r="L235" s="753"/>
      <c r="M235" s="753"/>
      <c r="N235" s="300"/>
      <c r="O235" s="753"/>
      <c r="P235" s="753"/>
      <c r="Q235" s="753"/>
      <c r="R235" s="753"/>
      <c r="S235" s="753"/>
      <c r="T235" s="753"/>
      <c r="U235" s="753"/>
      <c r="V235" s="753"/>
      <c r="W235" s="753"/>
      <c r="X235" s="753"/>
      <c r="Y235" s="759"/>
      <c r="Z235" s="759"/>
      <c r="AA235" s="759"/>
      <c r="AB235" s="759"/>
      <c r="AC235" s="759"/>
      <c r="AD235" s="759"/>
      <c r="AE235" s="412"/>
      <c r="AF235" s="412"/>
      <c r="AG235" s="412"/>
      <c r="AH235" s="412"/>
      <c r="AI235" s="412"/>
      <c r="AJ235" s="412"/>
      <c r="AK235" s="412"/>
      <c r="AL235" s="412"/>
      <c r="AM235" s="306"/>
    </row>
    <row r="236" spans="1:39" ht="15" outlineLevel="1">
      <c r="A236" s="505">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766"/>
      <c r="Z236" s="415"/>
      <c r="AA236" s="415"/>
      <c r="AB236" s="415"/>
      <c r="AC236" s="415"/>
      <c r="AD236" s="415"/>
      <c r="AE236" s="415"/>
      <c r="AF236" s="415"/>
      <c r="AG236" s="415"/>
      <c r="AH236" s="415"/>
      <c r="AI236" s="415"/>
      <c r="AJ236" s="415"/>
      <c r="AK236" s="415"/>
      <c r="AL236" s="415"/>
      <c r="AM236" s="296">
        <f>SUM(Y236:AL236)</f>
        <v>0</v>
      </c>
    </row>
    <row r="237" spans="1:39" ht="1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754">
        <f>Y236</f>
        <v>0</v>
      </c>
      <c r="Z237" s="754">
        <f>Z236</f>
        <v>0</v>
      </c>
      <c r="AA237" s="754">
        <f t="shared" ref="AA237:AD237" si="93">AA236</f>
        <v>0</v>
      </c>
      <c r="AB237" s="754">
        <f t="shared" si="93"/>
        <v>0</v>
      </c>
      <c r="AC237" s="754">
        <f t="shared" si="93"/>
        <v>0</v>
      </c>
      <c r="AD237" s="754">
        <f t="shared" si="93"/>
        <v>0</v>
      </c>
      <c r="AE237" s="411">
        <f t="shared" ref="AE237:AL237" si="94">AE236</f>
        <v>0</v>
      </c>
      <c r="AF237" s="411">
        <f t="shared" si="94"/>
        <v>0</v>
      </c>
      <c r="AG237" s="411">
        <f t="shared" si="94"/>
        <v>0</v>
      </c>
      <c r="AH237" s="411">
        <f t="shared" si="94"/>
        <v>0</v>
      </c>
      <c r="AI237" s="411">
        <f t="shared" si="94"/>
        <v>0</v>
      </c>
      <c r="AJ237" s="411">
        <f t="shared" si="94"/>
        <v>0</v>
      </c>
      <c r="AK237" s="411">
        <f t="shared" si="94"/>
        <v>0</v>
      </c>
      <c r="AL237" s="411">
        <f t="shared" si="94"/>
        <v>0</v>
      </c>
      <c r="AM237" s="501"/>
    </row>
    <row r="238" spans="1:39" ht="15" outlineLevel="1">
      <c r="A238" s="508"/>
      <c r="B238" s="322"/>
      <c r="C238" s="291"/>
      <c r="D238" s="753"/>
      <c r="E238" s="753"/>
      <c r="F238" s="753"/>
      <c r="G238" s="753"/>
      <c r="H238" s="753"/>
      <c r="I238" s="753"/>
      <c r="J238" s="753"/>
      <c r="K238" s="753"/>
      <c r="L238" s="753"/>
      <c r="M238" s="753"/>
      <c r="N238" s="291"/>
      <c r="O238" s="753"/>
      <c r="P238" s="753"/>
      <c r="Q238" s="753"/>
      <c r="R238" s="753"/>
      <c r="S238" s="753"/>
      <c r="T238" s="753"/>
      <c r="U238" s="753"/>
      <c r="V238" s="753"/>
      <c r="W238" s="753"/>
      <c r="X238" s="753"/>
      <c r="Y238" s="759"/>
      <c r="Z238" s="759"/>
      <c r="AA238" s="759"/>
      <c r="AB238" s="759"/>
      <c r="AC238" s="759"/>
      <c r="AD238" s="759"/>
      <c r="AE238" s="412"/>
      <c r="AF238" s="412"/>
      <c r="AG238" s="412"/>
      <c r="AH238" s="412"/>
      <c r="AI238" s="412"/>
      <c r="AJ238" s="412"/>
      <c r="AK238" s="412"/>
      <c r="AL238" s="412"/>
      <c r="AM238" s="306"/>
    </row>
    <row r="239" spans="1:39" ht="15" outlineLevel="1">
      <c r="A239" s="505">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766"/>
      <c r="Z239" s="415"/>
      <c r="AA239" s="415"/>
      <c r="AB239" s="415"/>
      <c r="AC239" s="415"/>
      <c r="AD239" s="415"/>
      <c r="AE239" s="415"/>
      <c r="AF239" s="415"/>
      <c r="AG239" s="415"/>
      <c r="AH239" s="415"/>
      <c r="AI239" s="415"/>
      <c r="AJ239" s="415"/>
      <c r="AK239" s="415"/>
      <c r="AL239" s="415"/>
      <c r="AM239" s="296">
        <f>SUM(Y239:AL239)</f>
        <v>0</v>
      </c>
    </row>
    <row r="240" spans="1:39" ht="1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754">
        <f>Y239</f>
        <v>0</v>
      </c>
      <c r="Z240" s="754">
        <f t="shared" ref="Z240:AD240" si="95">Z239</f>
        <v>0</v>
      </c>
      <c r="AA240" s="754">
        <f t="shared" si="95"/>
        <v>0</v>
      </c>
      <c r="AB240" s="754">
        <f t="shared" si="95"/>
        <v>0</v>
      </c>
      <c r="AC240" s="754">
        <f t="shared" si="95"/>
        <v>0</v>
      </c>
      <c r="AD240" s="754">
        <f t="shared" si="95"/>
        <v>0</v>
      </c>
      <c r="AE240" s="411">
        <f t="shared" ref="AE240:AL240" si="96">AE239</f>
        <v>0</v>
      </c>
      <c r="AF240" s="411">
        <f t="shared" si="96"/>
        <v>0</v>
      </c>
      <c r="AG240" s="411">
        <f t="shared" si="96"/>
        <v>0</v>
      </c>
      <c r="AH240" s="411">
        <f t="shared" si="96"/>
        <v>0</v>
      </c>
      <c r="AI240" s="411">
        <f t="shared" si="96"/>
        <v>0</v>
      </c>
      <c r="AJ240" s="411">
        <f t="shared" si="96"/>
        <v>0</v>
      </c>
      <c r="AK240" s="411">
        <f t="shared" si="96"/>
        <v>0</v>
      </c>
      <c r="AL240" s="411">
        <f t="shared" si="96"/>
        <v>0</v>
      </c>
      <c r="AM240" s="501"/>
    </row>
    <row r="241" spans="1:39" ht="15" outlineLevel="1">
      <c r="B241" s="324"/>
      <c r="C241" s="291"/>
      <c r="D241" s="753"/>
      <c r="E241" s="753"/>
      <c r="F241" s="753"/>
      <c r="G241" s="753"/>
      <c r="H241" s="753"/>
      <c r="I241" s="753"/>
      <c r="J241" s="753"/>
      <c r="K241" s="753"/>
      <c r="L241" s="753"/>
      <c r="M241" s="753"/>
      <c r="N241" s="291"/>
      <c r="O241" s="753"/>
      <c r="P241" s="753"/>
      <c r="Q241" s="753"/>
      <c r="R241" s="753"/>
      <c r="S241" s="753"/>
      <c r="T241" s="753"/>
      <c r="U241" s="753"/>
      <c r="V241" s="753"/>
      <c r="W241" s="753"/>
      <c r="X241" s="753"/>
      <c r="Y241" s="770"/>
      <c r="Z241" s="770"/>
      <c r="AA241" s="770"/>
      <c r="AB241" s="770"/>
      <c r="AC241" s="770"/>
      <c r="AD241" s="770"/>
      <c r="AE241" s="423"/>
      <c r="AF241" s="423"/>
      <c r="AG241" s="423"/>
      <c r="AH241" s="423"/>
      <c r="AI241" s="423"/>
      <c r="AJ241" s="423"/>
      <c r="AK241" s="423"/>
      <c r="AL241" s="423"/>
      <c r="AM241" s="313"/>
    </row>
    <row r="242" spans="1:39" s="283" customFormat="1" ht="15" outlineLevel="1">
      <c r="A242" s="505">
        <v>30</v>
      </c>
      <c r="B242" s="324" t="s">
        <v>489</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758"/>
      <c r="Z242" s="758"/>
      <c r="AA242" s="758"/>
      <c r="AB242" s="758"/>
      <c r="AC242" s="758"/>
      <c r="AD242" s="758"/>
      <c r="AE242" s="410"/>
      <c r="AF242" s="410"/>
      <c r="AG242" s="410"/>
      <c r="AH242" s="410"/>
      <c r="AI242" s="410"/>
      <c r="AJ242" s="410"/>
      <c r="AK242" s="410"/>
      <c r="AL242" s="410"/>
      <c r="AM242" s="296">
        <f>SUM(Y242:AL242)</f>
        <v>0</v>
      </c>
    </row>
    <row r="243" spans="1:39" s="283" customFormat="1" ht="15" outlineLevel="1">
      <c r="A243" s="505"/>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754">
        <f>Y242</f>
        <v>0</v>
      </c>
      <c r="Z243" s="754">
        <f t="shared" ref="Z243:AD243" si="97">Z242</f>
        <v>0</v>
      </c>
      <c r="AA243" s="754">
        <f t="shared" si="97"/>
        <v>0</v>
      </c>
      <c r="AB243" s="754">
        <f t="shared" si="97"/>
        <v>0</v>
      </c>
      <c r="AC243" s="754">
        <f t="shared" si="97"/>
        <v>0</v>
      </c>
      <c r="AD243" s="754">
        <f t="shared" si="97"/>
        <v>0</v>
      </c>
      <c r="AE243" s="411">
        <f t="shared" ref="AE243:AL243" si="98">AE242</f>
        <v>0</v>
      </c>
      <c r="AF243" s="411">
        <f t="shared" si="98"/>
        <v>0</v>
      </c>
      <c r="AG243" s="411">
        <f t="shared" si="98"/>
        <v>0</v>
      </c>
      <c r="AH243" s="411">
        <f t="shared" si="98"/>
        <v>0</v>
      </c>
      <c r="AI243" s="411">
        <f t="shared" si="98"/>
        <v>0</v>
      </c>
      <c r="AJ243" s="411">
        <f t="shared" si="98"/>
        <v>0</v>
      </c>
      <c r="AK243" s="411">
        <f t="shared" si="98"/>
        <v>0</v>
      </c>
      <c r="AL243" s="411">
        <f t="shared" si="98"/>
        <v>0</v>
      </c>
      <c r="AM243" s="501"/>
    </row>
    <row r="244" spans="1:39" s="283" customFormat="1" ht="15" outlineLevel="1">
      <c r="A244" s="505"/>
      <c r="B244" s="324"/>
      <c r="C244" s="291"/>
      <c r="D244" s="753"/>
      <c r="E244" s="753"/>
      <c r="F244" s="753"/>
      <c r="G244" s="753"/>
      <c r="H244" s="753"/>
      <c r="I244" s="753"/>
      <c r="J244" s="753"/>
      <c r="K244" s="753"/>
      <c r="L244" s="753"/>
      <c r="M244" s="753"/>
      <c r="N244" s="291"/>
      <c r="O244" s="753"/>
      <c r="P244" s="753"/>
      <c r="Q244" s="753"/>
      <c r="R244" s="753"/>
      <c r="S244" s="753"/>
      <c r="T244" s="753"/>
      <c r="U244" s="753"/>
      <c r="V244" s="753"/>
      <c r="W244" s="753"/>
      <c r="X244" s="753"/>
      <c r="Y244" s="759"/>
      <c r="Z244" s="759"/>
      <c r="AA244" s="759"/>
      <c r="AB244" s="759"/>
      <c r="AC244" s="759"/>
      <c r="AD244" s="759"/>
      <c r="AE244" s="412"/>
      <c r="AF244" s="412"/>
      <c r="AG244" s="412"/>
      <c r="AH244" s="412"/>
      <c r="AI244" s="412"/>
      <c r="AJ244" s="412"/>
      <c r="AK244" s="412"/>
      <c r="AL244" s="412"/>
      <c r="AM244" s="313"/>
    </row>
    <row r="245" spans="1:39" s="283" customFormat="1" ht="15.45" outlineLevel="1">
      <c r="A245" s="505"/>
      <c r="B245" s="288" t="s">
        <v>490</v>
      </c>
      <c r="C245" s="291"/>
      <c r="D245" s="753"/>
      <c r="E245" s="753"/>
      <c r="F245" s="753"/>
      <c r="G245" s="753"/>
      <c r="H245" s="753"/>
      <c r="I245" s="753"/>
      <c r="J245" s="753"/>
      <c r="K245" s="753"/>
      <c r="L245" s="753"/>
      <c r="M245" s="753"/>
      <c r="N245" s="291"/>
      <c r="O245" s="753"/>
      <c r="P245" s="753"/>
      <c r="Q245" s="753"/>
      <c r="R245" s="753"/>
      <c r="S245" s="753"/>
      <c r="T245" s="753"/>
      <c r="U245" s="753"/>
      <c r="V245" s="753"/>
      <c r="W245" s="753"/>
      <c r="X245" s="753"/>
      <c r="Y245" s="759"/>
      <c r="Z245" s="759"/>
      <c r="AA245" s="759"/>
      <c r="AB245" s="759"/>
      <c r="AC245" s="759"/>
      <c r="AD245" s="759"/>
      <c r="AE245" s="412"/>
      <c r="AF245" s="412"/>
      <c r="AG245" s="412"/>
      <c r="AH245" s="412"/>
      <c r="AI245" s="412"/>
      <c r="AJ245" s="412"/>
      <c r="AK245" s="412"/>
      <c r="AL245" s="412"/>
      <c r="AM245" s="313"/>
    </row>
    <row r="246" spans="1:39" s="283" customFormat="1" ht="15" outlineLevel="1">
      <c r="A246" s="505">
        <v>31</v>
      </c>
      <c r="B246" s="324" t="s">
        <v>491</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758"/>
      <c r="Z246" s="758"/>
      <c r="AA246" s="758"/>
      <c r="AB246" s="758"/>
      <c r="AC246" s="758"/>
      <c r="AD246" s="758"/>
      <c r="AE246" s="410"/>
      <c r="AF246" s="410"/>
      <c r="AG246" s="410"/>
      <c r="AH246" s="410"/>
      <c r="AI246" s="410"/>
      <c r="AJ246" s="410"/>
      <c r="AK246" s="410"/>
      <c r="AL246" s="410"/>
      <c r="AM246" s="296">
        <f>SUM(Y246:AL246)</f>
        <v>0</v>
      </c>
    </row>
    <row r="247" spans="1:39" s="283" customFormat="1" ht="15" outlineLevel="1">
      <c r="A247" s="505"/>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754">
        <f>Y246</f>
        <v>0</v>
      </c>
      <c r="Z247" s="754">
        <f t="shared" ref="Z247:AD247" si="99">Z246</f>
        <v>0</v>
      </c>
      <c r="AA247" s="754">
        <f t="shared" si="99"/>
        <v>0</v>
      </c>
      <c r="AB247" s="754">
        <f t="shared" si="99"/>
        <v>0</v>
      </c>
      <c r="AC247" s="754">
        <f t="shared" si="99"/>
        <v>0</v>
      </c>
      <c r="AD247" s="754">
        <f t="shared" si="99"/>
        <v>0</v>
      </c>
      <c r="AE247" s="411">
        <f t="shared" ref="AE247:AL247" si="100">AE246</f>
        <v>0</v>
      </c>
      <c r="AF247" s="411">
        <f t="shared" si="100"/>
        <v>0</v>
      </c>
      <c r="AG247" s="411">
        <f t="shared" si="100"/>
        <v>0</v>
      </c>
      <c r="AH247" s="411">
        <f t="shared" si="100"/>
        <v>0</v>
      </c>
      <c r="AI247" s="411">
        <f t="shared" si="100"/>
        <v>0</v>
      </c>
      <c r="AJ247" s="411">
        <f t="shared" si="100"/>
        <v>0</v>
      </c>
      <c r="AK247" s="411">
        <f t="shared" si="100"/>
        <v>0</v>
      </c>
      <c r="AL247" s="411">
        <f t="shared" si="100"/>
        <v>0</v>
      </c>
      <c r="AM247" s="501"/>
    </row>
    <row r="248" spans="1:39" s="283" customFormat="1" ht="15" outlineLevel="1">
      <c r="A248" s="505"/>
      <c r="B248" s="324"/>
      <c r="C248" s="291"/>
      <c r="D248" s="753"/>
      <c r="E248" s="753"/>
      <c r="F248" s="753"/>
      <c r="G248" s="753"/>
      <c r="H248" s="753"/>
      <c r="I248" s="753"/>
      <c r="J248" s="753"/>
      <c r="K248" s="753"/>
      <c r="L248" s="753"/>
      <c r="M248" s="753"/>
      <c r="N248" s="291"/>
      <c r="O248" s="753"/>
      <c r="P248" s="753"/>
      <c r="Q248" s="753"/>
      <c r="R248" s="753"/>
      <c r="S248" s="753"/>
      <c r="T248" s="753"/>
      <c r="U248" s="753"/>
      <c r="V248" s="753"/>
      <c r="W248" s="753"/>
      <c r="X248" s="753"/>
      <c r="Y248" s="759"/>
      <c r="Z248" s="759"/>
      <c r="AA248" s="759"/>
      <c r="AB248" s="759"/>
      <c r="AC248" s="759"/>
      <c r="AD248" s="759"/>
      <c r="AE248" s="412"/>
      <c r="AF248" s="412"/>
      <c r="AG248" s="412"/>
      <c r="AH248" s="412"/>
      <c r="AI248" s="412"/>
      <c r="AJ248" s="412"/>
      <c r="AK248" s="412"/>
      <c r="AL248" s="412"/>
      <c r="AM248" s="313"/>
    </row>
    <row r="249" spans="1:39" s="283" customFormat="1" ht="15" outlineLevel="1">
      <c r="A249" s="505">
        <v>32</v>
      </c>
      <c r="B249" s="324" t="s">
        <v>492</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758"/>
      <c r="Z249" s="758"/>
      <c r="AA249" s="758"/>
      <c r="AB249" s="758"/>
      <c r="AC249" s="758"/>
      <c r="AD249" s="758"/>
      <c r="AE249" s="410"/>
      <c r="AF249" s="410"/>
      <c r="AG249" s="410"/>
      <c r="AH249" s="410"/>
      <c r="AI249" s="410"/>
      <c r="AJ249" s="410"/>
      <c r="AK249" s="410"/>
      <c r="AL249" s="410"/>
      <c r="AM249" s="296">
        <f>SUM(Y249:AL249)</f>
        <v>0</v>
      </c>
    </row>
    <row r="250" spans="1:39" s="283" customFormat="1" ht="15" outlineLevel="1">
      <c r="A250" s="505"/>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754">
        <f>Y249</f>
        <v>0</v>
      </c>
      <c r="Z250" s="754">
        <f t="shared" ref="Z250:AD250" si="101">Z249</f>
        <v>0</v>
      </c>
      <c r="AA250" s="754">
        <f t="shared" si="101"/>
        <v>0</v>
      </c>
      <c r="AB250" s="754">
        <f t="shared" si="101"/>
        <v>0</v>
      </c>
      <c r="AC250" s="754">
        <f t="shared" si="101"/>
        <v>0</v>
      </c>
      <c r="AD250" s="754">
        <f t="shared" si="101"/>
        <v>0</v>
      </c>
      <c r="AE250" s="411">
        <f t="shared" ref="AE250:AL250" si="102">AE249</f>
        <v>0</v>
      </c>
      <c r="AF250" s="411">
        <f t="shared" si="102"/>
        <v>0</v>
      </c>
      <c r="AG250" s="411">
        <f t="shared" si="102"/>
        <v>0</v>
      </c>
      <c r="AH250" s="411">
        <f t="shared" si="102"/>
        <v>0</v>
      </c>
      <c r="AI250" s="411">
        <f t="shared" si="102"/>
        <v>0</v>
      </c>
      <c r="AJ250" s="411">
        <f t="shared" si="102"/>
        <v>0</v>
      </c>
      <c r="AK250" s="411">
        <f t="shared" si="102"/>
        <v>0</v>
      </c>
      <c r="AL250" s="411">
        <f t="shared" si="102"/>
        <v>0</v>
      </c>
      <c r="AM250" s="501"/>
    </row>
    <row r="251" spans="1:39" s="283" customFormat="1" ht="15" outlineLevel="1">
      <c r="A251" s="505"/>
      <c r="B251" s="324"/>
      <c r="C251" s="291"/>
      <c r="D251" s="753"/>
      <c r="E251" s="753"/>
      <c r="F251" s="753"/>
      <c r="G251" s="753"/>
      <c r="H251" s="753"/>
      <c r="I251" s="753"/>
      <c r="J251" s="753"/>
      <c r="K251" s="753"/>
      <c r="L251" s="753"/>
      <c r="M251" s="753"/>
      <c r="N251" s="291"/>
      <c r="O251" s="753"/>
      <c r="P251" s="753"/>
      <c r="Q251" s="753"/>
      <c r="R251" s="753"/>
      <c r="S251" s="753"/>
      <c r="T251" s="753"/>
      <c r="U251" s="753"/>
      <c r="V251" s="753"/>
      <c r="W251" s="753"/>
      <c r="X251" s="753"/>
      <c r="Y251" s="759"/>
      <c r="Z251" s="759"/>
      <c r="AA251" s="759"/>
      <c r="AB251" s="759"/>
      <c r="AC251" s="759"/>
      <c r="AD251" s="759"/>
      <c r="AE251" s="412"/>
      <c r="AF251" s="412"/>
      <c r="AG251" s="412"/>
      <c r="AH251" s="412"/>
      <c r="AI251" s="412"/>
      <c r="AJ251" s="412"/>
      <c r="AK251" s="412"/>
      <c r="AL251" s="412"/>
      <c r="AM251" s="313"/>
    </row>
    <row r="252" spans="1:39" s="283" customFormat="1" ht="15" outlineLevel="1">
      <c r="A252" s="505">
        <v>33</v>
      </c>
      <c r="B252" s="324" t="s">
        <v>493</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758"/>
      <c r="Z252" s="758"/>
      <c r="AA252" s="758"/>
      <c r="AB252" s="758"/>
      <c r="AC252" s="758"/>
      <c r="AD252" s="758"/>
      <c r="AE252" s="410"/>
      <c r="AF252" s="410"/>
      <c r="AG252" s="410"/>
      <c r="AH252" s="410"/>
      <c r="AI252" s="410"/>
      <c r="AJ252" s="410"/>
      <c r="AK252" s="410"/>
      <c r="AL252" s="410"/>
      <c r="AM252" s="296">
        <f>SUM(Y252:AL252)</f>
        <v>0</v>
      </c>
    </row>
    <row r="253" spans="1:39" s="283" customFormat="1" ht="15" outlineLevel="1">
      <c r="A253" s="505"/>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754">
        <f>Y252</f>
        <v>0</v>
      </c>
      <c r="Z253" s="754">
        <f t="shared" ref="Z253:AD253" si="103">Z252</f>
        <v>0</v>
      </c>
      <c r="AA253" s="754">
        <f t="shared" si="103"/>
        <v>0</v>
      </c>
      <c r="AB253" s="754">
        <f t="shared" si="103"/>
        <v>0</v>
      </c>
      <c r="AC253" s="754">
        <f t="shared" si="103"/>
        <v>0</v>
      </c>
      <c r="AD253" s="754">
        <f t="shared" si="103"/>
        <v>0</v>
      </c>
      <c r="AE253" s="411">
        <f t="shared" ref="AE253:AL253" si="104">AE252</f>
        <v>0</v>
      </c>
      <c r="AF253" s="411">
        <f t="shared" si="104"/>
        <v>0</v>
      </c>
      <c r="AG253" s="411">
        <f t="shared" si="104"/>
        <v>0</v>
      </c>
      <c r="AH253" s="411">
        <f t="shared" si="104"/>
        <v>0</v>
      </c>
      <c r="AI253" s="411">
        <f t="shared" si="104"/>
        <v>0</v>
      </c>
      <c r="AJ253" s="411">
        <f t="shared" si="104"/>
        <v>0</v>
      </c>
      <c r="AK253" s="411">
        <f t="shared" si="104"/>
        <v>0</v>
      </c>
      <c r="AL253" s="411">
        <f t="shared" si="104"/>
        <v>0</v>
      </c>
      <c r="AM253" s="501"/>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772"/>
      <c r="Z254" s="772"/>
      <c r="AA254" s="772"/>
      <c r="AB254" s="772"/>
      <c r="AC254" s="772"/>
      <c r="AD254" s="772"/>
      <c r="AE254" s="301"/>
      <c r="AF254" s="301"/>
      <c r="AG254" s="301"/>
      <c r="AH254" s="301"/>
      <c r="AI254" s="301"/>
      <c r="AJ254" s="301"/>
      <c r="AK254" s="301"/>
      <c r="AL254" s="301"/>
      <c r="AM254" s="306"/>
    </row>
    <row r="255" spans="1:39" ht="15.45">
      <c r="B255" s="327" t="s">
        <v>245</v>
      </c>
      <c r="C255" s="329"/>
      <c r="D255" s="329">
        <f>SUM(D150:D253)</f>
        <v>994466.70488640072</v>
      </c>
      <c r="E255" s="329"/>
      <c r="F255" s="329"/>
      <c r="G255" s="329"/>
      <c r="H255" s="329"/>
      <c r="I255" s="329"/>
      <c r="J255" s="329"/>
      <c r="K255" s="329"/>
      <c r="L255" s="329"/>
      <c r="M255" s="329"/>
      <c r="N255" s="329"/>
      <c r="O255" s="329">
        <f>SUM(O150:O253)</f>
        <v>1360.1661213542804</v>
      </c>
      <c r="P255" s="329"/>
      <c r="Q255" s="329"/>
      <c r="R255" s="329"/>
      <c r="S255" s="329"/>
      <c r="T255" s="329"/>
      <c r="U255" s="329"/>
      <c r="V255" s="329"/>
      <c r="W255" s="329"/>
      <c r="X255" s="329"/>
      <c r="Y255" s="329">
        <f>IF(Y149="kWh",SUMPRODUCT(D150:D253,Y150:Y253))</f>
        <v>309595.73321332195</v>
      </c>
      <c r="Z255" s="329">
        <f>IF(Z149="kWh",SUMPRODUCT(D150:D253,Z150:Z253))</f>
        <v>615488.06037232815</v>
      </c>
      <c r="AA255" s="329">
        <f>IF(AA149="kW",SUMPRODUCT(N150:N253,O150:O253,AA150:AA253),SUMPRODUCT(D150:D253,AA150:AA253))</f>
        <v>107.53315149092263</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4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105">Y135*Y258</f>
        <v>0</v>
      </c>
      <c r="Z259" s="378">
        <f t="shared" si="105"/>
        <v>0</v>
      </c>
      <c r="AA259" s="378">
        <f t="shared" si="105"/>
        <v>0</v>
      </c>
      <c r="AB259" s="378">
        <f t="shared" si="105"/>
        <v>0</v>
      </c>
      <c r="AC259" s="378">
        <f t="shared" si="105"/>
        <v>0</v>
      </c>
      <c r="AD259" s="378">
        <f t="shared" si="105"/>
        <v>0</v>
      </c>
      <c r="AE259" s="378">
        <f t="shared" si="105"/>
        <v>0</v>
      </c>
      <c r="AF259" s="378">
        <f t="shared" si="105"/>
        <v>0</v>
      </c>
      <c r="AG259" s="378">
        <f t="shared" si="105"/>
        <v>0</v>
      </c>
      <c r="AH259" s="378">
        <f t="shared" si="105"/>
        <v>0</v>
      </c>
      <c r="AI259" s="378">
        <f t="shared" si="105"/>
        <v>0</v>
      </c>
      <c r="AJ259" s="378">
        <f t="shared" si="105"/>
        <v>0</v>
      </c>
      <c r="AK259" s="378">
        <f t="shared" si="105"/>
        <v>0</v>
      </c>
      <c r="AL259" s="378">
        <f t="shared" si="105"/>
        <v>0</v>
      </c>
      <c r="AM259" s="625">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106">Y255*Y258</f>
        <v>0</v>
      </c>
      <c r="Z260" s="378">
        <f t="shared" si="106"/>
        <v>0</v>
      </c>
      <c r="AA260" s="379">
        <f t="shared" si="106"/>
        <v>0</v>
      </c>
      <c r="AB260" s="379">
        <f t="shared" si="106"/>
        <v>0</v>
      </c>
      <c r="AC260" s="379">
        <f t="shared" si="106"/>
        <v>0</v>
      </c>
      <c r="AD260" s="379">
        <f t="shared" si="106"/>
        <v>0</v>
      </c>
      <c r="AE260" s="379">
        <f t="shared" si="106"/>
        <v>0</v>
      </c>
      <c r="AF260" s="379">
        <f t="shared" ref="AF260:AL260" si="107">AF255*AF258</f>
        <v>0</v>
      </c>
      <c r="AG260" s="379">
        <f t="shared" si="107"/>
        <v>0</v>
      </c>
      <c r="AH260" s="379">
        <f t="shared" si="107"/>
        <v>0</v>
      </c>
      <c r="AI260" s="379">
        <f t="shared" si="107"/>
        <v>0</v>
      </c>
      <c r="AJ260" s="379">
        <f t="shared" si="107"/>
        <v>0</v>
      </c>
      <c r="AK260" s="379">
        <f t="shared" si="107"/>
        <v>0</v>
      </c>
      <c r="AL260" s="379">
        <f t="shared" si="107"/>
        <v>0</v>
      </c>
      <c r="AM260" s="625">
        <f>SUM(Y260:AL260)</f>
        <v>0</v>
      </c>
    </row>
    <row r="261" spans="1:41" s="380" customFormat="1" ht="15.45">
      <c r="A261" s="507"/>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108">SUM(Z259:Z260)</f>
        <v>0</v>
      </c>
      <c r="AA261" s="346">
        <f t="shared" si="108"/>
        <v>0</v>
      </c>
      <c r="AB261" s="346">
        <f t="shared" si="108"/>
        <v>0</v>
      </c>
      <c r="AC261" s="346">
        <f t="shared" si="108"/>
        <v>0</v>
      </c>
      <c r="AD261" s="346">
        <f t="shared" si="108"/>
        <v>0</v>
      </c>
      <c r="AE261" s="346">
        <f t="shared" si="108"/>
        <v>0</v>
      </c>
      <c r="AF261" s="346">
        <f t="shared" ref="AF261:AL261" si="109">SUM(AF259:AF260)</f>
        <v>0</v>
      </c>
      <c r="AG261" s="346">
        <f t="shared" si="109"/>
        <v>0</v>
      </c>
      <c r="AH261" s="346">
        <f t="shared" si="109"/>
        <v>0</v>
      </c>
      <c r="AI261" s="346">
        <f t="shared" si="109"/>
        <v>0</v>
      </c>
      <c r="AJ261" s="346">
        <f t="shared" si="109"/>
        <v>0</v>
      </c>
      <c r="AK261" s="346">
        <f t="shared" si="109"/>
        <v>0</v>
      </c>
      <c r="AL261" s="346">
        <f t="shared" si="109"/>
        <v>0</v>
      </c>
      <c r="AM261" s="407">
        <f>SUM(AM259:AM260)</f>
        <v>0</v>
      </c>
    </row>
    <row r="262" spans="1:41" s="380" customFormat="1" ht="15.45">
      <c r="A262" s="507"/>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110">Y256*Y258</f>
        <v>0</v>
      </c>
      <c r="Z262" s="347">
        <f t="shared" si="110"/>
        <v>0</v>
      </c>
      <c r="AA262" s="347">
        <f t="shared" si="110"/>
        <v>0</v>
      </c>
      <c r="AB262" s="347">
        <f t="shared" si="110"/>
        <v>0</v>
      </c>
      <c r="AC262" s="347">
        <f t="shared" si="110"/>
        <v>0</v>
      </c>
      <c r="AD262" s="347">
        <f t="shared" si="110"/>
        <v>0</v>
      </c>
      <c r="AE262" s="347">
        <f t="shared" si="110"/>
        <v>0</v>
      </c>
      <c r="AF262" s="347">
        <f t="shared" ref="AF262:AL262" si="111">AF256*AF258</f>
        <v>0</v>
      </c>
      <c r="AG262" s="347">
        <f t="shared" si="111"/>
        <v>0</v>
      </c>
      <c r="AH262" s="347">
        <f t="shared" si="111"/>
        <v>0</v>
      </c>
      <c r="AI262" s="347">
        <f t="shared" si="111"/>
        <v>0</v>
      </c>
      <c r="AJ262" s="347">
        <f t="shared" si="111"/>
        <v>0</v>
      </c>
      <c r="AK262" s="347">
        <f t="shared" si="111"/>
        <v>0</v>
      </c>
      <c r="AL262" s="347">
        <f t="shared" si="111"/>
        <v>0</v>
      </c>
      <c r="AM262" s="407">
        <f>SUM(Y262:AL262)</f>
        <v>0</v>
      </c>
    </row>
    <row r="263" spans="1:41" s="380" customFormat="1" ht="15.45">
      <c r="A263" s="507"/>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309591.53321632196</v>
      </c>
      <c r="Z265" s="291">
        <f>SUMPRODUCT(E150:E253,Z150:Z253)</f>
        <v>615488.06037232792</v>
      </c>
      <c r="AA265" s="291">
        <f>IF(AA149="kW",SUMPRODUCT(N150:N253,P150:P253,AA150:AA253),SUMPRODUCT(E150:E253,AA150:AA253))</f>
        <v>107.53315149092263</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309300.03959432198</v>
      </c>
      <c r="Z266" s="291">
        <f>SUMPRODUCT(F150:F253,Z150:Z253)</f>
        <v>615488.06037232792</v>
      </c>
      <c r="AA266" s="291">
        <f>IF(AA149="kW",SUMPRODUCT(N150:N253,Q150:Q253,AA150:AA253),SUMPRODUCT(F150:F253,AA150:AA253))</f>
        <v>107.53315149092263</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308595.06220199115</v>
      </c>
      <c r="Z267" s="291">
        <f>SUMPRODUCT(G150:G253,Z150:Z253)</f>
        <v>477124.80567491846</v>
      </c>
      <c r="AA267" s="291">
        <f>IF(AA149="kW",SUMPRODUCT(N150:N253,R150:R253,AA150:AA253),SUMPRODUCT(G150:G253,AA150:AA253))</f>
        <v>98.23362614917481</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287423.89440666232</v>
      </c>
      <c r="Z268" s="291">
        <f>SUMPRODUCT(H150:H253,Z150:Z253)</f>
        <v>477124.80567491846</v>
      </c>
      <c r="AA268" s="291">
        <f>IF(AA149="kW",SUMPRODUCT(N150:N253,S150:S253,AA150:AA253),SUMPRODUCT(H150:H253,AA150:AA253))</f>
        <v>98.23362614917481</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256309.04716730746</v>
      </c>
      <c r="Z269" s="291">
        <f>SUMPRODUCT(I150:I253,Z150:Z253)</f>
        <v>380607.3963994786</v>
      </c>
      <c r="AA269" s="291">
        <f>IF(AA149="kW",SUMPRODUCT(N150:N253,T150:T253,AA150:AA253),SUMPRODUCT(I150:I253,AA150:AA253))</f>
        <v>96.146112487313246</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240814.42489730247</v>
      </c>
      <c r="Z270" s="291">
        <f>SUMPRODUCT(J150:J253,Z150:Z253)</f>
        <v>378661.41205966315</v>
      </c>
      <c r="AA270" s="291">
        <f>IF(AA149="kW",SUMPRODUCT(N150:N253,U150:U253,AA150:AA253),SUMPRODUCT(J150:J253,AA150:AA253))</f>
        <v>95.540314597200066</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238599.77517058188</v>
      </c>
      <c r="Z271" s="291">
        <f>SUMPRODUCT(K150:K253,Z150:Z253)</f>
        <v>378661.41205966315</v>
      </c>
      <c r="AA271" s="291">
        <f>IF(AA149="kW",SUMPRODUCT(N150:N253,V150:V253,AA150:AA253),SUMPRODUCT(K150:K253,AA150:AA253))</f>
        <v>95.540314597200066</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236445.77517058188</v>
      </c>
      <c r="Z272" s="326">
        <f>SUMPRODUCT(L150:L253,Z150:Z253)</f>
        <v>334941.6516938688</v>
      </c>
      <c r="AA272" s="326">
        <f>IF(AA149="kW",SUMPRODUCT(N150:N253,W150:W253,AA150:AA253),SUMPRODUCT(L150:L253,AA150:AA253))</f>
        <v>78.164303158290934</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582</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45">
      <c r="B275" s="280" t="s">
        <v>248</v>
      </c>
      <c r="C275" s="281"/>
      <c r="D275" s="588" t="s">
        <v>526</v>
      </c>
      <c r="E275" s="586"/>
      <c r="O275" s="281"/>
      <c r="Y275" s="270"/>
      <c r="Z275" s="267"/>
      <c r="AA275" s="267"/>
      <c r="AB275" s="267"/>
      <c r="AC275" s="267"/>
      <c r="AD275" s="267"/>
      <c r="AE275" s="267"/>
      <c r="AF275" s="267"/>
      <c r="AG275" s="267"/>
      <c r="AH275" s="267"/>
      <c r="AI275" s="267"/>
      <c r="AJ275" s="267"/>
      <c r="AK275" s="267"/>
      <c r="AL275" s="267"/>
      <c r="AM275" s="282"/>
    </row>
    <row r="276" spans="1:39" ht="33" customHeight="1">
      <c r="B276" s="833" t="s">
        <v>211</v>
      </c>
      <c r="C276" s="835" t="s">
        <v>33</v>
      </c>
      <c r="D276" s="284" t="s">
        <v>422</v>
      </c>
      <c r="E276" s="837" t="s">
        <v>209</v>
      </c>
      <c r="F276" s="838"/>
      <c r="G276" s="838"/>
      <c r="H276" s="838"/>
      <c r="I276" s="838"/>
      <c r="J276" s="838"/>
      <c r="K276" s="838"/>
      <c r="L276" s="838"/>
      <c r="M276" s="839"/>
      <c r="N276" s="843" t="s">
        <v>213</v>
      </c>
      <c r="O276" s="284" t="s">
        <v>423</v>
      </c>
      <c r="P276" s="837" t="s">
        <v>212</v>
      </c>
      <c r="Q276" s="838"/>
      <c r="R276" s="838"/>
      <c r="S276" s="838"/>
      <c r="T276" s="838"/>
      <c r="U276" s="838"/>
      <c r="V276" s="838"/>
      <c r="W276" s="838"/>
      <c r="X276" s="839"/>
      <c r="Y276" s="840" t="s">
        <v>243</v>
      </c>
      <c r="Z276" s="841"/>
      <c r="AA276" s="841"/>
      <c r="AB276" s="841"/>
      <c r="AC276" s="841"/>
      <c r="AD276" s="841"/>
      <c r="AE276" s="841"/>
      <c r="AF276" s="841"/>
      <c r="AG276" s="841"/>
      <c r="AH276" s="841"/>
      <c r="AI276" s="841"/>
      <c r="AJ276" s="841"/>
      <c r="AK276" s="841"/>
      <c r="AL276" s="841"/>
      <c r="AM276" s="842"/>
    </row>
    <row r="277" spans="1:39" ht="60.75" customHeight="1">
      <c r="B277" s="834"/>
      <c r="C277" s="836"/>
      <c r="D277" s="285">
        <v>2013</v>
      </c>
      <c r="E277" s="285">
        <v>2014</v>
      </c>
      <c r="F277" s="285">
        <v>2015</v>
      </c>
      <c r="G277" s="285">
        <v>2016</v>
      </c>
      <c r="H277" s="285">
        <v>2017</v>
      </c>
      <c r="I277" s="285">
        <v>2018</v>
      </c>
      <c r="J277" s="285">
        <v>2019</v>
      </c>
      <c r="K277" s="285">
        <v>2020</v>
      </c>
      <c r="L277" s="285">
        <v>2021</v>
      </c>
      <c r="M277" s="285">
        <v>2022</v>
      </c>
      <c r="N277" s="844"/>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GS&gt;50 to 4,999 kW</v>
      </c>
      <c r="AB277" s="285" t="str">
        <f>'1.  LRAMVA Summary'!G52</f>
        <v>USL</v>
      </c>
      <c r="AC277" s="285" t="str">
        <f>'1.  LRAMVA Summary'!H52</f>
        <v>Sentinel Lighting</v>
      </c>
      <c r="AD277" s="285" t="str">
        <f>'1.  LRAMVA Summary'!I52</f>
        <v>Street Lighting</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06"/>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kWh</v>
      </c>
      <c r="AC278" s="291" t="str">
        <f>'1.  LRAMVA Summary'!H53</f>
        <v>kW</v>
      </c>
      <c r="AD278" s="291" t="str">
        <f>'1.  LRAMVA Summary'!I53</f>
        <v>kW</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5">
        <v>1</v>
      </c>
      <c r="B279" s="294" t="s">
        <v>1</v>
      </c>
      <c r="C279" s="291" t="s">
        <v>25</v>
      </c>
      <c r="D279" s="295">
        <v>16183.172796316656</v>
      </c>
      <c r="E279" s="295">
        <v>16183.172796316656</v>
      </c>
      <c r="F279" s="295">
        <v>16183.172796316656</v>
      </c>
      <c r="G279" s="295">
        <v>16183.172796316656</v>
      </c>
      <c r="H279" s="295">
        <v>8678.3094650948733</v>
      </c>
      <c r="I279" s="295">
        <v>0</v>
      </c>
      <c r="J279" s="295">
        <v>0</v>
      </c>
      <c r="K279" s="295">
        <v>0</v>
      </c>
      <c r="L279" s="295">
        <v>0</v>
      </c>
      <c r="M279" s="295">
        <v>0</v>
      </c>
      <c r="N279" s="753"/>
      <c r="O279" s="295">
        <v>2.3119426672899359</v>
      </c>
      <c r="P279" s="295">
        <v>2.3119426672899359</v>
      </c>
      <c r="Q279" s="295">
        <v>2.3119426672899359</v>
      </c>
      <c r="R279" s="295">
        <v>2.3119426672899359</v>
      </c>
      <c r="S279" s="295">
        <v>1.275440731680026</v>
      </c>
      <c r="T279" s="295">
        <v>0</v>
      </c>
      <c r="U279" s="295">
        <v>0</v>
      </c>
      <c r="V279" s="295">
        <v>0</v>
      </c>
      <c r="W279" s="295">
        <v>0</v>
      </c>
      <c r="X279" s="295">
        <v>0</v>
      </c>
      <c r="Y279" s="758">
        <v>1</v>
      </c>
      <c r="Z279" s="758"/>
      <c r="AA279" s="758"/>
      <c r="AB279" s="758"/>
      <c r="AC279" s="758"/>
      <c r="AD279" s="758"/>
      <c r="AE279" s="410"/>
      <c r="AF279" s="410"/>
      <c r="AG279" s="410"/>
      <c r="AH279" s="410"/>
      <c r="AI279" s="410"/>
      <c r="AJ279" s="410"/>
      <c r="AK279" s="410"/>
      <c r="AL279" s="410"/>
      <c r="AM279" s="296">
        <f>SUM(Y279:AL279)</f>
        <v>1</v>
      </c>
    </row>
    <row r="280" spans="1:39" ht="15" outlineLevel="1">
      <c r="B280" s="294" t="s">
        <v>249</v>
      </c>
      <c r="C280" s="291" t="s">
        <v>163</v>
      </c>
      <c r="D280" s="295"/>
      <c r="E280" s="295"/>
      <c r="F280" s="295"/>
      <c r="G280" s="295"/>
      <c r="H280" s="295"/>
      <c r="I280" s="295"/>
      <c r="J280" s="295"/>
      <c r="K280" s="295"/>
      <c r="L280" s="295"/>
      <c r="M280" s="295"/>
      <c r="N280" s="773"/>
      <c r="O280" s="295"/>
      <c r="P280" s="295"/>
      <c r="Q280" s="295"/>
      <c r="R280" s="295"/>
      <c r="S280" s="295"/>
      <c r="T280" s="295"/>
      <c r="U280" s="295"/>
      <c r="V280" s="295"/>
      <c r="W280" s="295"/>
      <c r="X280" s="295"/>
      <c r="Y280" s="754">
        <f>Y279</f>
        <v>1</v>
      </c>
      <c r="Z280" s="754">
        <f>Z279</f>
        <v>0</v>
      </c>
      <c r="AA280" s="754">
        <f t="shared" ref="AA280:AD280" si="112">AA279</f>
        <v>0</v>
      </c>
      <c r="AB280" s="754">
        <f t="shared" si="112"/>
        <v>0</v>
      </c>
      <c r="AC280" s="754">
        <f t="shared" si="112"/>
        <v>0</v>
      </c>
      <c r="AD280" s="754">
        <f t="shared" si="112"/>
        <v>0</v>
      </c>
      <c r="AE280" s="411">
        <f t="shared" ref="AE280:AL280" si="113">AE279</f>
        <v>0</v>
      </c>
      <c r="AF280" s="411">
        <f t="shared" si="113"/>
        <v>0</v>
      </c>
      <c r="AG280" s="411">
        <f t="shared" si="113"/>
        <v>0</v>
      </c>
      <c r="AH280" s="411">
        <f t="shared" si="113"/>
        <v>0</v>
      </c>
      <c r="AI280" s="411">
        <f t="shared" si="113"/>
        <v>0</v>
      </c>
      <c r="AJ280" s="411">
        <f t="shared" si="113"/>
        <v>0</v>
      </c>
      <c r="AK280" s="411">
        <f t="shared" si="113"/>
        <v>0</v>
      </c>
      <c r="AL280" s="411">
        <f t="shared" si="113"/>
        <v>0</v>
      </c>
      <c r="AM280" s="297"/>
    </row>
    <row r="281" spans="1:39" ht="15.45" outlineLevel="1">
      <c r="A281" s="507"/>
      <c r="B281" s="298"/>
      <c r="C281" s="299"/>
      <c r="D281" s="751"/>
      <c r="E281" s="751"/>
      <c r="F281" s="751"/>
      <c r="G281" s="751"/>
      <c r="H281" s="751"/>
      <c r="I281" s="751"/>
      <c r="J281" s="751"/>
      <c r="K281" s="751"/>
      <c r="L281" s="751"/>
      <c r="M281" s="751"/>
      <c r="N281" s="303"/>
      <c r="O281" s="751"/>
      <c r="P281" s="751"/>
      <c r="Q281" s="751"/>
      <c r="R281" s="751"/>
      <c r="S281" s="751"/>
      <c r="T281" s="751"/>
      <c r="U281" s="751"/>
      <c r="V281" s="751"/>
      <c r="W281" s="751"/>
      <c r="X281" s="751"/>
      <c r="Y281" s="759"/>
      <c r="Z281" s="760"/>
      <c r="AA281" s="760"/>
      <c r="AB281" s="760"/>
      <c r="AC281" s="760"/>
      <c r="AD281" s="760"/>
      <c r="AE281" s="413"/>
      <c r="AF281" s="413"/>
      <c r="AG281" s="413"/>
      <c r="AH281" s="413"/>
      <c r="AI281" s="413"/>
      <c r="AJ281" s="413"/>
      <c r="AK281" s="413"/>
      <c r="AL281" s="413"/>
      <c r="AM281" s="302"/>
    </row>
    <row r="282" spans="1:39" ht="15" outlineLevel="1">
      <c r="A282" s="505">
        <v>2</v>
      </c>
      <c r="B282" s="294" t="s">
        <v>2</v>
      </c>
      <c r="C282" s="291" t="s">
        <v>25</v>
      </c>
      <c r="D282" s="295">
        <v>5172.1582909999997</v>
      </c>
      <c r="E282" s="295">
        <v>5172.1582909999997</v>
      </c>
      <c r="F282" s="295">
        <v>5172.1582909999997</v>
      </c>
      <c r="G282" s="295">
        <v>5172.1582909999997</v>
      </c>
      <c r="H282" s="295">
        <v>0</v>
      </c>
      <c r="I282" s="295">
        <v>0</v>
      </c>
      <c r="J282" s="295">
        <v>0</v>
      </c>
      <c r="K282" s="295">
        <v>0</v>
      </c>
      <c r="L282" s="295">
        <v>0</v>
      </c>
      <c r="M282" s="295">
        <v>0</v>
      </c>
      <c r="N282" s="753"/>
      <c r="O282" s="295">
        <v>2.9007173869999998</v>
      </c>
      <c r="P282" s="295">
        <v>2.9007173869999998</v>
      </c>
      <c r="Q282" s="295">
        <v>2.9007173869999998</v>
      </c>
      <c r="R282" s="295">
        <v>2.9007173869999998</v>
      </c>
      <c r="S282" s="295">
        <v>0</v>
      </c>
      <c r="T282" s="295">
        <v>0</v>
      </c>
      <c r="U282" s="295">
        <v>0</v>
      </c>
      <c r="V282" s="295">
        <v>0</v>
      </c>
      <c r="W282" s="295">
        <v>0</v>
      </c>
      <c r="X282" s="295">
        <v>0</v>
      </c>
      <c r="Y282" s="758">
        <v>1</v>
      </c>
      <c r="Z282" s="758"/>
      <c r="AA282" s="758"/>
      <c r="AB282" s="758"/>
      <c r="AC282" s="758"/>
      <c r="AD282" s="758"/>
      <c r="AE282" s="410"/>
      <c r="AF282" s="410"/>
      <c r="AG282" s="410"/>
      <c r="AH282" s="410"/>
      <c r="AI282" s="410"/>
      <c r="AJ282" s="410"/>
      <c r="AK282" s="410"/>
      <c r="AL282" s="410"/>
      <c r="AM282" s="296">
        <f>SUM(Y282:AL282)</f>
        <v>1</v>
      </c>
    </row>
    <row r="283" spans="1:39" ht="15" outlineLevel="1">
      <c r="B283" s="294" t="s">
        <v>249</v>
      </c>
      <c r="C283" s="291" t="s">
        <v>163</v>
      </c>
      <c r="D283" s="295"/>
      <c r="E283" s="295"/>
      <c r="F283" s="295"/>
      <c r="G283" s="295"/>
      <c r="H283" s="295"/>
      <c r="I283" s="295"/>
      <c r="J283" s="295"/>
      <c r="K283" s="295"/>
      <c r="L283" s="295"/>
      <c r="M283" s="295"/>
      <c r="N283" s="773"/>
      <c r="O283" s="295"/>
      <c r="P283" s="295"/>
      <c r="Q283" s="295"/>
      <c r="R283" s="295"/>
      <c r="S283" s="295"/>
      <c r="T283" s="295"/>
      <c r="U283" s="295"/>
      <c r="V283" s="295"/>
      <c r="W283" s="295"/>
      <c r="X283" s="295"/>
      <c r="Y283" s="754">
        <f>Y282</f>
        <v>1</v>
      </c>
      <c r="Z283" s="754">
        <f>Z282</f>
        <v>0</v>
      </c>
      <c r="AA283" s="754">
        <f t="shared" ref="AA283:AD283" si="114">AA282</f>
        <v>0</v>
      </c>
      <c r="AB283" s="754">
        <f t="shared" si="114"/>
        <v>0</v>
      </c>
      <c r="AC283" s="754">
        <f t="shared" si="114"/>
        <v>0</v>
      </c>
      <c r="AD283" s="754">
        <f t="shared" si="114"/>
        <v>0</v>
      </c>
      <c r="AE283" s="411">
        <f t="shared" ref="AE283:AL283" si="115">AE282</f>
        <v>0</v>
      </c>
      <c r="AF283" s="411">
        <f t="shared" si="115"/>
        <v>0</v>
      </c>
      <c r="AG283" s="411">
        <f t="shared" si="115"/>
        <v>0</v>
      </c>
      <c r="AH283" s="411">
        <f t="shared" si="115"/>
        <v>0</v>
      </c>
      <c r="AI283" s="411">
        <f t="shared" si="115"/>
        <v>0</v>
      </c>
      <c r="AJ283" s="411">
        <f t="shared" si="115"/>
        <v>0</v>
      </c>
      <c r="AK283" s="411">
        <f t="shared" si="115"/>
        <v>0</v>
      </c>
      <c r="AL283" s="411">
        <f t="shared" si="115"/>
        <v>0</v>
      </c>
      <c r="AM283" s="297"/>
    </row>
    <row r="284" spans="1:39" ht="15.45" outlineLevel="1">
      <c r="A284" s="507"/>
      <c r="B284" s="298"/>
      <c r="C284" s="299"/>
      <c r="D284" s="752"/>
      <c r="E284" s="752"/>
      <c r="F284" s="752"/>
      <c r="G284" s="752"/>
      <c r="H284" s="752"/>
      <c r="I284" s="752"/>
      <c r="J284" s="752"/>
      <c r="K284" s="752"/>
      <c r="L284" s="752"/>
      <c r="M284" s="752"/>
      <c r="N284" s="303"/>
      <c r="O284" s="752"/>
      <c r="P284" s="752"/>
      <c r="Q284" s="752"/>
      <c r="R284" s="752"/>
      <c r="S284" s="752"/>
      <c r="T284" s="752"/>
      <c r="U284" s="752"/>
      <c r="V284" s="752"/>
      <c r="W284" s="752"/>
      <c r="X284" s="752"/>
      <c r="Y284" s="759"/>
      <c r="Z284" s="760"/>
      <c r="AA284" s="760"/>
      <c r="AB284" s="760"/>
      <c r="AC284" s="760"/>
      <c r="AD284" s="760"/>
      <c r="AE284" s="413"/>
      <c r="AF284" s="413"/>
      <c r="AG284" s="413"/>
      <c r="AH284" s="413"/>
      <c r="AI284" s="413"/>
      <c r="AJ284" s="413"/>
      <c r="AK284" s="413"/>
      <c r="AL284" s="413"/>
      <c r="AM284" s="302"/>
    </row>
    <row r="285" spans="1:39" ht="15" outlineLevel="1">
      <c r="A285" s="505">
        <v>3</v>
      </c>
      <c r="B285" s="294" t="s">
        <v>3</v>
      </c>
      <c r="C285" s="291" t="s">
        <v>25</v>
      </c>
      <c r="D285" s="295">
        <v>86804.356608411006</v>
      </c>
      <c r="E285" s="295">
        <v>86804.356608411006</v>
      </c>
      <c r="F285" s="295">
        <v>86804.356608411006</v>
      </c>
      <c r="G285" s="295">
        <v>86804.356608411006</v>
      </c>
      <c r="H285" s="295">
        <v>86804.356608411006</v>
      </c>
      <c r="I285" s="295">
        <v>86804.356608411006</v>
      </c>
      <c r="J285" s="295">
        <v>86804.356608411006</v>
      </c>
      <c r="K285" s="295">
        <v>86804.356608411006</v>
      </c>
      <c r="L285" s="295">
        <v>86804.356608411006</v>
      </c>
      <c r="M285" s="295">
        <v>86804.356608411006</v>
      </c>
      <c r="N285" s="753"/>
      <c r="O285" s="295">
        <v>47.790866831000002</v>
      </c>
      <c r="P285" s="295">
        <v>47.790866831000002</v>
      </c>
      <c r="Q285" s="295">
        <v>47.790866831000002</v>
      </c>
      <c r="R285" s="295">
        <v>47.790866831000002</v>
      </c>
      <c r="S285" s="295">
        <v>47.790866831000002</v>
      </c>
      <c r="T285" s="295">
        <v>47.790866831000002</v>
      </c>
      <c r="U285" s="295">
        <v>47.790866831000002</v>
      </c>
      <c r="V285" s="295">
        <v>47.790866831000002</v>
      </c>
      <c r="W285" s="295">
        <v>47.790866831000002</v>
      </c>
      <c r="X285" s="295">
        <v>47.790866831000002</v>
      </c>
      <c r="Y285" s="758">
        <v>1</v>
      </c>
      <c r="Z285" s="758"/>
      <c r="AA285" s="758"/>
      <c r="AB285" s="758"/>
      <c r="AC285" s="758"/>
      <c r="AD285" s="758"/>
      <c r="AE285" s="410"/>
      <c r="AF285" s="410"/>
      <c r="AG285" s="410"/>
      <c r="AH285" s="410"/>
      <c r="AI285" s="410"/>
      <c r="AJ285" s="410"/>
      <c r="AK285" s="410"/>
      <c r="AL285" s="410"/>
      <c r="AM285" s="296">
        <f>SUM(Y285:AL285)</f>
        <v>1</v>
      </c>
    </row>
    <row r="286" spans="1:39" ht="15" outlineLevel="1">
      <c r="B286" s="294" t="s">
        <v>249</v>
      </c>
      <c r="C286" s="291" t="s">
        <v>163</v>
      </c>
      <c r="D286" s="295">
        <v>2907.8031023000003</v>
      </c>
      <c r="E286" s="295">
        <v>2907.8031023000003</v>
      </c>
      <c r="F286" s="295">
        <v>2907.8031023000003</v>
      </c>
      <c r="G286" s="295">
        <v>2907.8031023000003</v>
      </c>
      <c r="H286" s="295">
        <v>2907.8031023000003</v>
      </c>
      <c r="I286" s="295">
        <v>2907.8031023000003</v>
      </c>
      <c r="J286" s="295">
        <v>2907.8031023000003</v>
      </c>
      <c r="K286" s="295">
        <v>2907.8031023000003</v>
      </c>
      <c r="L286" s="295">
        <v>2907.8031023000003</v>
      </c>
      <c r="M286" s="295">
        <v>2907.8031023000003</v>
      </c>
      <c r="N286" s="773"/>
      <c r="O286" s="295">
        <v>1.711710039</v>
      </c>
      <c r="P286" s="295">
        <v>1.711710039</v>
      </c>
      <c r="Q286" s="295">
        <v>1.711710039</v>
      </c>
      <c r="R286" s="295">
        <v>1.711710039</v>
      </c>
      <c r="S286" s="295">
        <v>1.711710039</v>
      </c>
      <c r="T286" s="295">
        <v>1.711710039</v>
      </c>
      <c r="U286" s="295">
        <v>1.711710039</v>
      </c>
      <c r="V286" s="295">
        <v>1.711710039</v>
      </c>
      <c r="W286" s="295">
        <v>1.711710039</v>
      </c>
      <c r="X286" s="295">
        <v>1.711710039</v>
      </c>
      <c r="Y286" s="754">
        <f>Y285</f>
        <v>1</v>
      </c>
      <c r="Z286" s="754">
        <f>Z285</f>
        <v>0</v>
      </c>
      <c r="AA286" s="754">
        <f t="shared" ref="AA286:AD286" si="116">AA285</f>
        <v>0</v>
      </c>
      <c r="AB286" s="754">
        <f t="shared" si="116"/>
        <v>0</v>
      </c>
      <c r="AC286" s="754">
        <f t="shared" si="116"/>
        <v>0</v>
      </c>
      <c r="AD286" s="754">
        <f t="shared" si="116"/>
        <v>0</v>
      </c>
      <c r="AE286" s="411">
        <f t="shared" ref="AE286:AL286" si="117">AE285</f>
        <v>0</v>
      </c>
      <c r="AF286" s="411">
        <f t="shared" si="117"/>
        <v>0</v>
      </c>
      <c r="AG286" s="411">
        <f t="shared" si="117"/>
        <v>0</v>
      </c>
      <c r="AH286" s="411">
        <f t="shared" si="117"/>
        <v>0</v>
      </c>
      <c r="AI286" s="411">
        <f t="shared" si="117"/>
        <v>0</v>
      </c>
      <c r="AJ286" s="411">
        <f t="shared" si="117"/>
        <v>0</v>
      </c>
      <c r="AK286" s="411">
        <f t="shared" si="117"/>
        <v>0</v>
      </c>
      <c r="AL286" s="411">
        <f t="shared" si="117"/>
        <v>0</v>
      </c>
      <c r="AM286" s="297"/>
    </row>
    <row r="287" spans="1:39" ht="15" outlineLevel="1">
      <c r="B287" s="294"/>
      <c r="C287" s="305"/>
      <c r="D287" s="753"/>
      <c r="E287" s="753"/>
      <c r="F287" s="753"/>
      <c r="G287" s="753"/>
      <c r="H287" s="753"/>
      <c r="I287" s="753"/>
      <c r="J287" s="753"/>
      <c r="K287" s="753"/>
      <c r="L287" s="753"/>
      <c r="M287" s="753"/>
      <c r="N287" s="283"/>
      <c r="O287" s="753"/>
      <c r="P287" s="753"/>
      <c r="Q287" s="753"/>
      <c r="R287" s="753"/>
      <c r="S287" s="753"/>
      <c r="T287" s="753"/>
      <c r="U287" s="753"/>
      <c r="V287" s="753"/>
      <c r="W287" s="753"/>
      <c r="X287" s="753"/>
      <c r="Y287" s="759"/>
      <c r="Z287" s="759"/>
      <c r="AA287" s="759"/>
      <c r="AB287" s="759"/>
      <c r="AC287" s="759"/>
      <c r="AD287" s="759"/>
      <c r="AE287" s="412"/>
      <c r="AF287" s="412"/>
      <c r="AG287" s="412"/>
      <c r="AH287" s="412"/>
      <c r="AI287" s="412"/>
      <c r="AJ287" s="412"/>
      <c r="AK287" s="412"/>
      <c r="AL287" s="412"/>
      <c r="AM287" s="306"/>
    </row>
    <row r="288" spans="1:39" ht="15" outlineLevel="1">
      <c r="A288" s="505">
        <v>4</v>
      </c>
      <c r="B288" s="294" t="s">
        <v>4</v>
      </c>
      <c r="C288" s="291" t="s">
        <v>25</v>
      </c>
      <c r="D288" s="295">
        <v>16341.130045538999</v>
      </c>
      <c r="E288" s="295">
        <v>16341.130045538999</v>
      </c>
      <c r="F288" s="295">
        <v>15711.410257869</v>
      </c>
      <c r="G288" s="295">
        <v>13310.806710815001</v>
      </c>
      <c r="H288" s="295">
        <v>13310.806710815001</v>
      </c>
      <c r="I288" s="295">
        <v>13310.806710815001</v>
      </c>
      <c r="J288" s="295">
        <v>13310.806710815001</v>
      </c>
      <c r="K288" s="295">
        <v>13299.713550467</v>
      </c>
      <c r="L288" s="295">
        <v>9671.1271939460003</v>
      </c>
      <c r="M288" s="295">
        <v>9671.1271939460003</v>
      </c>
      <c r="N288" s="753"/>
      <c r="O288" s="295">
        <v>1.095234045</v>
      </c>
      <c r="P288" s="295">
        <v>1.095234045</v>
      </c>
      <c r="Q288" s="295">
        <v>1.055701937</v>
      </c>
      <c r="R288" s="295">
        <v>0.90499852999999997</v>
      </c>
      <c r="S288" s="295">
        <v>0.90499852999999997</v>
      </c>
      <c r="T288" s="295">
        <v>0.90499852999999997</v>
      </c>
      <c r="U288" s="295">
        <v>0.90499852999999997</v>
      </c>
      <c r="V288" s="295">
        <v>0.90373218799999999</v>
      </c>
      <c r="W288" s="295">
        <v>0.67593933699999997</v>
      </c>
      <c r="X288" s="295">
        <v>0.67593933699999997</v>
      </c>
      <c r="Y288" s="758">
        <v>1</v>
      </c>
      <c r="Z288" s="758"/>
      <c r="AA288" s="758"/>
      <c r="AB288" s="758"/>
      <c r="AC288" s="758"/>
      <c r="AD288" s="758"/>
      <c r="AE288" s="410"/>
      <c r="AF288" s="410"/>
      <c r="AG288" s="410"/>
      <c r="AH288" s="410"/>
      <c r="AI288" s="410"/>
      <c r="AJ288" s="410"/>
      <c r="AK288" s="410"/>
      <c r="AL288" s="410"/>
      <c r="AM288" s="296">
        <f>SUM(Y288:AL288)</f>
        <v>1</v>
      </c>
    </row>
    <row r="289" spans="1:39" ht="15" outlineLevel="1">
      <c r="B289" s="294" t="s">
        <v>249</v>
      </c>
      <c r="C289" s="291" t="s">
        <v>163</v>
      </c>
      <c r="D289" s="295">
        <v>50</v>
      </c>
      <c r="E289" s="295">
        <v>48</v>
      </c>
      <c r="F289" s="295">
        <v>41</v>
      </c>
      <c r="G289" s="295">
        <v>41</v>
      </c>
      <c r="H289" s="295">
        <v>41</v>
      </c>
      <c r="I289" s="295">
        <v>41</v>
      </c>
      <c r="J289" s="295">
        <v>41</v>
      </c>
      <c r="K289" s="295">
        <v>35</v>
      </c>
      <c r="L289" s="295">
        <v>35</v>
      </c>
      <c r="M289" s="295">
        <v>33</v>
      </c>
      <c r="N289" s="773"/>
      <c r="O289" s="295">
        <v>4.0000000000000001E-3</v>
      </c>
      <c r="P289" s="295">
        <v>3.0000000000000001E-3</v>
      </c>
      <c r="Q289" s="295">
        <v>3.0000000000000001E-3</v>
      </c>
      <c r="R289" s="295">
        <v>3.0000000000000001E-3</v>
      </c>
      <c r="S289" s="295">
        <v>3.0000000000000001E-3</v>
      </c>
      <c r="T289" s="295">
        <v>3.0000000000000001E-3</v>
      </c>
      <c r="U289" s="295">
        <v>3.0000000000000001E-3</v>
      </c>
      <c r="V289" s="295">
        <v>3.0000000000000001E-3</v>
      </c>
      <c r="W289" s="295">
        <v>3.0000000000000001E-3</v>
      </c>
      <c r="X289" s="295">
        <v>2E-3</v>
      </c>
      <c r="Y289" s="754">
        <f>Y288</f>
        <v>1</v>
      </c>
      <c r="Z289" s="754">
        <f>Z288</f>
        <v>0</v>
      </c>
      <c r="AA289" s="754">
        <f t="shared" ref="AA289:AD289" si="118">AA288</f>
        <v>0</v>
      </c>
      <c r="AB289" s="754">
        <f t="shared" si="118"/>
        <v>0</v>
      </c>
      <c r="AC289" s="754">
        <f t="shared" si="118"/>
        <v>0</v>
      </c>
      <c r="AD289" s="754">
        <f t="shared" si="118"/>
        <v>0</v>
      </c>
      <c r="AE289" s="411">
        <f t="shared" ref="AE289:AL289" si="119">AE288</f>
        <v>0</v>
      </c>
      <c r="AF289" s="411">
        <f t="shared" si="119"/>
        <v>0</v>
      </c>
      <c r="AG289" s="411">
        <f t="shared" si="119"/>
        <v>0</v>
      </c>
      <c r="AH289" s="411">
        <f t="shared" si="119"/>
        <v>0</v>
      </c>
      <c r="AI289" s="411">
        <f t="shared" si="119"/>
        <v>0</v>
      </c>
      <c r="AJ289" s="411">
        <f t="shared" si="119"/>
        <v>0</v>
      </c>
      <c r="AK289" s="411">
        <f t="shared" si="119"/>
        <v>0</v>
      </c>
      <c r="AL289" s="411">
        <f t="shared" si="119"/>
        <v>0</v>
      </c>
      <c r="AM289" s="297"/>
    </row>
    <row r="290" spans="1:39" ht="15" outlineLevel="1">
      <c r="B290" s="294"/>
      <c r="C290" s="305"/>
      <c r="D290" s="752"/>
      <c r="E290" s="752"/>
      <c r="F290" s="752"/>
      <c r="G290" s="752"/>
      <c r="H290" s="752"/>
      <c r="I290" s="752"/>
      <c r="J290" s="752"/>
      <c r="K290" s="752"/>
      <c r="L290" s="752"/>
      <c r="M290" s="752"/>
      <c r="N290" s="753"/>
      <c r="O290" s="752"/>
      <c r="P290" s="752"/>
      <c r="Q290" s="752"/>
      <c r="R290" s="752"/>
      <c r="S290" s="752"/>
      <c r="T290" s="752"/>
      <c r="U290" s="752"/>
      <c r="V290" s="752"/>
      <c r="W290" s="752"/>
      <c r="X290" s="752"/>
      <c r="Y290" s="759"/>
      <c r="Z290" s="759"/>
      <c r="AA290" s="759"/>
      <c r="AB290" s="759"/>
      <c r="AC290" s="759"/>
      <c r="AD290" s="759"/>
      <c r="AE290" s="412"/>
      <c r="AF290" s="412"/>
      <c r="AG290" s="412"/>
      <c r="AH290" s="412"/>
      <c r="AI290" s="412"/>
      <c r="AJ290" s="412"/>
      <c r="AK290" s="412"/>
      <c r="AL290" s="412"/>
      <c r="AM290" s="306"/>
    </row>
    <row r="291" spans="1:39" ht="15" outlineLevel="1">
      <c r="A291" s="505">
        <v>5</v>
      </c>
      <c r="B291" s="294" t="s">
        <v>5</v>
      </c>
      <c r="C291" s="291" t="s">
        <v>25</v>
      </c>
      <c r="D291" s="295">
        <v>36423.659842884001</v>
      </c>
      <c r="E291" s="295">
        <v>36423.659842884001</v>
      </c>
      <c r="F291" s="295">
        <v>34229.046636498999</v>
      </c>
      <c r="G291" s="295">
        <v>26739.388823189001</v>
      </c>
      <c r="H291" s="295">
        <v>26739.388823189001</v>
      </c>
      <c r="I291" s="295">
        <v>26739.388823189001</v>
      </c>
      <c r="J291" s="295">
        <v>26739.388823189001</v>
      </c>
      <c r="K291" s="295">
        <v>26707.877816980999</v>
      </c>
      <c r="L291" s="295">
        <v>22459.773539171001</v>
      </c>
      <c r="M291" s="295">
        <v>22459.773539171001</v>
      </c>
      <c r="N291" s="753"/>
      <c r="O291" s="295">
        <v>2.5095276690000001</v>
      </c>
      <c r="P291" s="295">
        <v>2.5095276690000001</v>
      </c>
      <c r="Q291" s="295">
        <v>2.3717557789999999</v>
      </c>
      <c r="R291" s="295">
        <v>1.9015752909999999</v>
      </c>
      <c r="S291" s="295">
        <v>1.9015752909999999</v>
      </c>
      <c r="T291" s="295">
        <v>1.9015752909999999</v>
      </c>
      <c r="U291" s="295">
        <v>1.9015752909999999</v>
      </c>
      <c r="V291" s="295">
        <v>1.8979781440000001</v>
      </c>
      <c r="W291" s="295">
        <v>1.631293632</v>
      </c>
      <c r="X291" s="295">
        <v>1.631293632</v>
      </c>
      <c r="Y291" s="758">
        <v>1</v>
      </c>
      <c r="Z291" s="758"/>
      <c r="AA291" s="758"/>
      <c r="AB291" s="758"/>
      <c r="AC291" s="758"/>
      <c r="AD291" s="758"/>
      <c r="AE291" s="410"/>
      <c r="AF291" s="410"/>
      <c r="AG291" s="410"/>
      <c r="AH291" s="410"/>
      <c r="AI291" s="410"/>
      <c r="AJ291" s="410"/>
      <c r="AK291" s="410"/>
      <c r="AL291" s="410"/>
      <c r="AM291" s="296">
        <f>SUM(Y291:AL291)</f>
        <v>1</v>
      </c>
    </row>
    <row r="292" spans="1:39" ht="15" outlineLevel="1">
      <c r="B292" s="294" t="s">
        <v>249</v>
      </c>
      <c r="C292" s="291" t="s">
        <v>163</v>
      </c>
      <c r="D292" s="295"/>
      <c r="E292" s="295"/>
      <c r="F292" s="295"/>
      <c r="G292" s="295"/>
      <c r="H292" s="295"/>
      <c r="I292" s="295"/>
      <c r="J292" s="295"/>
      <c r="K292" s="295"/>
      <c r="L292" s="295"/>
      <c r="M292" s="295"/>
      <c r="N292" s="773"/>
      <c r="O292" s="295"/>
      <c r="P292" s="295"/>
      <c r="Q292" s="295"/>
      <c r="R292" s="295"/>
      <c r="S292" s="295"/>
      <c r="T292" s="295"/>
      <c r="U292" s="295"/>
      <c r="V292" s="295"/>
      <c r="W292" s="295"/>
      <c r="X292" s="295"/>
      <c r="Y292" s="754">
        <f>Y291</f>
        <v>1</v>
      </c>
      <c r="Z292" s="754">
        <f>Z291</f>
        <v>0</v>
      </c>
      <c r="AA292" s="754">
        <f t="shared" ref="AA292:AD292" si="120">AA291</f>
        <v>0</v>
      </c>
      <c r="AB292" s="754">
        <f t="shared" si="120"/>
        <v>0</v>
      </c>
      <c r="AC292" s="754">
        <f t="shared" si="120"/>
        <v>0</v>
      </c>
      <c r="AD292" s="754">
        <f t="shared" si="120"/>
        <v>0</v>
      </c>
      <c r="AE292" s="411">
        <f t="shared" ref="AE292:AL292" si="121">AE291</f>
        <v>0</v>
      </c>
      <c r="AF292" s="411">
        <f t="shared" si="121"/>
        <v>0</v>
      </c>
      <c r="AG292" s="411">
        <f t="shared" si="121"/>
        <v>0</v>
      </c>
      <c r="AH292" s="411">
        <f t="shared" si="121"/>
        <v>0</v>
      </c>
      <c r="AI292" s="411">
        <f t="shared" si="121"/>
        <v>0</v>
      </c>
      <c r="AJ292" s="411">
        <f t="shared" si="121"/>
        <v>0</v>
      </c>
      <c r="AK292" s="411">
        <f t="shared" si="121"/>
        <v>0</v>
      </c>
      <c r="AL292" s="411">
        <f t="shared" si="121"/>
        <v>0</v>
      </c>
      <c r="AM292" s="297"/>
    </row>
    <row r="293" spans="1:39" ht="15" outlineLevel="1">
      <c r="B293" s="294"/>
      <c r="C293" s="305"/>
      <c r="D293" s="752"/>
      <c r="E293" s="752"/>
      <c r="F293" s="752"/>
      <c r="G293" s="752"/>
      <c r="H293" s="752"/>
      <c r="I293" s="752"/>
      <c r="J293" s="752"/>
      <c r="K293" s="752"/>
      <c r="L293" s="752"/>
      <c r="M293" s="752"/>
      <c r="N293" s="753"/>
      <c r="O293" s="752"/>
      <c r="P293" s="752"/>
      <c r="Q293" s="752"/>
      <c r="R293" s="752"/>
      <c r="S293" s="752"/>
      <c r="T293" s="752"/>
      <c r="U293" s="752"/>
      <c r="V293" s="752"/>
      <c r="W293" s="752"/>
      <c r="X293" s="752"/>
      <c r="Y293" s="759"/>
      <c r="Z293" s="759"/>
      <c r="AA293" s="759"/>
      <c r="AB293" s="759"/>
      <c r="AC293" s="759"/>
      <c r="AD293" s="759"/>
      <c r="AE293" s="412"/>
      <c r="AF293" s="412"/>
      <c r="AG293" s="412"/>
      <c r="AH293" s="412"/>
      <c r="AI293" s="412"/>
      <c r="AJ293" s="412"/>
      <c r="AK293" s="412"/>
      <c r="AL293" s="412"/>
      <c r="AM293" s="306"/>
    </row>
    <row r="294" spans="1:39" ht="15" outlineLevel="1">
      <c r="A294" s="505">
        <v>6</v>
      </c>
      <c r="B294" s="294" t="s">
        <v>6</v>
      </c>
      <c r="C294" s="291" t="s">
        <v>25</v>
      </c>
      <c r="D294" s="295"/>
      <c r="E294" s="295"/>
      <c r="F294" s="295"/>
      <c r="G294" s="295"/>
      <c r="H294" s="295"/>
      <c r="I294" s="295"/>
      <c r="J294" s="295"/>
      <c r="K294" s="295"/>
      <c r="L294" s="295"/>
      <c r="M294" s="295"/>
      <c r="N294" s="753"/>
      <c r="O294" s="295"/>
      <c r="P294" s="295"/>
      <c r="Q294" s="295"/>
      <c r="R294" s="295"/>
      <c r="S294" s="295"/>
      <c r="T294" s="295"/>
      <c r="U294" s="295"/>
      <c r="V294" s="295"/>
      <c r="W294" s="295"/>
      <c r="X294" s="295"/>
      <c r="Y294" s="758"/>
      <c r="Z294" s="758"/>
      <c r="AA294" s="758"/>
      <c r="AB294" s="758"/>
      <c r="AC294" s="758"/>
      <c r="AD294" s="758"/>
      <c r="AE294" s="410"/>
      <c r="AF294" s="410"/>
      <c r="AG294" s="410"/>
      <c r="AH294" s="410"/>
      <c r="AI294" s="410"/>
      <c r="AJ294" s="410"/>
      <c r="AK294" s="410"/>
      <c r="AL294" s="410"/>
      <c r="AM294" s="296">
        <f>SUM(Y294:AL294)</f>
        <v>0</v>
      </c>
    </row>
    <row r="295" spans="1:39" ht="15" outlineLevel="1">
      <c r="B295" s="294" t="s">
        <v>249</v>
      </c>
      <c r="C295" s="291" t="s">
        <v>163</v>
      </c>
      <c r="D295" s="295"/>
      <c r="E295" s="295"/>
      <c r="F295" s="295"/>
      <c r="G295" s="295"/>
      <c r="H295" s="295"/>
      <c r="I295" s="295"/>
      <c r="J295" s="295"/>
      <c r="K295" s="295"/>
      <c r="L295" s="295"/>
      <c r="M295" s="295"/>
      <c r="N295" s="773"/>
      <c r="O295" s="295"/>
      <c r="P295" s="295"/>
      <c r="Q295" s="295"/>
      <c r="R295" s="295"/>
      <c r="S295" s="295"/>
      <c r="T295" s="295"/>
      <c r="U295" s="295"/>
      <c r="V295" s="295"/>
      <c r="W295" s="295"/>
      <c r="X295" s="295"/>
      <c r="Y295" s="754">
        <f>Y294</f>
        <v>0</v>
      </c>
      <c r="Z295" s="754">
        <f>Z294</f>
        <v>0</v>
      </c>
      <c r="AA295" s="754">
        <f t="shared" ref="AA295:AD295" si="122">AA294</f>
        <v>0</v>
      </c>
      <c r="AB295" s="754">
        <f t="shared" si="122"/>
        <v>0</v>
      </c>
      <c r="AC295" s="754">
        <f t="shared" si="122"/>
        <v>0</v>
      </c>
      <c r="AD295" s="754">
        <f t="shared" si="122"/>
        <v>0</v>
      </c>
      <c r="AE295" s="411">
        <f t="shared" ref="AE295:AL295" si="123">AE294</f>
        <v>0</v>
      </c>
      <c r="AF295" s="411">
        <f t="shared" si="123"/>
        <v>0</v>
      </c>
      <c r="AG295" s="411">
        <f t="shared" si="123"/>
        <v>0</v>
      </c>
      <c r="AH295" s="411">
        <f t="shared" si="123"/>
        <v>0</v>
      </c>
      <c r="AI295" s="411">
        <f t="shared" si="123"/>
        <v>0</v>
      </c>
      <c r="AJ295" s="411">
        <f t="shared" si="123"/>
        <v>0</v>
      </c>
      <c r="AK295" s="411">
        <f t="shared" si="123"/>
        <v>0</v>
      </c>
      <c r="AL295" s="411">
        <f t="shared" si="123"/>
        <v>0</v>
      </c>
      <c r="AM295" s="297"/>
    </row>
    <row r="296" spans="1:39" ht="15" outlineLevel="1">
      <c r="B296" s="294"/>
      <c r="C296" s="305"/>
      <c r="D296" s="752"/>
      <c r="E296" s="752"/>
      <c r="F296" s="752"/>
      <c r="G296" s="752"/>
      <c r="H296" s="752"/>
      <c r="I296" s="752"/>
      <c r="J296" s="752"/>
      <c r="K296" s="752"/>
      <c r="L296" s="752"/>
      <c r="M296" s="752"/>
      <c r="N296" s="753"/>
      <c r="O296" s="752"/>
      <c r="P296" s="752"/>
      <c r="Q296" s="752"/>
      <c r="R296" s="752"/>
      <c r="S296" s="752"/>
      <c r="T296" s="752"/>
      <c r="U296" s="752"/>
      <c r="V296" s="752"/>
      <c r="W296" s="752"/>
      <c r="X296" s="752"/>
      <c r="Y296" s="759"/>
      <c r="Z296" s="759"/>
      <c r="AA296" s="759"/>
      <c r="AB296" s="759"/>
      <c r="AC296" s="759"/>
      <c r="AD296" s="759"/>
      <c r="AE296" s="412"/>
      <c r="AF296" s="412"/>
      <c r="AG296" s="412"/>
      <c r="AH296" s="412"/>
      <c r="AI296" s="412"/>
      <c r="AJ296" s="412"/>
      <c r="AK296" s="412"/>
      <c r="AL296" s="412"/>
      <c r="AM296" s="306"/>
    </row>
    <row r="297" spans="1:39" ht="15" outlineLevel="1">
      <c r="A297" s="505">
        <v>7</v>
      </c>
      <c r="B297" s="294" t="s">
        <v>42</v>
      </c>
      <c r="C297" s="291" t="s">
        <v>25</v>
      </c>
      <c r="D297" s="295"/>
      <c r="E297" s="295"/>
      <c r="F297" s="295"/>
      <c r="G297" s="295"/>
      <c r="H297" s="295"/>
      <c r="I297" s="295"/>
      <c r="J297" s="295"/>
      <c r="K297" s="295"/>
      <c r="L297" s="295"/>
      <c r="M297" s="295"/>
      <c r="N297" s="753"/>
      <c r="O297" s="295"/>
      <c r="P297" s="295"/>
      <c r="Q297" s="295"/>
      <c r="R297" s="295"/>
      <c r="S297" s="295"/>
      <c r="T297" s="295"/>
      <c r="U297" s="295"/>
      <c r="V297" s="295"/>
      <c r="W297" s="295"/>
      <c r="X297" s="295"/>
      <c r="Y297" s="758"/>
      <c r="Z297" s="758"/>
      <c r="AA297" s="758"/>
      <c r="AB297" s="758"/>
      <c r="AC297" s="758"/>
      <c r="AD297" s="758"/>
      <c r="AE297" s="410"/>
      <c r="AF297" s="410"/>
      <c r="AG297" s="410"/>
      <c r="AH297" s="410"/>
      <c r="AI297" s="410"/>
      <c r="AJ297" s="410"/>
      <c r="AK297" s="410"/>
      <c r="AL297" s="410"/>
      <c r="AM297" s="296">
        <f>SUM(Y297:AL297)</f>
        <v>0</v>
      </c>
    </row>
    <row r="298" spans="1:39" ht="15" outlineLevel="1">
      <c r="B298" s="294" t="s">
        <v>249</v>
      </c>
      <c r="C298" s="291" t="s">
        <v>163</v>
      </c>
      <c r="D298" s="295"/>
      <c r="E298" s="295"/>
      <c r="F298" s="295"/>
      <c r="G298" s="295"/>
      <c r="H298" s="295"/>
      <c r="I298" s="295"/>
      <c r="J298" s="295"/>
      <c r="K298" s="295"/>
      <c r="L298" s="295"/>
      <c r="M298" s="295"/>
      <c r="N298" s="753"/>
      <c r="O298" s="295"/>
      <c r="P298" s="295"/>
      <c r="Q298" s="295"/>
      <c r="R298" s="295"/>
      <c r="S298" s="295"/>
      <c r="T298" s="295"/>
      <c r="U298" s="295"/>
      <c r="V298" s="295"/>
      <c r="W298" s="295"/>
      <c r="X298" s="295"/>
      <c r="Y298" s="754">
        <f>Y297</f>
        <v>0</v>
      </c>
      <c r="Z298" s="754">
        <f>Z297</f>
        <v>0</v>
      </c>
      <c r="AA298" s="754">
        <f t="shared" ref="AA298:AD298" si="124">AA297</f>
        <v>0</v>
      </c>
      <c r="AB298" s="754">
        <f t="shared" si="124"/>
        <v>0</v>
      </c>
      <c r="AC298" s="754">
        <f t="shared" si="124"/>
        <v>0</v>
      </c>
      <c r="AD298" s="754">
        <f t="shared" si="124"/>
        <v>0</v>
      </c>
      <c r="AE298" s="411">
        <f t="shared" ref="AE298:AL298" si="125">AE297</f>
        <v>0</v>
      </c>
      <c r="AF298" s="411">
        <f t="shared" si="125"/>
        <v>0</v>
      </c>
      <c r="AG298" s="411">
        <f t="shared" si="125"/>
        <v>0</v>
      </c>
      <c r="AH298" s="411">
        <f t="shared" si="125"/>
        <v>0</v>
      </c>
      <c r="AI298" s="411">
        <f t="shared" si="125"/>
        <v>0</v>
      </c>
      <c r="AJ298" s="411">
        <f t="shared" si="125"/>
        <v>0</v>
      </c>
      <c r="AK298" s="411">
        <f t="shared" si="125"/>
        <v>0</v>
      </c>
      <c r="AL298" s="411">
        <f t="shared" si="125"/>
        <v>0</v>
      </c>
      <c r="AM298" s="297"/>
    </row>
    <row r="299" spans="1:39" ht="15" outlineLevel="1">
      <c r="B299" s="294"/>
      <c r="C299" s="305"/>
      <c r="D299" s="752"/>
      <c r="E299" s="752"/>
      <c r="F299" s="752"/>
      <c r="G299" s="752"/>
      <c r="H299" s="752"/>
      <c r="I299" s="752"/>
      <c r="J299" s="752"/>
      <c r="K299" s="752"/>
      <c r="L299" s="752"/>
      <c r="M299" s="752"/>
      <c r="N299" s="753"/>
      <c r="O299" s="752"/>
      <c r="P299" s="752"/>
      <c r="Q299" s="752"/>
      <c r="R299" s="752"/>
      <c r="S299" s="752"/>
      <c r="T299" s="752"/>
      <c r="U299" s="752"/>
      <c r="V299" s="752"/>
      <c r="W299" s="752"/>
      <c r="X299" s="752"/>
      <c r="Y299" s="759"/>
      <c r="Z299" s="759"/>
      <c r="AA299" s="759"/>
      <c r="AB299" s="759"/>
      <c r="AC299" s="759"/>
      <c r="AD299" s="759"/>
      <c r="AE299" s="412"/>
      <c r="AF299" s="412"/>
      <c r="AG299" s="412"/>
      <c r="AH299" s="412"/>
      <c r="AI299" s="412"/>
      <c r="AJ299" s="412"/>
      <c r="AK299" s="412"/>
      <c r="AL299" s="412"/>
      <c r="AM299" s="306"/>
    </row>
    <row r="300" spans="1:39" s="283" customFormat="1" ht="15" outlineLevel="1">
      <c r="A300" s="505">
        <v>8</v>
      </c>
      <c r="B300" s="294" t="s">
        <v>485</v>
      </c>
      <c r="C300" s="291" t="s">
        <v>25</v>
      </c>
      <c r="D300" s="295"/>
      <c r="E300" s="295"/>
      <c r="F300" s="295"/>
      <c r="G300" s="295"/>
      <c r="H300" s="295"/>
      <c r="I300" s="295"/>
      <c r="J300" s="295"/>
      <c r="K300" s="295"/>
      <c r="L300" s="295"/>
      <c r="M300" s="295"/>
      <c r="N300" s="753"/>
      <c r="O300" s="295"/>
      <c r="P300" s="295"/>
      <c r="Q300" s="295"/>
      <c r="R300" s="295"/>
      <c r="S300" s="295"/>
      <c r="T300" s="295"/>
      <c r="U300" s="295"/>
      <c r="V300" s="295"/>
      <c r="W300" s="295"/>
      <c r="X300" s="295"/>
      <c r="Y300" s="758"/>
      <c r="Z300" s="758"/>
      <c r="AA300" s="758"/>
      <c r="AB300" s="758"/>
      <c r="AC300" s="758"/>
      <c r="AD300" s="758"/>
      <c r="AE300" s="410"/>
      <c r="AF300" s="410"/>
      <c r="AG300" s="410"/>
      <c r="AH300" s="410"/>
      <c r="AI300" s="410"/>
      <c r="AJ300" s="410"/>
      <c r="AK300" s="410"/>
      <c r="AL300" s="410"/>
      <c r="AM300" s="296">
        <f>SUM(Y300:AL300)</f>
        <v>0</v>
      </c>
    </row>
    <row r="301" spans="1:39" s="283" customFormat="1" ht="15" outlineLevel="1">
      <c r="A301" s="505"/>
      <c r="B301" s="294" t="s">
        <v>249</v>
      </c>
      <c r="C301" s="291" t="s">
        <v>163</v>
      </c>
      <c r="D301" s="295"/>
      <c r="E301" s="295"/>
      <c r="F301" s="295"/>
      <c r="G301" s="295"/>
      <c r="H301" s="295"/>
      <c r="I301" s="295"/>
      <c r="J301" s="295"/>
      <c r="K301" s="295"/>
      <c r="L301" s="295"/>
      <c r="M301" s="295"/>
      <c r="N301" s="753"/>
      <c r="O301" s="295"/>
      <c r="P301" s="295"/>
      <c r="Q301" s="295"/>
      <c r="R301" s="295"/>
      <c r="S301" s="295"/>
      <c r="T301" s="295"/>
      <c r="U301" s="295"/>
      <c r="V301" s="295"/>
      <c r="W301" s="295"/>
      <c r="X301" s="295"/>
      <c r="Y301" s="754">
        <f>Y300</f>
        <v>0</v>
      </c>
      <c r="Z301" s="754">
        <f>Z300</f>
        <v>0</v>
      </c>
      <c r="AA301" s="754">
        <f t="shared" ref="AA301:AD301" si="126">AA300</f>
        <v>0</v>
      </c>
      <c r="AB301" s="754">
        <f t="shared" si="126"/>
        <v>0</v>
      </c>
      <c r="AC301" s="754">
        <f t="shared" si="126"/>
        <v>0</v>
      </c>
      <c r="AD301" s="754">
        <f t="shared" si="126"/>
        <v>0</v>
      </c>
      <c r="AE301" s="411">
        <f t="shared" ref="AE301:AL301" si="127">AE300</f>
        <v>0</v>
      </c>
      <c r="AF301" s="411">
        <f t="shared" si="127"/>
        <v>0</v>
      </c>
      <c r="AG301" s="411">
        <f t="shared" si="127"/>
        <v>0</v>
      </c>
      <c r="AH301" s="411">
        <f t="shared" si="127"/>
        <v>0</v>
      </c>
      <c r="AI301" s="411">
        <f t="shared" si="127"/>
        <v>0</v>
      </c>
      <c r="AJ301" s="411">
        <f t="shared" si="127"/>
        <v>0</v>
      </c>
      <c r="AK301" s="411">
        <f t="shared" si="127"/>
        <v>0</v>
      </c>
      <c r="AL301" s="411">
        <f t="shared" si="127"/>
        <v>0</v>
      </c>
      <c r="AM301" s="297"/>
    </row>
    <row r="302" spans="1:39" s="283" customFormat="1" ht="15" outlineLevel="1">
      <c r="A302" s="505"/>
      <c r="B302" s="294"/>
      <c r="C302" s="305"/>
      <c r="D302" s="752"/>
      <c r="E302" s="752"/>
      <c r="F302" s="752"/>
      <c r="G302" s="752"/>
      <c r="H302" s="752"/>
      <c r="I302" s="752"/>
      <c r="J302" s="752"/>
      <c r="K302" s="752"/>
      <c r="L302" s="752"/>
      <c r="M302" s="752"/>
      <c r="N302" s="753"/>
      <c r="O302" s="752"/>
      <c r="P302" s="752"/>
      <c r="Q302" s="752"/>
      <c r="R302" s="752"/>
      <c r="S302" s="752"/>
      <c r="T302" s="752"/>
      <c r="U302" s="752"/>
      <c r="V302" s="752"/>
      <c r="W302" s="752"/>
      <c r="X302" s="752"/>
      <c r="Y302" s="759"/>
      <c r="Z302" s="759"/>
      <c r="AA302" s="759"/>
      <c r="AB302" s="759"/>
      <c r="AC302" s="759"/>
      <c r="AD302" s="759"/>
      <c r="AE302" s="412"/>
      <c r="AF302" s="412"/>
      <c r="AG302" s="412"/>
      <c r="AH302" s="412"/>
      <c r="AI302" s="412"/>
      <c r="AJ302" s="412"/>
      <c r="AK302" s="412"/>
      <c r="AL302" s="412"/>
      <c r="AM302" s="306"/>
    </row>
    <row r="303" spans="1:39" ht="15" outlineLevel="1">
      <c r="A303" s="505">
        <v>9</v>
      </c>
      <c r="B303" s="294" t="s">
        <v>7</v>
      </c>
      <c r="C303" s="291" t="s">
        <v>25</v>
      </c>
      <c r="D303" s="295"/>
      <c r="E303" s="295"/>
      <c r="F303" s="295"/>
      <c r="G303" s="295"/>
      <c r="H303" s="295"/>
      <c r="I303" s="295"/>
      <c r="J303" s="295"/>
      <c r="K303" s="295"/>
      <c r="L303" s="295"/>
      <c r="M303" s="295"/>
      <c r="N303" s="753"/>
      <c r="O303" s="295"/>
      <c r="P303" s="295"/>
      <c r="Q303" s="295"/>
      <c r="R303" s="295"/>
      <c r="S303" s="295"/>
      <c r="T303" s="295"/>
      <c r="U303" s="295"/>
      <c r="V303" s="295"/>
      <c r="W303" s="295"/>
      <c r="X303" s="295"/>
      <c r="Y303" s="758"/>
      <c r="Z303" s="758"/>
      <c r="AA303" s="758"/>
      <c r="AB303" s="758"/>
      <c r="AC303" s="758"/>
      <c r="AD303" s="758"/>
      <c r="AE303" s="410"/>
      <c r="AF303" s="410"/>
      <c r="AG303" s="410"/>
      <c r="AH303" s="410"/>
      <c r="AI303" s="410"/>
      <c r="AJ303" s="410"/>
      <c r="AK303" s="410"/>
      <c r="AL303" s="410"/>
      <c r="AM303" s="296">
        <f>SUM(Y303:AL303)</f>
        <v>0</v>
      </c>
    </row>
    <row r="304" spans="1:39" ht="15" outlineLevel="1">
      <c r="B304" s="294" t="s">
        <v>249</v>
      </c>
      <c r="C304" s="291" t="s">
        <v>163</v>
      </c>
      <c r="D304" s="295"/>
      <c r="E304" s="295"/>
      <c r="F304" s="295"/>
      <c r="G304" s="295"/>
      <c r="H304" s="295"/>
      <c r="I304" s="295"/>
      <c r="J304" s="295"/>
      <c r="K304" s="295"/>
      <c r="L304" s="295"/>
      <c r="M304" s="295"/>
      <c r="N304" s="753"/>
      <c r="O304" s="295"/>
      <c r="P304" s="295"/>
      <c r="Q304" s="295"/>
      <c r="R304" s="295"/>
      <c r="S304" s="295"/>
      <c r="T304" s="295"/>
      <c r="U304" s="295"/>
      <c r="V304" s="295"/>
      <c r="W304" s="295"/>
      <c r="X304" s="295"/>
      <c r="Y304" s="754">
        <f>Y303</f>
        <v>0</v>
      </c>
      <c r="Z304" s="754">
        <f>Z303</f>
        <v>0</v>
      </c>
      <c r="AA304" s="754">
        <f t="shared" ref="AA304:AD304" si="128">AA303</f>
        <v>0</v>
      </c>
      <c r="AB304" s="754">
        <f t="shared" si="128"/>
        <v>0</v>
      </c>
      <c r="AC304" s="754">
        <f t="shared" si="128"/>
        <v>0</v>
      </c>
      <c r="AD304" s="754">
        <f t="shared" si="128"/>
        <v>0</v>
      </c>
      <c r="AE304" s="411">
        <f t="shared" ref="AE304:AL304" si="129">AE303</f>
        <v>0</v>
      </c>
      <c r="AF304" s="411">
        <f t="shared" si="129"/>
        <v>0</v>
      </c>
      <c r="AG304" s="411">
        <f t="shared" si="129"/>
        <v>0</v>
      </c>
      <c r="AH304" s="411">
        <f t="shared" si="129"/>
        <v>0</v>
      </c>
      <c r="AI304" s="411">
        <f t="shared" si="129"/>
        <v>0</v>
      </c>
      <c r="AJ304" s="411">
        <f t="shared" si="129"/>
        <v>0</v>
      </c>
      <c r="AK304" s="411">
        <f t="shared" si="129"/>
        <v>0</v>
      </c>
      <c r="AL304" s="411">
        <f t="shared" si="129"/>
        <v>0</v>
      </c>
      <c r="AM304" s="297"/>
    </row>
    <row r="305" spans="1:39" ht="15" outlineLevel="1">
      <c r="B305" s="307"/>
      <c r="C305" s="308"/>
      <c r="D305" s="753"/>
      <c r="E305" s="753"/>
      <c r="F305" s="753"/>
      <c r="G305" s="753"/>
      <c r="H305" s="753"/>
      <c r="I305" s="753"/>
      <c r="J305" s="753"/>
      <c r="K305" s="753"/>
      <c r="L305" s="753"/>
      <c r="M305" s="753"/>
      <c r="N305" s="753"/>
      <c r="O305" s="753"/>
      <c r="P305" s="753"/>
      <c r="Q305" s="753"/>
      <c r="R305" s="753"/>
      <c r="S305" s="753"/>
      <c r="T305" s="753"/>
      <c r="U305" s="753"/>
      <c r="V305" s="753"/>
      <c r="W305" s="753"/>
      <c r="X305" s="753"/>
      <c r="Y305" s="759"/>
      <c r="Z305" s="759"/>
      <c r="AA305" s="759"/>
      <c r="AB305" s="759"/>
      <c r="AC305" s="759"/>
      <c r="AD305" s="759"/>
      <c r="AE305" s="412"/>
      <c r="AF305" s="412"/>
      <c r="AG305" s="412"/>
      <c r="AH305" s="412"/>
      <c r="AI305" s="412"/>
      <c r="AJ305" s="412"/>
      <c r="AK305" s="412"/>
      <c r="AL305" s="412"/>
      <c r="AM305" s="306"/>
    </row>
    <row r="306" spans="1:39" ht="15.45" outlineLevel="1">
      <c r="A306" s="506"/>
      <c r="B306" s="288" t="s">
        <v>8</v>
      </c>
      <c r="C306" s="289"/>
      <c r="D306" s="755"/>
      <c r="E306" s="755"/>
      <c r="F306" s="755"/>
      <c r="G306" s="755"/>
      <c r="H306" s="755"/>
      <c r="I306" s="755"/>
      <c r="J306" s="755"/>
      <c r="K306" s="755"/>
      <c r="L306" s="755"/>
      <c r="M306" s="755"/>
      <c r="N306" s="753"/>
      <c r="O306" s="755"/>
      <c r="P306" s="755"/>
      <c r="Q306" s="755"/>
      <c r="R306" s="755"/>
      <c r="S306" s="755"/>
      <c r="T306" s="755"/>
      <c r="U306" s="755"/>
      <c r="V306" s="755"/>
      <c r="W306" s="755"/>
      <c r="X306" s="755"/>
      <c r="Y306" s="761"/>
      <c r="Z306" s="761"/>
      <c r="AA306" s="761"/>
      <c r="AB306" s="761"/>
      <c r="AC306" s="761"/>
      <c r="AD306" s="761"/>
      <c r="AE306" s="414"/>
      <c r="AF306" s="414"/>
      <c r="AG306" s="414"/>
      <c r="AH306" s="414"/>
      <c r="AI306" s="414"/>
      <c r="AJ306" s="414"/>
      <c r="AK306" s="414"/>
      <c r="AL306" s="414"/>
      <c r="AM306" s="292"/>
    </row>
    <row r="307" spans="1:39" ht="15" outlineLevel="1">
      <c r="A307" s="505">
        <v>10</v>
      </c>
      <c r="B307" s="310" t="s">
        <v>22</v>
      </c>
      <c r="C307" s="291" t="s">
        <v>25</v>
      </c>
      <c r="D307" s="295">
        <v>224099.111161521</v>
      </c>
      <c r="E307" s="295">
        <v>224099.111161521</v>
      </c>
      <c r="F307" s="295">
        <v>224099.111161521</v>
      </c>
      <c r="G307" s="295">
        <v>224099.111161521</v>
      </c>
      <c r="H307" s="295">
        <v>224099.111161521</v>
      </c>
      <c r="I307" s="295">
        <v>221210.02545545201</v>
      </c>
      <c r="J307" s="295">
        <v>221210.02545545201</v>
      </c>
      <c r="K307" s="295">
        <v>219271.14583791399</v>
      </c>
      <c r="L307" s="295">
        <v>218199.27915032301</v>
      </c>
      <c r="M307" s="295">
        <v>197138.549888696</v>
      </c>
      <c r="N307" s="295">
        <v>12</v>
      </c>
      <c r="O307" s="295">
        <v>37.660114032000003</v>
      </c>
      <c r="P307" s="295">
        <v>37.660114032000003</v>
      </c>
      <c r="Q307" s="295">
        <v>37.660114032000003</v>
      </c>
      <c r="R307" s="295">
        <v>37.660114032000003</v>
      </c>
      <c r="S307" s="295">
        <v>37.660114032000003</v>
      </c>
      <c r="T307" s="295">
        <v>37.095778637999999</v>
      </c>
      <c r="U307" s="295">
        <v>37.095778637999999</v>
      </c>
      <c r="V307" s="295">
        <v>37.002118338999999</v>
      </c>
      <c r="W307" s="295">
        <v>36.950340314999998</v>
      </c>
      <c r="X307" s="295">
        <v>32.836473105000003</v>
      </c>
      <c r="Y307" s="415"/>
      <c r="Z307" s="499">
        <v>0.44236231044814872</v>
      </c>
      <c r="AA307" s="499">
        <v>0.55763768955185122</v>
      </c>
      <c r="AB307" s="499"/>
      <c r="AC307" s="415"/>
      <c r="AD307" s="415"/>
      <c r="AE307" s="415"/>
      <c r="AF307" s="415"/>
      <c r="AG307" s="415"/>
      <c r="AH307" s="415"/>
      <c r="AI307" s="415"/>
      <c r="AJ307" s="415"/>
      <c r="AK307" s="415"/>
      <c r="AL307" s="415"/>
      <c r="AM307" s="296">
        <f>SUM(Y307:AL307)</f>
        <v>1</v>
      </c>
    </row>
    <row r="308" spans="1:39" ht="15" outlineLevel="1">
      <c r="B308" s="294" t="s">
        <v>249</v>
      </c>
      <c r="C308" s="291" t="s">
        <v>163</v>
      </c>
      <c r="D308" s="295">
        <v>129903.17669999998</v>
      </c>
      <c r="E308" s="295">
        <v>129903.17669999998</v>
      </c>
      <c r="F308" s="295">
        <v>129903.17669999998</v>
      </c>
      <c r="G308" s="295">
        <v>129903.17669999998</v>
      </c>
      <c r="H308" s="295">
        <v>129434.34080000001</v>
      </c>
      <c r="I308" s="295">
        <v>129434.34080000001</v>
      </c>
      <c r="J308" s="295">
        <v>129434.34080000001</v>
      </c>
      <c r="K308" s="295">
        <v>126948.7748</v>
      </c>
      <c r="L308" s="295">
        <v>123531.0756</v>
      </c>
      <c r="M308" s="295">
        <v>119610.87119999999</v>
      </c>
      <c r="N308" s="295">
        <f>N307</f>
        <v>12</v>
      </c>
      <c r="O308" s="295">
        <v>21.360016219999999</v>
      </c>
      <c r="P308" s="295">
        <v>21.360016219999999</v>
      </c>
      <c r="Q308" s="295">
        <v>21.360016219999999</v>
      </c>
      <c r="R308" s="295">
        <v>21.360016219999999</v>
      </c>
      <c r="S308" s="295">
        <v>21.318397869999998</v>
      </c>
      <c r="T308" s="295">
        <v>21.318397869999998</v>
      </c>
      <c r="U308" s="295">
        <v>21.318397869999998</v>
      </c>
      <c r="V308" s="295">
        <v>20.604870049999999</v>
      </c>
      <c r="W308" s="295">
        <v>20.301482450000002</v>
      </c>
      <c r="X308" s="295">
        <v>19.9534877</v>
      </c>
      <c r="Y308" s="754">
        <f>Y307</f>
        <v>0</v>
      </c>
      <c r="Z308" s="754">
        <f>Z307</f>
        <v>0.44236231044814872</v>
      </c>
      <c r="AA308" s="754">
        <f t="shared" ref="AA308:AD308" si="130">AA307</f>
        <v>0.55763768955185122</v>
      </c>
      <c r="AB308" s="754">
        <f t="shared" si="130"/>
        <v>0</v>
      </c>
      <c r="AC308" s="754">
        <f t="shared" si="130"/>
        <v>0</v>
      </c>
      <c r="AD308" s="754">
        <f t="shared" si="130"/>
        <v>0</v>
      </c>
      <c r="AE308" s="411">
        <f t="shared" ref="AE308:AL308" si="131">AE307</f>
        <v>0</v>
      </c>
      <c r="AF308" s="411">
        <f t="shared" si="131"/>
        <v>0</v>
      </c>
      <c r="AG308" s="411">
        <f t="shared" si="131"/>
        <v>0</v>
      </c>
      <c r="AH308" s="411">
        <f t="shared" si="131"/>
        <v>0</v>
      </c>
      <c r="AI308" s="411">
        <f t="shared" si="131"/>
        <v>0</v>
      </c>
      <c r="AJ308" s="411">
        <f t="shared" si="131"/>
        <v>0</v>
      </c>
      <c r="AK308" s="411">
        <f t="shared" si="131"/>
        <v>0</v>
      </c>
      <c r="AL308" s="411">
        <f t="shared" si="131"/>
        <v>0</v>
      </c>
      <c r="AM308" s="311"/>
    </row>
    <row r="309" spans="1:39" ht="15" outlineLevel="1">
      <c r="B309" s="310"/>
      <c r="C309" s="312"/>
      <c r="D309" s="753"/>
      <c r="E309" s="753"/>
      <c r="F309" s="753"/>
      <c r="G309" s="753"/>
      <c r="H309" s="753"/>
      <c r="I309" s="753"/>
      <c r="J309" s="753"/>
      <c r="K309" s="753"/>
      <c r="L309" s="753"/>
      <c r="M309" s="753"/>
      <c r="N309" s="753"/>
      <c r="O309" s="753"/>
      <c r="P309" s="753"/>
      <c r="Q309" s="753"/>
      <c r="R309" s="753"/>
      <c r="S309" s="753"/>
      <c r="T309" s="753"/>
      <c r="U309" s="753"/>
      <c r="V309" s="753"/>
      <c r="W309" s="753"/>
      <c r="X309" s="753"/>
      <c r="Y309" s="416"/>
      <c r="Z309" s="416"/>
      <c r="AA309" s="416"/>
      <c r="AB309" s="416"/>
      <c r="AC309" s="416"/>
      <c r="AD309" s="416"/>
      <c r="AE309" s="416"/>
      <c r="AF309" s="416"/>
      <c r="AG309" s="416"/>
      <c r="AH309" s="416"/>
      <c r="AI309" s="416"/>
      <c r="AJ309" s="416"/>
      <c r="AK309" s="416"/>
      <c r="AL309" s="416"/>
      <c r="AM309" s="313"/>
    </row>
    <row r="310" spans="1:39" ht="15" outlineLevel="1">
      <c r="A310" s="505">
        <v>11</v>
      </c>
      <c r="B310" s="314" t="s">
        <v>21</v>
      </c>
      <c r="C310" s="291" t="s">
        <v>25</v>
      </c>
      <c r="D310" s="295">
        <v>154398.11359292699</v>
      </c>
      <c r="E310" s="295">
        <v>154398.11359292699</v>
      </c>
      <c r="F310" s="295">
        <v>151275.416759343</v>
      </c>
      <c r="G310" s="295">
        <v>88931.842349529004</v>
      </c>
      <c r="H310" s="295">
        <v>46817.572500998998</v>
      </c>
      <c r="I310" s="295">
        <v>46817.572500998998</v>
      </c>
      <c r="J310" s="295">
        <v>46817.572500998998</v>
      </c>
      <c r="K310" s="295">
        <v>46483.442410033997</v>
      </c>
      <c r="L310" s="295">
        <v>46483.442410033997</v>
      </c>
      <c r="M310" s="295">
        <v>46483.442410033997</v>
      </c>
      <c r="N310" s="295">
        <v>12</v>
      </c>
      <c r="O310" s="295">
        <v>41.653460926999998</v>
      </c>
      <c r="P310" s="295">
        <v>41.653460926999998</v>
      </c>
      <c r="Q310" s="295">
        <v>40.848655893999997</v>
      </c>
      <c r="R310" s="295">
        <v>24.628932276</v>
      </c>
      <c r="S310" s="295">
        <v>12.100353605</v>
      </c>
      <c r="T310" s="295">
        <v>12.100353605</v>
      </c>
      <c r="U310" s="295">
        <v>12.100353605</v>
      </c>
      <c r="V310" s="295">
        <v>11.765985221999999</v>
      </c>
      <c r="W310" s="295">
        <v>11.765985221999999</v>
      </c>
      <c r="X310" s="295">
        <v>11.765985221999999</v>
      </c>
      <c r="Y310" s="415"/>
      <c r="Z310" s="499">
        <v>1</v>
      </c>
      <c r="AA310" s="415"/>
      <c r="AB310" s="415"/>
      <c r="AC310" s="415"/>
      <c r="AD310" s="415"/>
      <c r="AE310" s="415"/>
      <c r="AF310" s="415"/>
      <c r="AG310" s="415"/>
      <c r="AH310" s="415"/>
      <c r="AI310" s="415"/>
      <c r="AJ310" s="415"/>
      <c r="AK310" s="415"/>
      <c r="AL310" s="415"/>
      <c r="AM310" s="296">
        <f>SUM(Y310:AL310)</f>
        <v>1</v>
      </c>
    </row>
    <row r="311" spans="1:39" ht="1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754">
        <f>Y310</f>
        <v>0</v>
      </c>
      <c r="Z311" s="754">
        <f>Z310</f>
        <v>1</v>
      </c>
      <c r="AA311" s="754">
        <f t="shared" ref="AA311:AD311" si="132">AA310</f>
        <v>0</v>
      </c>
      <c r="AB311" s="754">
        <f t="shared" si="132"/>
        <v>0</v>
      </c>
      <c r="AC311" s="754">
        <f t="shared" si="132"/>
        <v>0</v>
      </c>
      <c r="AD311" s="754">
        <f t="shared" si="132"/>
        <v>0</v>
      </c>
      <c r="AE311" s="411">
        <f t="shared" ref="AE311:AL311" si="133">AE310</f>
        <v>0</v>
      </c>
      <c r="AF311" s="411">
        <f t="shared" si="133"/>
        <v>0</v>
      </c>
      <c r="AG311" s="411">
        <f t="shared" si="133"/>
        <v>0</v>
      </c>
      <c r="AH311" s="411">
        <f t="shared" si="133"/>
        <v>0</v>
      </c>
      <c r="AI311" s="411">
        <f t="shared" si="133"/>
        <v>0</v>
      </c>
      <c r="AJ311" s="411">
        <f t="shared" si="133"/>
        <v>0</v>
      </c>
      <c r="AK311" s="411">
        <f t="shared" si="133"/>
        <v>0</v>
      </c>
      <c r="AL311" s="411">
        <f t="shared" si="133"/>
        <v>0</v>
      </c>
      <c r="AM311" s="311"/>
    </row>
    <row r="312" spans="1:39" ht="15" outlineLevel="1">
      <c r="B312" s="314"/>
      <c r="C312" s="312"/>
      <c r="D312" s="753"/>
      <c r="E312" s="753"/>
      <c r="F312" s="753"/>
      <c r="G312" s="753"/>
      <c r="H312" s="753"/>
      <c r="I312" s="753"/>
      <c r="J312" s="753"/>
      <c r="K312" s="753"/>
      <c r="L312" s="753"/>
      <c r="M312" s="753"/>
      <c r="N312" s="753"/>
      <c r="O312" s="753"/>
      <c r="P312" s="753"/>
      <c r="Q312" s="753"/>
      <c r="R312" s="753"/>
      <c r="S312" s="753"/>
      <c r="T312" s="753"/>
      <c r="U312" s="753"/>
      <c r="V312" s="753"/>
      <c r="W312" s="753"/>
      <c r="X312" s="753"/>
      <c r="Y312" s="416"/>
      <c r="Z312" s="417"/>
      <c r="AA312" s="416"/>
      <c r="AB312" s="416"/>
      <c r="AC312" s="416"/>
      <c r="AD312" s="416"/>
      <c r="AE312" s="416"/>
      <c r="AF312" s="416"/>
      <c r="AG312" s="416"/>
      <c r="AH312" s="416"/>
      <c r="AI312" s="416"/>
      <c r="AJ312" s="416"/>
      <c r="AK312" s="416"/>
      <c r="AL312" s="416"/>
      <c r="AM312" s="313"/>
    </row>
    <row r="313" spans="1:39" ht="15" outlineLevel="1">
      <c r="A313" s="505">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754">
        <f>Y313</f>
        <v>0</v>
      </c>
      <c r="Z314" s="754">
        <f>Z313</f>
        <v>0</v>
      </c>
      <c r="AA314" s="754">
        <f t="shared" ref="AA314:AD314" si="134">AA313</f>
        <v>0</v>
      </c>
      <c r="AB314" s="754">
        <f t="shared" si="134"/>
        <v>0</v>
      </c>
      <c r="AC314" s="754">
        <f t="shared" si="134"/>
        <v>0</v>
      </c>
      <c r="AD314" s="754">
        <f t="shared" si="134"/>
        <v>0</v>
      </c>
      <c r="AE314" s="411">
        <f t="shared" ref="AE314:AL314" si="135">AE313</f>
        <v>0</v>
      </c>
      <c r="AF314" s="411">
        <f t="shared" si="135"/>
        <v>0</v>
      </c>
      <c r="AG314" s="411">
        <f t="shared" si="135"/>
        <v>0</v>
      </c>
      <c r="AH314" s="411">
        <f t="shared" si="135"/>
        <v>0</v>
      </c>
      <c r="AI314" s="411">
        <f t="shared" si="135"/>
        <v>0</v>
      </c>
      <c r="AJ314" s="411">
        <f t="shared" si="135"/>
        <v>0</v>
      </c>
      <c r="AK314" s="411">
        <f t="shared" si="135"/>
        <v>0</v>
      </c>
      <c r="AL314" s="411">
        <f t="shared" si="135"/>
        <v>0</v>
      </c>
      <c r="AM314" s="311"/>
    </row>
    <row r="315" spans="1:39" ht="15" outlineLevel="1">
      <c r="B315" s="314"/>
      <c r="C315" s="312"/>
      <c r="D315" s="756"/>
      <c r="E315" s="756"/>
      <c r="F315" s="756"/>
      <c r="G315" s="756"/>
      <c r="H315" s="756"/>
      <c r="I315" s="756"/>
      <c r="J315" s="756"/>
      <c r="K315" s="756"/>
      <c r="L315" s="756"/>
      <c r="M315" s="756"/>
      <c r="N315" s="753"/>
      <c r="O315" s="756"/>
      <c r="P315" s="756"/>
      <c r="Q315" s="756"/>
      <c r="R315" s="756"/>
      <c r="S315" s="756"/>
      <c r="T315" s="756"/>
      <c r="U315" s="756"/>
      <c r="V315" s="756"/>
      <c r="W315" s="756"/>
      <c r="X315" s="756"/>
      <c r="Y315" s="416"/>
      <c r="Z315" s="417"/>
      <c r="AA315" s="416"/>
      <c r="AB315" s="416"/>
      <c r="AC315" s="416"/>
      <c r="AD315" s="416"/>
      <c r="AE315" s="416"/>
      <c r="AF315" s="416"/>
      <c r="AG315" s="416"/>
      <c r="AH315" s="416"/>
      <c r="AI315" s="416"/>
      <c r="AJ315" s="416"/>
      <c r="AK315" s="416"/>
      <c r="AL315" s="416"/>
      <c r="AM315" s="313"/>
    </row>
    <row r="316" spans="1:39" ht="15" outlineLevel="1">
      <c r="A316" s="505">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754">
        <f>Y316</f>
        <v>0</v>
      </c>
      <c r="Z317" s="754">
        <f>Z316</f>
        <v>0</v>
      </c>
      <c r="AA317" s="754">
        <f t="shared" ref="AA317:AD317" si="136">AA316</f>
        <v>0</v>
      </c>
      <c r="AB317" s="754">
        <f t="shared" si="136"/>
        <v>0</v>
      </c>
      <c r="AC317" s="754">
        <f t="shared" si="136"/>
        <v>0</v>
      </c>
      <c r="AD317" s="754">
        <f t="shared" si="136"/>
        <v>0</v>
      </c>
      <c r="AE317" s="411">
        <f t="shared" ref="AE317:AL317" si="137">AE316</f>
        <v>0</v>
      </c>
      <c r="AF317" s="411">
        <f t="shared" si="137"/>
        <v>0</v>
      </c>
      <c r="AG317" s="411">
        <f t="shared" si="137"/>
        <v>0</v>
      </c>
      <c r="AH317" s="411">
        <f t="shared" si="137"/>
        <v>0</v>
      </c>
      <c r="AI317" s="411">
        <f t="shared" si="137"/>
        <v>0</v>
      </c>
      <c r="AJ317" s="411">
        <f t="shared" si="137"/>
        <v>0</v>
      </c>
      <c r="AK317" s="411">
        <f t="shared" si="137"/>
        <v>0</v>
      </c>
      <c r="AL317" s="411">
        <f t="shared" si="137"/>
        <v>0</v>
      </c>
      <c r="AM317" s="311"/>
    </row>
    <row r="318" spans="1:39" ht="15" outlineLevel="1">
      <c r="B318" s="314"/>
      <c r="C318" s="312"/>
      <c r="D318" s="756"/>
      <c r="E318" s="756"/>
      <c r="F318" s="756"/>
      <c r="G318" s="756"/>
      <c r="H318" s="756"/>
      <c r="I318" s="756"/>
      <c r="J318" s="756"/>
      <c r="K318" s="756"/>
      <c r="L318" s="756"/>
      <c r="M318" s="756"/>
      <c r="N318" s="753"/>
      <c r="O318" s="756"/>
      <c r="P318" s="756"/>
      <c r="Q318" s="756"/>
      <c r="R318" s="756"/>
      <c r="S318" s="756"/>
      <c r="T318" s="756"/>
      <c r="U318" s="756"/>
      <c r="V318" s="756"/>
      <c r="W318" s="756"/>
      <c r="X318" s="756"/>
      <c r="Y318" s="416"/>
      <c r="Z318" s="416"/>
      <c r="AA318" s="416"/>
      <c r="AB318" s="416"/>
      <c r="AC318" s="416"/>
      <c r="AD318" s="416"/>
      <c r="AE318" s="416"/>
      <c r="AF318" s="416"/>
      <c r="AG318" s="416"/>
      <c r="AH318" s="416"/>
      <c r="AI318" s="416"/>
      <c r="AJ318" s="416"/>
      <c r="AK318" s="416"/>
      <c r="AL318" s="416"/>
      <c r="AM318" s="313"/>
    </row>
    <row r="319" spans="1:39" ht="15" outlineLevel="1">
      <c r="A319" s="505">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499"/>
      <c r="AB319" s="415"/>
      <c r="AC319" s="415"/>
      <c r="AD319" s="415"/>
      <c r="AE319" s="415"/>
      <c r="AF319" s="415"/>
      <c r="AG319" s="415"/>
      <c r="AH319" s="415"/>
      <c r="AI319" s="415"/>
      <c r="AJ319" s="415"/>
      <c r="AK319" s="415"/>
      <c r="AL319" s="415"/>
      <c r="AM319" s="296">
        <f>SUM(Y319:AL319)</f>
        <v>0</v>
      </c>
    </row>
    <row r="320" spans="1:39" ht="15" outlineLevel="1">
      <c r="B320" s="294" t="s">
        <v>249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754">
        <f>Y319</f>
        <v>0</v>
      </c>
      <c r="Z320" s="754">
        <f>Z319</f>
        <v>0</v>
      </c>
      <c r="AA320" s="754">
        <f t="shared" ref="AA320:AD320" si="138">AA319</f>
        <v>0</v>
      </c>
      <c r="AB320" s="754">
        <f t="shared" si="138"/>
        <v>0</v>
      </c>
      <c r="AC320" s="754">
        <f t="shared" si="138"/>
        <v>0</v>
      </c>
      <c r="AD320" s="754">
        <f t="shared" si="138"/>
        <v>0</v>
      </c>
      <c r="AE320" s="411">
        <f t="shared" ref="AE320:AL320" si="139">AE319</f>
        <v>0</v>
      </c>
      <c r="AF320" s="411">
        <f t="shared" si="139"/>
        <v>0</v>
      </c>
      <c r="AG320" s="411">
        <f t="shared" si="139"/>
        <v>0</v>
      </c>
      <c r="AH320" s="411">
        <f t="shared" si="139"/>
        <v>0</v>
      </c>
      <c r="AI320" s="411">
        <f t="shared" si="139"/>
        <v>0</v>
      </c>
      <c r="AJ320" s="411">
        <f t="shared" si="139"/>
        <v>0</v>
      </c>
      <c r="AK320" s="411">
        <f t="shared" si="139"/>
        <v>0</v>
      </c>
      <c r="AL320" s="411">
        <f t="shared" si="139"/>
        <v>0</v>
      </c>
      <c r="AM320" s="311"/>
    </row>
    <row r="321" spans="1:39" ht="15" outlineLevel="1">
      <c r="B321" s="314"/>
      <c r="C321" s="312"/>
      <c r="D321" s="756"/>
      <c r="E321" s="756"/>
      <c r="F321" s="756"/>
      <c r="G321" s="756"/>
      <c r="H321" s="756"/>
      <c r="I321" s="756"/>
      <c r="J321" s="756"/>
      <c r="K321" s="756"/>
      <c r="L321" s="756"/>
      <c r="M321" s="756"/>
      <c r="N321" s="753"/>
      <c r="O321" s="756"/>
      <c r="P321" s="756"/>
      <c r="Q321" s="756"/>
      <c r="R321" s="756"/>
      <c r="S321" s="756"/>
      <c r="T321" s="756"/>
      <c r="U321" s="756"/>
      <c r="V321" s="756"/>
      <c r="W321" s="756"/>
      <c r="X321" s="75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5">
        <v>15</v>
      </c>
      <c r="B322" s="314" t="s">
        <v>486</v>
      </c>
      <c r="C322" s="291" t="s">
        <v>25</v>
      </c>
      <c r="D322" s="295"/>
      <c r="E322" s="295"/>
      <c r="F322" s="295"/>
      <c r="G322" s="295"/>
      <c r="H322" s="295"/>
      <c r="I322" s="295"/>
      <c r="J322" s="295"/>
      <c r="K322" s="295"/>
      <c r="L322" s="295"/>
      <c r="M322" s="295"/>
      <c r="N322" s="753"/>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5"/>
      <c r="B323" s="315" t="s">
        <v>249</v>
      </c>
      <c r="C323" s="291" t="s">
        <v>163</v>
      </c>
      <c r="D323" s="295"/>
      <c r="E323" s="295"/>
      <c r="F323" s="295"/>
      <c r="G323" s="295"/>
      <c r="H323" s="295"/>
      <c r="I323" s="295"/>
      <c r="J323" s="295"/>
      <c r="K323" s="295"/>
      <c r="L323" s="295"/>
      <c r="M323" s="295"/>
      <c r="N323" s="753"/>
      <c r="O323" s="295"/>
      <c r="P323" s="295"/>
      <c r="Q323" s="295"/>
      <c r="R323" s="295"/>
      <c r="S323" s="295"/>
      <c r="T323" s="295"/>
      <c r="U323" s="295"/>
      <c r="V323" s="295"/>
      <c r="W323" s="295"/>
      <c r="X323" s="295"/>
      <c r="Y323" s="754">
        <f>Y322</f>
        <v>0</v>
      </c>
      <c r="Z323" s="754">
        <f>Z322</f>
        <v>0</v>
      </c>
      <c r="AA323" s="754">
        <f t="shared" ref="AA323:AD323" si="140">AA322</f>
        <v>0</v>
      </c>
      <c r="AB323" s="754">
        <f t="shared" si="140"/>
        <v>0</v>
      </c>
      <c r="AC323" s="754">
        <f t="shared" si="140"/>
        <v>0</v>
      </c>
      <c r="AD323" s="754">
        <f t="shared" si="140"/>
        <v>0</v>
      </c>
      <c r="AE323" s="411">
        <f t="shared" ref="AE323:AL323" si="141">AE322</f>
        <v>0</v>
      </c>
      <c r="AF323" s="411">
        <f t="shared" si="141"/>
        <v>0</v>
      </c>
      <c r="AG323" s="411">
        <f t="shared" si="141"/>
        <v>0</v>
      </c>
      <c r="AH323" s="411">
        <f t="shared" si="141"/>
        <v>0</v>
      </c>
      <c r="AI323" s="411">
        <f t="shared" si="141"/>
        <v>0</v>
      </c>
      <c r="AJ323" s="411">
        <f t="shared" si="141"/>
        <v>0</v>
      </c>
      <c r="AK323" s="411">
        <f t="shared" si="141"/>
        <v>0</v>
      </c>
      <c r="AL323" s="411">
        <f t="shared" si="141"/>
        <v>0</v>
      </c>
      <c r="AM323" s="311"/>
    </row>
    <row r="324" spans="1:39" s="283" customFormat="1" ht="15" outlineLevel="1">
      <c r="A324" s="505"/>
      <c r="B324" s="314"/>
      <c r="C324" s="312"/>
      <c r="D324" s="756"/>
      <c r="E324" s="756"/>
      <c r="F324" s="756"/>
      <c r="G324" s="756"/>
      <c r="H324" s="756"/>
      <c r="I324" s="756"/>
      <c r="J324" s="756"/>
      <c r="K324" s="756"/>
      <c r="L324" s="756"/>
      <c r="M324" s="756"/>
      <c r="N324" s="753"/>
      <c r="O324" s="756"/>
      <c r="P324" s="756"/>
      <c r="Q324" s="756"/>
      <c r="R324" s="756"/>
      <c r="S324" s="756"/>
      <c r="T324" s="756"/>
      <c r="U324" s="756"/>
      <c r="V324" s="756"/>
      <c r="W324" s="756"/>
      <c r="X324" s="756"/>
      <c r="Y324" s="418"/>
      <c r="Z324" s="416"/>
      <c r="AA324" s="416"/>
      <c r="AB324" s="416"/>
      <c r="AC324" s="416"/>
      <c r="AD324" s="416"/>
      <c r="AE324" s="416"/>
      <c r="AF324" s="416"/>
      <c r="AG324" s="416"/>
      <c r="AH324" s="416"/>
      <c r="AI324" s="416"/>
      <c r="AJ324" s="416"/>
      <c r="AK324" s="416"/>
      <c r="AL324" s="416"/>
      <c r="AM324" s="313"/>
    </row>
    <row r="325" spans="1:39" s="283" customFormat="1" ht="15" outlineLevel="1">
      <c r="A325" s="505">
        <v>16</v>
      </c>
      <c r="B325" s="314" t="s">
        <v>487</v>
      </c>
      <c r="C325" s="291" t="s">
        <v>25</v>
      </c>
      <c r="D325" s="295"/>
      <c r="E325" s="295"/>
      <c r="F325" s="295"/>
      <c r="G325" s="295"/>
      <c r="H325" s="295"/>
      <c r="I325" s="295"/>
      <c r="J325" s="295"/>
      <c r="K325" s="295"/>
      <c r="L325" s="295"/>
      <c r="M325" s="295"/>
      <c r="N325" s="753"/>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5"/>
      <c r="B326" s="315" t="s">
        <v>249</v>
      </c>
      <c r="C326" s="291" t="s">
        <v>163</v>
      </c>
      <c r="D326" s="295"/>
      <c r="E326" s="295"/>
      <c r="F326" s="295"/>
      <c r="G326" s="295"/>
      <c r="H326" s="295"/>
      <c r="I326" s="295"/>
      <c r="J326" s="295"/>
      <c r="K326" s="295"/>
      <c r="L326" s="295"/>
      <c r="M326" s="295"/>
      <c r="N326" s="753"/>
      <c r="O326" s="295"/>
      <c r="P326" s="295"/>
      <c r="Q326" s="295"/>
      <c r="R326" s="295"/>
      <c r="S326" s="295"/>
      <c r="T326" s="295"/>
      <c r="U326" s="295"/>
      <c r="V326" s="295"/>
      <c r="W326" s="295"/>
      <c r="X326" s="295"/>
      <c r="Y326" s="754">
        <f>Y325</f>
        <v>0</v>
      </c>
      <c r="Z326" s="754">
        <f>Z325</f>
        <v>0</v>
      </c>
      <c r="AA326" s="754">
        <f t="shared" ref="AA326:AD326" si="142">AA325</f>
        <v>0</v>
      </c>
      <c r="AB326" s="754">
        <f t="shared" si="142"/>
        <v>0</v>
      </c>
      <c r="AC326" s="754">
        <f t="shared" si="142"/>
        <v>0</v>
      </c>
      <c r="AD326" s="754">
        <f t="shared" si="142"/>
        <v>0</v>
      </c>
      <c r="AE326" s="411">
        <f t="shared" ref="AE326:AL326" si="143">AE325</f>
        <v>0</v>
      </c>
      <c r="AF326" s="411">
        <f t="shared" si="143"/>
        <v>0</v>
      </c>
      <c r="AG326" s="411">
        <f t="shared" si="143"/>
        <v>0</v>
      </c>
      <c r="AH326" s="411">
        <f t="shared" si="143"/>
        <v>0</v>
      </c>
      <c r="AI326" s="411">
        <f t="shared" si="143"/>
        <v>0</v>
      </c>
      <c r="AJ326" s="411">
        <f t="shared" si="143"/>
        <v>0</v>
      </c>
      <c r="AK326" s="411">
        <f t="shared" si="143"/>
        <v>0</v>
      </c>
      <c r="AL326" s="411">
        <f t="shared" si="143"/>
        <v>0</v>
      </c>
      <c r="AM326" s="311"/>
    </row>
    <row r="327" spans="1:39" s="283" customFormat="1" ht="15" outlineLevel="1">
      <c r="A327" s="505"/>
      <c r="B327" s="314"/>
      <c r="C327" s="312"/>
      <c r="D327" s="756"/>
      <c r="E327" s="756"/>
      <c r="F327" s="756"/>
      <c r="G327" s="756"/>
      <c r="H327" s="756"/>
      <c r="I327" s="756"/>
      <c r="J327" s="756"/>
      <c r="K327" s="756"/>
      <c r="L327" s="756"/>
      <c r="M327" s="756"/>
      <c r="N327" s="753"/>
      <c r="O327" s="756"/>
      <c r="P327" s="756"/>
      <c r="Q327" s="756"/>
      <c r="R327" s="756"/>
      <c r="S327" s="756"/>
      <c r="T327" s="756"/>
      <c r="U327" s="756"/>
      <c r="V327" s="756"/>
      <c r="W327" s="756"/>
      <c r="X327" s="756"/>
      <c r="Y327" s="418"/>
      <c r="Z327" s="416"/>
      <c r="AA327" s="416"/>
      <c r="AB327" s="416"/>
      <c r="AC327" s="416"/>
      <c r="AD327" s="416"/>
      <c r="AE327" s="416"/>
      <c r="AF327" s="416"/>
      <c r="AG327" s="416"/>
      <c r="AH327" s="416"/>
      <c r="AI327" s="416"/>
      <c r="AJ327" s="416"/>
      <c r="AK327" s="416"/>
      <c r="AL327" s="416"/>
      <c r="AM327" s="313"/>
    </row>
    <row r="328" spans="1:39" ht="15" outlineLevel="1">
      <c r="A328" s="505">
        <v>17</v>
      </c>
      <c r="B328" s="314" t="s">
        <v>9</v>
      </c>
      <c r="C328" s="291" t="s">
        <v>25</v>
      </c>
      <c r="D328" s="295">
        <v>463.56650000000002</v>
      </c>
      <c r="E328" s="295"/>
      <c r="F328" s="295"/>
      <c r="G328" s="295"/>
      <c r="H328" s="295"/>
      <c r="I328" s="295"/>
      <c r="J328" s="295"/>
      <c r="K328" s="295"/>
      <c r="L328" s="295"/>
      <c r="M328" s="295"/>
      <c r="N328" s="753"/>
      <c r="O328" s="295">
        <v>34.716799999999999</v>
      </c>
      <c r="P328" s="295"/>
      <c r="Q328" s="295"/>
      <c r="R328" s="295"/>
      <c r="S328" s="295"/>
      <c r="T328" s="295"/>
      <c r="U328" s="295"/>
      <c r="V328" s="295"/>
      <c r="W328" s="295"/>
      <c r="X328" s="295"/>
      <c r="Y328" s="415"/>
      <c r="Z328" s="415"/>
      <c r="AA328" s="415">
        <v>1</v>
      </c>
      <c r="AB328" s="415"/>
      <c r="AC328" s="415"/>
      <c r="AD328" s="415"/>
      <c r="AE328" s="415"/>
      <c r="AF328" s="415"/>
      <c r="AG328" s="415"/>
      <c r="AH328" s="415"/>
      <c r="AI328" s="415"/>
      <c r="AJ328" s="415"/>
      <c r="AK328" s="415"/>
      <c r="AL328" s="415"/>
      <c r="AM328" s="296">
        <f>SUM(Y328:AL328)</f>
        <v>1</v>
      </c>
    </row>
    <row r="329" spans="1:39" ht="15" outlineLevel="1">
      <c r="B329" s="294" t="s">
        <v>249</v>
      </c>
      <c r="C329" s="291" t="s">
        <v>163</v>
      </c>
      <c r="D329" s="295"/>
      <c r="E329" s="295"/>
      <c r="F329" s="295"/>
      <c r="G329" s="295"/>
      <c r="H329" s="295"/>
      <c r="I329" s="295"/>
      <c r="J329" s="295"/>
      <c r="K329" s="295"/>
      <c r="L329" s="295"/>
      <c r="M329" s="295"/>
      <c r="N329" s="753"/>
      <c r="O329" s="295"/>
      <c r="P329" s="295"/>
      <c r="Q329" s="295"/>
      <c r="R329" s="295"/>
      <c r="S329" s="295"/>
      <c r="T329" s="295"/>
      <c r="U329" s="295"/>
      <c r="V329" s="295"/>
      <c r="W329" s="295"/>
      <c r="X329" s="295"/>
      <c r="Y329" s="754">
        <f>Y328</f>
        <v>0</v>
      </c>
      <c r="Z329" s="754">
        <f>Z328</f>
        <v>0</v>
      </c>
      <c r="AA329" s="754">
        <f t="shared" ref="AA329:AD329" si="144">AA328</f>
        <v>1</v>
      </c>
      <c r="AB329" s="754">
        <f t="shared" si="144"/>
        <v>0</v>
      </c>
      <c r="AC329" s="754">
        <f t="shared" si="144"/>
        <v>0</v>
      </c>
      <c r="AD329" s="754">
        <f t="shared" si="144"/>
        <v>0</v>
      </c>
      <c r="AE329" s="411">
        <f t="shared" ref="AE329:AL329" si="145">AE328</f>
        <v>0</v>
      </c>
      <c r="AF329" s="411">
        <f t="shared" si="145"/>
        <v>0</v>
      </c>
      <c r="AG329" s="411">
        <f t="shared" si="145"/>
        <v>0</v>
      </c>
      <c r="AH329" s="411">
        <f t="shared" si="145"/>
        <v>0</v>
      </c>
      <c r="AI329" s="411">
        <f t="shared" si="145"/>
        <v>0</v>
      </c>
      <c r="AJ329" s="411">
        <f t="shared" si="145"/>
        <v>0</v>
      </c>
      <c r="AK329" s="411">
        <f t="shared" si="145"/>
        <v>0</v>
      </c>
      <c r="AL329" s="411">
        <f t="shared" si="145"/>
        <v>0</v>
      </c>
      <c r="AM329" s="311"/>
    </row>
    <row r="330" spans="1:39" ht="15" outlineLevel="1">
      <c r="B330" s="315"/>
      <c r="C330" s="305"/>
      <c r="D330" s="753"/>
      <c r="E330" s="753"/>
      <c r="F330" s="753"/>
      <c r="G330" s="753"/>
      <c r="H330" s="753"/>
      <c r="I330" s="753"/>
      <c r="J330" s="753"/>
      <c r="K330" s="753"/>
      <c r="L330" s="753"/>
      <c r="M330" s="753"/>
      <c r="N330" s="753"/>
      <c r="O330" s="753"/>
      <c r="P330" s="753"/>
      <c r="Q330" s="753"/>
      <c r="R330" s="753"/>
      <c r="S330" s="753"/>
      <c r="T330" s="753"/>
      <c r="U330" s="753"/>
      <c r="V330" s="753"/>
      <c r="W330" s="753"/>
      <c r="X330" s="753"/>
      <c r="Y330" s="764"/>
      <c r="Z330" s="765"/>
      <c r="AA330" s="765"/>
      <c r="AB330" s="765"/>
      <c r="AC330" s="765"/>
      <c r="AD330" s="765"/>
      <c r="AE330" s="420"/>
      <c r="AF330" s="420"/>
      <c r="AG330" s="420"/>
      <c r="AH330" s="420"/>
      <c r="AI330" s="420"/>
      <c r="AJ330" s="420"/>
      <c r="AK330" s="420"/>
      <c r="AL330" s="420"/>
      <c r="AM330" s="317"/>
    </row>
    <row r="331" spans="1:39" ht="15.45" outlineLevel="1">
      <c r="A331" s="506"/>
      <c r="B331" s="288" t="s">
        <v>10</v>
      </c>
      <c r="C331" s="289"/>
      <c r="D331" s="755"/>
      <c r="E331" s="755"/>
      <c r="F331" s="755"/>
      <c r="G331" s="755"/>
      <c r="H331" s="755"/>
      <c r="I331" s="755"/>
      <c r="J331" s="755"/>
      <c r="K331" s="755"/>
      <c r="L331" s="755"/>
      <c r="M331" s="755"/>
      <c r="N331" s="757"/>
      <c r="O331" s="755"/>
      <c r="P331" s="755"/>
      <c r="Q331" s="755"/>
      <c r="R331" s="755"/>
      <c r="S331" s="755"/>
      <c r="T331" s="755"/>
      <c r="U331" s="755"/>
      <c r="V331" s="755"/>
      <c r="W331" s="755"/>
      <c r="X331" s="755"/>
      <c r="Y331" s="761"/>
      <c r="Z331" s="761"/>
      <c r="AA331" s="761"/>
      <c r="AB331" s="761"/>
      <c r="AC331" s="761"/>
      <c r="AD331" s="761"/>
      <c r="AE331" s="414"/>
      <c r="AF331" s="414"/>
      <c r="AG331" s="414"/>
      <c r="AH331" s="414"/>
      <c r="AI331" s="414"/>
      <c r="AJ331" s="414"/>
      <c r="AK331" s="414"/>
      <c r="AL331" s="414"/>
      <c r="AM331" s="292"/>
    </row>
    <row r="332" spans="1:39" ht="15" outlineLevel="1">
      <c r="A332" s="505">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766"/>
      <c r="Z332" s="415"/>
      <c r="AA332" s="415"/>
      <c r="AB332" s="415"/>
      <c r="AC332" s="415"/>
      <c r="AD332" s="415"/>
      <c r="AE332" s="415"/>
      <c r="AF332" s="415"/>
      <c r="AG332" s="415"/>
      <c r="AH332" s="415"/>
      <c r="AI332" s="415"/>
      <c r="AJ332" s="415"/>
      <c r="AK332" s="415"/>
      <c r="AL332" s="415"/>
      <c r="AM332" s="296">
        <f>SUM(Y332:AL332)</f>
        <v>0</v>
      </c>
    </row>
    <row r="333" spans="1:39" ht="1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754">
        <f>Y332</f>
        <v>0</v>
      </c>
      <c r="Z333" s="754">
        <f>Z332</f>
        <v>0</v>
      </c>
      <c r="AA333" s="754">
        <f t="shared" ref="AA333:AD333" si="146">AA332</f>
        <v>0</v>
      </c>
      <c r="AB333" s="754">
        <f t="shared" si="146"/>
        <v>0</v>
      </c>
      <c r="AC333" s="754">
        <f t="shared" si="146"/>
        <v>0</v>
      </c>
      <c r="AD333" s="754">
        <f t="shared" si="146"/>
        <v>0</v>
      </c>
      <c r="AE333" s="411">
        <f t="shared" ref="AE333:AL333" si="147">AE332</f>
        <v>0</v>
      </c>
      <c r="AF333" s="411">
        <f t="shared" si="147"/>
        <v>0</v>
      </c>
      <c r="AG333" s="411">
        <f t="shared" si="147"/>
        <v>0</v>
      </c>
      <c r="AH333" s="411">
        <f t="shared" si="147"/>
        <v>0</v>
      </c>
      <c r="AI333" s="411">
        <f t="shared" si="147"/>
        <v>0</v>
      </c>
      <c r="AJ333" s="411">
        <f t="shared" si="147"/>
        <v>0</v>
      </c>
      <c r="AK333" s="411">
        <f t="shared" si="147"/>
        <v>0</v>
      </c>
      <c r="AL333" s="411">
        <f t="shared" si="147"/>
        <v>0</v>
      </c>
      <c r="AM333" s="297"/>
    </row>
    <row r="334" spans="1:39" ht="15" outlineLevel="1">
      <c r="A334" s="508"/>
      <c r="B334" s="315"/>
      <c r="C334" s="305"/>
      <c r="D334" s="753"/>
      <c r="E334" s="753"/>
      <c r="F334" s="753"/>
      <c r="G334" s="753"/>
      <c r="H334" s="753"/>
      <c r="I334" s="753"/>
      <c r="J334" s="753"/>
      <c r="K334" s="753"/>
      <c r="L334" s="753"/>
      <c r="M334" s="753"/>
      <c r="N334" s="753"/>
      <c r="O334" s="753"/>
      <c r="P334" s="753"/>
      <c r="Q334" s="753"/>
      <c r="R334" s="753"/>
      <c r="S334" s="753"/>
      <c r="T334" s="753"/>
      <c r="U334" s="753"/>
      <c r="V334" s="753"/>
      <c r="W334" s="753"/>
      <c r="X334" s="753"/>
      <c r="Y334" s="759"/>
      <c r="Z334" s="767"/>
      <c r="AA334" s="767"/>
      <c r="AB334" s="767"/>
      <c r="AC334" s="767"/>
      <c r="AD334" s="767"/>
      <c r="AE334" s="421"/>
      <c r="AF334" s="421"/>
      <c r="AG334" s="421"/>
      <c r="AH334" s="421"/>
      <c r="AI334" s="421"/>
      <c r="AJ334" s="421"/>
      <c r="AK334" s="421"/>
      <c r="AL334" s="421"/>
      <c r="AM334" s="306"/>
    </row>
    <row r="335" spans="1:39" ht="15" outlineLevel="1">
      <c r="A335" s="505">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758"/>
      <c r="Z335" s="415"/>
      <c r="AA335" s="415"/>
      <c r="AB335" s="415"/>
      <c r="AC335" s="415"/>
      <c r="AD335" s="415"/>
      <c r="AE335" s="415"/>
      <c r="AF335" s="415"/>
      <c r="AG335" s="415"/>
      <c r="AH335" s="415"/>
      <c r="AI335" s="415"/>
      <c r="AJ335" s="415"/>
      <c r="AK335" s="415"/>
      <c r="AL335" s="415"/>
      <c r="AM335" s="296">
        <f>SUM(Y335:AL335)</f>
        <v>0</v>
      </c>
    </row>
    <row r="336" spans="1:39" ht="1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754">
        <f>Y335</f>
        <v>0</v>
      </c>
      <c r="Z336" s="754">
        <f>Z335</f>
        <v>0</v>
      </c>
      <c r="AA336" s="754">
        <f t="shared" ref="AA336:AD336" si="148">AA335</f>
        <v>0</v>
      </c>
      <c r="AB336" s="754">
        <f t="shared" si="148"/>
        <v>0</v>
      </c>
      <c r="AC336" s="754">
        <f t="shared" si="148"/>
        <v>0</v>
      </c>
      <c r="AD336" s="754">
        <f t="shared" si="148"/>
        <v>0</v>
      </c>
      <c r="AE336" s="411">
        <f t="shared" ref="AE336:AL336" si="149">AE335</f>
        <v>0</v>
      </c>
      <c r="AF336" s="411">
        <f t="shared" si="149"/>
        <v>0</v>
      </c>
      <c r="AG336" s="411">
        <f t="shared" si="149"/>
        <v>0</v>
      </c>
      <c r="AH336" s="411">
        <f t="shared" si="149"/>
        <v>0</v>
      </c>
      <c r="AI336" s="411">
        <f t="shared" si="149"/>
        <v>0</v>
      </c>
      <c r="AJ336" s="411">
        <f t="shared" si="149"/>
        <v>0</v>
      </c>
      <c r="AK336" s="411">
        <f t="shared" si="149"/>
        <v>0</v>
      </c>
      <c r="AL336" s="411">
        <f t="shared" si="149"/>
        <v>0</v>
      </c>
      <c r="AM336" s="297"/>
    </row>
    <row r="337" spans="1:39" ht="15" outlineLevel="1">
      <c r="B337" s="315"/>
      <c r="C337" s="305"/>
      <c r="D337" s="753"/>
      <c r="E337" s="753"/>
      <c r="F337" s="753"/>
      <c r="G337" s="753"/>
      <c r="H337" s="753"/>
      <c r="I337" s="753"/>
      <c r="J337" s="753"/>
      <c r="K337" s="753"/>
      <c r="L337" s="753"/>
      <c r="M337" s="753"/>
      <c r="N337" s="753"/>
      <c r="O337" s="753"/>
      <c r="P337" s="753"/>
      <c r="Q337" s="753"/>
      <c r="R337" s="753"/>
      <c r="S337" s="753"/>
      <c r="T337" s="753"/>
      <c r="U337" s="753"/>
      <c r="V337" s="753"/>
      <c r="W337" s="753"/>
      <c r="X337" s="753"/>
      <c r="Y337" s="768"/>
      <c r="Z337" s="768"/>
      <c r="AA337" s="759"/>
      <c r="AB337" s="759"/>
      <c r="AC337" s="759"/>
      <c r="AD337" s="759"/>
      <c r="AE337" s="412"/>
      <c r="AF337" s="412"/>
      <c r="AG337" s="412"/>
      <c r="AH337" s="412"/>
      <c r="AI337" s="412"/>
      <c r="AJ337" s="412"/>
      <c r="AK337" s="412"/>
      <c r="AL337" s="412"/>
      <c r="AM337" s="306"/>
    </row>
    <row r="338" spans="1:39" ht="15" outlineLevel="1">
      <c r="A338" s="505">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758"/>
      <c r="Z338" s="415"/>
      <c r="AA338" s="415"/>
      <c r="AB338" s="415"/>
      <c r="AC338" s="763"/>
      <c r="AD338" s="415"/>
      <c r="AE338" s="415"/>
      <c r="AF338" s="415"/>
      <c r="AG338" s="415"/>
      <c r="AH338" s="415"/>
      <c r="AI338" s="415"/>
      <c r="AJ338" s="415"/>
      <c r="AK338" s="415"/>
      <c r="AL338" s="415"/>
      <c r="AM338" s="296">
        <f>SUM(Y338:AL338)</f>
        <v>0</v>
      </c>
    </row>
    <row r="339" spans="1:39" ht="15" outlineLevel="1">
      <c r="B339" s="294" t="s">
        <v>249</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754">
        <f>Y338</f>
        <v>0</v>
      </c>
      <c r="Z339" s="754">
        <f>Z338</f>
        <v>0</v>
      </c>
      <c r="AA339" s="754">
        <f t="shared" ref="AA339:AD339" si="150">AA338</f>
        <v>0</v>
      </c>
      <c r="AB339" s="754">
        <f t="shared" si="150"/>
        <v>0</v>
      </c>
      <c r="AC339" s="754">
        <f t="shared" si="150"/>
        <v>0</v>
      </c>
      <c r="AD339" s="754">
        <f t="shared" si="150"/>
        <v>0</v>
      </c>
      <c r="AE339" s="411">
        <f t="shared" ref="AE339:AL339" si="151">AE338</f>
        <v>0</v>
      </c>
      <c r="AF339" s="411">
        <f t="shared" si="151"/>
        <v>0</v>
      </c>
      <c r="AG339" s="411">
        <f t="shared" si="151"/>
        <v>0</v>
      </c>
      <c r="AH339" s="411">
        <f t="shared" si="151"/>
        <v>0</v>
      </c>
      <c r="AI339" s="411">
        <f t="shared" si="151"/>
        <v>0</v>
      </c>
      <c r="AJ339" s="411">
        <f t="shared" si="151"/>
        <v>0</v>
      </c>
      <c r="AK339" s="411">
        <f t="shared" si="151"/>
        <v>0</v>
      </c>
      <c r="AL339" s="411">
        <f t="shared" si="151"/>
        <v>0</v>
      </c>
      <c r="AM339" s="306"/>
    </row>
    <row r="340" spans="1:39" ht="15" outlineLevel="1">
      <c r="B340" s="315"/>
      <c r="C340" s="305"/>
      <c r="D340" s="753"/>
      <c r="E340" s="753"/>
      <c r="F340" s="753"/>
      <c r="G340" s="753"/>
      <c r="H340" s="753"/>
      <c r="I340" s="753"/>
      <c r="J340" s="753"/>
      <c r="K340" s="753"/>
      <c r="L340" s="753"/>
      <c r="M340" s="753"/>
      <c r="N340" s="774"/>
      <c r="O340" s="753"/>
      <c r="P340" s="753"/>
      <c r="Q340" s="753"/>
      <c r="R340" s="753"/>
      <c r="S340" s="753"/>
      <c r="T340" s="753"/>
      <c r="U340" s="753"/>
      <c r="V340" s="753"/>
      <c r="W340" s="753"/>
      <c r="X340" s="753"/>
      <c r="Y340" s="759"/>
      <c r="Z340" s="759"/>
      <c r="AA340" s="759"/>
      <c r="AB340" s="759"/>
      <c r="AC340" s="759"/>
      <c r="AD340" s="759"/>
      <c r="AE340" s="412"/>
      <c r="AF340" s="412"/>
      <c r="AG340" s="412"/>
      <c r="AH340" s="412"/>
      <c r="AI340" s="412"/>
      <c r="AJ340" s="412"/>
      <c r="AK340" s="412"/>
      <c r="AL340" s="412"/>
      <c r="AM340" s="306"/>
    </row>
    <row r="341" spans="1:39" ht="15" outlineLevel="1">
      <c r="A341" s="505">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758"/>
      <c r="Z341" s="415"/>
      <c r="AA341" s="415"/>
      <c r="AB341" s="415"/>
      <c r="AC341" s="415"/>
      <c r="AD341" s="415"/>
      <c r="AE341" s="415"/>
      <c r="AF341" s="415"/>
      <c r="AG341" s="415"/>
      <c r="AH341" s="415"/>
      <c r="AI341" s="415"/>
      <c r="AJ341" s="415"/>
      <c r="AK341" s="415"/>
      <c r="AL341" s="415"/>
      <c r="AM341" s="296">
        <f>SUM(Y341:AL341)</f>
        <v>0</v>
      </c>
    </row>
    <row r="342" spans="1:39" ht="1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754">
        <f>Y341</f>
        <v>0</v>
      </c>
      <c r="Z342" s="754">
        <f>Z341</f>
        <v>0</v>
      </c>
      <c r="AA342" s="754">
        <f t="shared" ref="AA342:AD342" si="152">AA341</f>
        <v>0</v>
      </c>
      <c r="AB342" s="754">
        <f t="shared" si="152"/>
        <v>0</v>
      </c>
      <c r="AC342" s="754">
        <f t="shared" si="152"/>
        <v>0</v>
      </c>
      <c r="AD342" s="754">
        <f t="shared" si="152"/>
        <v>0</v>
      </c>
      <c r="AE342" s="411">
        <f t="shared" ref="AE342:AL342" si="153">AE341</f>
        <v>0</v>
      </c>
      <c r="AF342" s="411">
        <f t="shared" si="153"/>
        <v>0</v>
      </c>
      <c r="AG342" s="411">
        <f t="shared" si="153"/>
        <v>0</v>
      </c>
      <c r="AH342" s="411">
        <f t="shared" si="153"/>
        <v>0</v>
      </c>
      <c r="AI342" s="411">
        <f t="shared" si="153"/>
        <v>0</v>
      </c>
      <c r="AJ342" s="411">
        <f t="shared" si="153"/>
        <v>0</v>
      </c>
      <c r="AK342" s="411">
        <f t="shared" si="153"/>
        <v>0</v>
      </c>
      <c r="AL342" s="411">
        <f t="shared" si="153"/>
        <v>0</v>
      </c>
      <c r="AM342" s="297"/>
    </row>
    <row r="343" spans="1:39" ht="15" outlineLevel="1">
      <c r="B343" s="315"/>
      <c r="C343" s="305"/>
      <c r="D343" s="753"/>
      <c r="E343" s="753"/>
      <c r="F343" s="753"/>
      <c r="G343" s="753"/>
      <c r="H343" s="753"/>
      <c r="I343" s="753"/>
      <c r="J343" s="753"/>
      <c r="K343" s="753"/>
      <c r="L343" s="753"/>
      <c r="M343" s="753"/>
      <c r="N343" s="753"/>
      <c r="O343" s="753"/>
      <c r="P343" s="753"/>
      <c r="Q343" s="753"/>
      <c r="R343" s="753"/>
      <c r="S343" s="753"/>
      <c r="T343" s="753"/>
      <c r="U343" s="753"/>
      <c r="V343" s="753"/>
      <c r="W343" s="753"/>
      <c r="X343" s="753"/>
      <c r="Y343" s="768"/>
      <c r="Z343" s="759"/>
      <c r="AA343" s="759"/>
      <c r="AB343" s="759"/>
      <c r="AC343" s="759"/>
      <c r="AD343" s="759"/>
      <c r="AE343" s="412"/>
      <c r="AF343" s="412"/>
      <c r="AG343" s="412"/>
      <c r="AH343" s="412"/>
      <c r="AI343" s="412"/>
      <c r="AJ343" s="412"/>
      <c r="AK343" s="412"/>
      <c r="AL343" s="412"/>
      <c r="AM343" s="306"/>
    </row>
    <row r="344" spans="1:39" ht="15" outlineLevel="1">
      <c r="A344" s="505">
        <v>22</v>
      </c>
      <c r="B344" s="315" t="s">
        <v>9</v>
      </c>
      <c r="C344" s="291" t="s">
        <v>25</v>
      </c>
      <c r="D344" s="295"/>
      <c r="E344" s="295"/>
      <c r="F344" s="295"/>
      <c r="G344" s="295"/>
      <c r="H344" s="295"/>
      <c r="I344" s="295"/>
      <c r="J344" s="295"/>
      <c r="K344" s="295"/>
      <c r="L344" s="295"/>
      <c r="M344" s="295"/>
      <c r="N344" s="753"/>
      <c r="O344" s="295"/>
      <c r="P344" s="295"/>
      <c r="Q344" s="295"/>
      <c r="R344" s="295"/>
      <c r="S344" s="295"/>
      <c r="T344" s="295"/>
      <c r="U344" s="295"/>
      <c r="V344" s="295"/>
      <c r="W344" s="295"/>
      <c r="X344" s="295"/>
      <c r="Y344" s="758"/>
      <c r="Z344" s="415"/>
      <c r="AA344" s="415"/>
      <c r="AB344" s="415"/>
      <c r="AC344" s="415"/>
      <c r="AD344" s="415"/>
      <c r="AE344" s="415"/>
      <c r="AF344" s="415"/>
      <c r="AG344" s="415"/>
      <c r="AH344" s="415"/>
      <c r="AI344" s="415"/>
      <c r="AJ344" s="415"/>
      <c r="AK344" s="415"/>
      <c r="AL344" s="415"/>
      <c r="AM344" s="296">
        <f>SUM(Y344:AL344)</f>
        <v>0</v>
      </c>
    </row>
    <row r="345" spans="1:39" ht="15" outlineLevel="1">
      <c r="B345" s="294" t="s">
        <v>249</v>
      </c>
      <c r="C345" s="291" t="s">
        <v>163</v>
      </c>
      <c r="D345" s="295"/>
      <c r="E345" s="295"/>
      <c r="F345" s="295"/>
      <c r="G345" s="295"/>
      <c r="H345" s="295"/>
      <c r="I345" s="295"/>
      <c r="J345" s="295"/>
      <c r="K345" s="295"/>
      <c r="L345" s="295"/>
      <c r="M345" s="295"/>
      <c r="N345" s="753"/>
      <c r="O345" s="295"/>
      <c r="P345" s="295"/>
      <c r="Q345" s="295"/>
      <c r="R345" s="295"/>
      <c r="S345" s="295"/>
      <c r="T345" s="295"/>
      <c r="U345" s="295"/>
      <c r="V345" s="295"/>
      <c r="W345" s="295"/>
      <c r="X345" s="295"/>
      <c r="Y345" s="754">
        <f>Y344</f>
        <v>0</v>
      </c>
      <c r="Z345" s="754">
        <f>Z344</f>
        <v>0</v>
      </c>
      <c r="AA345" s="754">
        <f t="shared" ref="AA345:AD345" si="154">AA344</f>
        <v>0</v>
      </c>
      <c r="AB345" s="754">
        <f t="shared" si="154"/>
        <v>0</v>
      </c>
      <c r="AC345" s="754">
        <f t="shared" si="154"/>
        <v>0</v>
      </c>
      <c r="AD345" s="754">
        <f t="shared" si="154"/>
        <v>0</v>
      </c>
      <c r="AE345" s="411">
        <f t="shared" ref="AE345:AL345" si="155">AE344</f>
        <v>0</v>
      </c>
      <c r="AF345" s="411">
        <f t="shared" si="155"/>
        <v>0</v>
      </c>
      <c r="AG345" s="411">
        <f t="shared" si="155"/>
        <v>0</v>
      </c>
      <c r="AH345" s="411">
        <f t="shared" si="155"/>
        <v>0</v>
      </c>
      <c r="AI345" s="411">
        <f t="shared" si="155"/>
        <v>0</v>
      </c>
      <c r="AJ345" s="411">
        <f t="shared" si="155"/>
        <v>0</v>
      </c>
      <c r="AK345" s="411">
        <f t="shared" si="155"/>
        <v>0</v>
      </c>
      <c r="AL345" s="411">
        <f t="shared" si="155"/>
        <v>0</v>
      </c>
      <c r="AM345" s="306"/>
    </row>
    <row r="346" spans="1:39" ht="15" outlineLevel="1">
      <c r="B346" s="315"/>
      <c r="C346" s="305"/>
      <c r="D346" s="753"/>
      <c r="E346" s="753"/>
      <c r="F346" s="753"/>
      <c r="G346" s="753"/>
      <c r="H346" s="753"/>
      <c r="I346" s="753"/>
      <c r="J346" s="753"/>
      <c r="K346" s="753"/>
      <c r="L346" s="753"/>
      <c r="M346" s="753"/>
      <c r="N346" s="753"/>
      <c r="O346" s="753"/>
      <c r="P346" s="753"/>
      <c r="Q346" s="753"/>
      <c r="R346" s="753"/>
      <c r="S346" s="753"/>
      <c r="T346" s="753"/>
      <c r="U346" s="753"/>
      <c r="V346" s="753"/>
      <c r="W346" s="753"/>
      <c r="X346" s="753"/>
      <c r="Y346" s="759"/>
      <c r="Z346" s="759"/>
      <c r="AA346" s="759"/>
      <c r="AB346" s="759"/>
      <c r="AC346" s="759"/>
      <c r="AD346" s="759"/>
      <c r="AE346" s="412"/>
      <c r="AF346" s="412"/>
      <c r="AG346" s="412"/>
      <c r="AH346" s="412"/>
      <c r="AI346" s="412"/>
      <c r="AJ346" s="412"/>
      <c r="AK346" s="412"/>
      <c r="AL346" s="412"/>
      <c r="AM346" s="306"/>
    </row>
    <row r="347" spans="1:39" ht="15.45" outlineLevel="1">
      <c r="A347" s="506"/>
      <c r="B347" s="288" t="s">
        <v>14</v>
      </c>
      <c r="C347" s="289"/>
      <c r="D347" s="757"/>
      <c r="E347" s="757"/>
      <c r="F347" s="757"/>
      <c r="G347" s="757"/>
      <c r="H347" s="757"/>
      <c r="I347" s="757"/>
      <c r="J347" s="757"/>
      <c r="K347" s="757"/>
      <c r="L347" s="757"/>
      <c r="M347" s="757"/>
      <c r="N347" s="757"/>
      <c r="O347" s="757"/>
      <c r="P347" s="755"/>
      <c r="Q347" s="755"/>
      <c r="R347" s="755"/>
      <c r="S347" s="755"/>
      <c r="T347" s="755"/>
      <c r="U347" s="755"/>
      <c r="V347" s="755"/>
      <c r="W347" s="755"/>
      <c r="X347" s="755"/>
      <c r="Y347" s="761"/>
      <c r="Z347" s="761"/>
      <c r="AA347" s="761"/>
      <c r="AB347" s="761"/>
      <c r="AC347" s="761"/>
      <c r="AD347" s="761"/>
      <c r="AE347" s="414"/>
      <c r="AF347" s="414"/>
      <c r="AG347" s="414"/>
      <c r="AH347" s="414"/>
      <c r="AI347" s="414"/>
      <c r="AJ347" s="414"/>
      <c r="AK347" s="414"/>
      <c r="AL347" s="414"/>
      <c r="AM347" s="292"/>
    </row>
    <row r="348" spans="1:39" ht="15" outlineLevel="1">
      <c r="A348" s="505">
        <v>23</v>
      </c>
      <c r="B348" s="315" t="s">
        <v>14</v>
      </c>
      <c r="C348" s="291" t="s">
        <v>25</v>
      </c>
      <c r="D348" s="295">
        <v>10602.489646911999</v>
      </c>
      <c r="E348" s="295">
        <v>10576.339958191</v>
      </c>
      <c r="F348" s="295">
        <v>10573.962715149</v>
      </c>
      <c r="G348" s="295">
        <v>10286.547386169001</v>
      </c>
      <c r="H348" s="295">
        <v>10152.348731995</v>
      </c>
      <c r="I348" s="295">
        <v>10018.150047302001</v>
      </c>
      <c r="J348" s="295">
        <v>9857.8001632689993</v>
      </c>
      <c r="K348" s="295">
        <v>9857.8001632689993</v>
      </c>
      <c r="L348" s="295">
        <v>8346.7687377929997</v>
      </c>
      <c r="M348" s="295">
        <v>8346.7687377929997</v>
      </c>
      <c r="N348" s="753"/>
      <c r="O348" s="295">
        <v>2.8481649990000002</v>
      </c>
      <c r="P348" s="295">
        <v>2.8468066200000002</v>
      </c>
      <c r="Q348" s="295">
        <v>2.8466831309999998</v>
      </c>
      <c r="R348" s="295">
        <v>2.8317529709999998</v>
      </c>
      <c r="S348" s="295">
        <v>2.8247818470000001</v>
      </c>
      <c r="T348" s="295">
        <v>2.817810723</v>
      </c>
      <c r="U348" s="295">
        <v>2.8094811430000002</v>
      </c>
      <c r="V348" s="295">
        <v>2.8094811430000002</v>
      </c>
      <c r="W348" s="295">
        <v>2.7309886739999998</v>
      </c>
      <c r="X348" s="295">
        <v>2.7309886739999998</v>
      </c>
      <c r="Y348" s="769">
        <v>1</v>
      </c>
      <c r="Z348" s="758"/>
      <c r="AA348" s="758"/>
      <c r="AB348" s="758"/>
      <c r="AC348" s="758"/>
      <c r="AD348" s="758"/>
      <c r="AE348" s="410"/>
      <c r="AF348" s="410"/>
      <c r="AG348" s="410"/>
      <c r="AH348" s="410"/>
      <c r="AI348" s="410"/>
      <c r="AJ348" s="410"/>
      <c r="AK348" s="410"/>
      <c r="AL348" s="410"/>
      <c r="AM348" s="296">
        <f>SUM(Y348:AL348)</f>
        <v>1</v>
      </c>
    </row>
    <row r="349" spans="1:39" ht="15" outlineLevel="1">
      <c r="B349" s="294" t="s">
        <v>249</v>
      </c>
      <c r="C349" s="291" t="s">
        <v>163</v>
      </c>
      <c r="D349" s="295">
        <v>3962.248047</v>
      </c>
      <c r="E349" s="295">
        <v>3957.5580020000002</v>
      </c>
      <c r="F349" s="295">
        <v>3711.0168990000002</v>
      </c>
      <c r="G349" s="295">
        <v>3606.5065540000001</v>
      </c>
      <c r="H349" s="295">
        <v>3501.996208</v>
      </c>
      <c r="I349" s="295">
        <v>3423.2704159999998</v>
      </c>
      <c r="J349" s="295">
        <v>3423.2704159999998</v>
      </c>
      <c r="K349" s="295">
        <v>2273.4961320000002</v>
      </c>
      <c r="L349" s="295">
        <v>2273.4961320000002</v>
      </c>
      <c r="M349" s="295">
        <v>2054.625626</v>
      </c>
      <c r="N349" s="773"/>
      <c r="O349" s="295">
        <v>0.590966871</v>
      </c>
      <c r="P349" s="295">
        <v>0.59072603000000001</v>
      </c>
      <c r="Q349" s="295">
        <v>0.57789387999999997</v>
      </c>
      <c r="R349" s="295">
        <v>0.57244116599999995</v>
      </c>
      <c r="S349" s="295">
        <v>0.56698844999999998</v>
      </c>
      <c r="T349" s="295">
        <v>0.56288465899999995</v>
      </c>
      <c r="U349" s="295">
        <v>0.56288465899999995</v>
      </c>
      <c r="V349" s="295">
        <v>0.50299770399999999</v>
      </c>
      <c r="W349" s="295">
        <v>0.50299770399999999</v>
      </c>
      <c r="X349" s="295">
        <v>0.479657473</v>
      </c>
      <c r="Y349" s="754">
        <f>Y348</f>
        <v>1</v>
      </c>
      <c r="Z349" s="754">
        <f>Z348</f>
        <v>0</v>
      </c>
      <c r="AA349" s="754">
        <f t="shared" ref="AA349:AD349" si="156">AA348</f>
        <v>0</v>
      </c>
      <c r="AB349" s="754">
        <f t="shared" si="156"/>
        <v>0</v>
      </c>
      <c r="AC349" s="754">
        <f t="shared" si="156"/>
        <v>0</v>
      </c>
      <c r="AD349" s="754">
        <f t="shared" si="156"/>
        <v>0</v>
      </c>
      <c r="AE349" s="411">
        <f t="shared" ref="AE349:AL349" si="157">AE348</f>
        <v>0</v>
      </c>
      <c r="AF349" s="411">
        <f t="shared" si="157"/>
        <v>0</v>
      </c>
      <c r="AG349" s="411">
        <f t="shared" si="157"/>
        <v>0</v>
      </c>
      <c r="AH349" s="411">
        <f t="shared" si="157"/>
        <v>0</v>
      </c>
      <c r="AI349" s="411">
        <f t="shared" si="157"/>
        <v>0</v>
      </c>
      <c r="AJ349" s="411">
        <f t="shared" si="157"/>
        <v>0</v>
      </c>
      <c r="AK349" s="411">
        <f t="shared" si="157"/>
        <v>0</v>
      </c>
      <c r="AL349" s="411">
        <f t="shared" si="157"/>
        <v>0</v>
      </c>
      <c r="AM349" s="297"/>
    </row>
    <row r="350" spans="1:39" ht="15" outlineLevel="1">
      <c r="B350" s="315"/>
      <c r="C350" s="305"/>
      <c r="D350" s="753"/>
      <c r="E350" s="753"/>
      <c r="F350" s="753"/>
      <c r="G350" s="753"/>
      <c r="H350" s="753"/>
      <c r="I350" s="753"/>
      <c r="J350" s="753"/>
      <c r="K350" s="753"/>
      <c r="L350" s="753"/>
      <c r="M350" s="753"/>
      <c r="N350" s="753"/>
      <c r="O350" s="753"/>
      <c r="P350" s="753"/>
      <c r="Q350" s="753"/>
      <c r="R350" s="753"/>
      <c r="S350" s="753"/>
      <c r="T350" s="753"/>
      <c r="U350" s="753"/>
      <c r="V350" s="753"/>
      <c r="W350" s="753"/>
      <c r="X350" s="753"/>
      <c r="Y350" s="759"/>
      <c r="Z350" s="759"/>
      <c r="AA350" s="759"/>
      <c r="AB350" s="759"/>
      <c r="AC350" s="759"/>
      <c r="AD350" s="759"/>
      <c r="AE350" s="412"/>
      <c r="AF350" s="412"/>
      <c r="AG350" s="412"/>
      <c r="AH350" s="412"/>
      <c r="AI350" s="412"/>
      <c r="AJ350" s="412"/>
      <c r="AK350" s="412"/>
      <c r="AL350" s="412"/>
      <c r="AM350" s="306"/>
    </row>
    <row r="351" spans="1:39" s="293" customFormat="1" ht="15.45" outlineLevel="1">
      <c r="A351" s="506"/>
      <c r="B351" s="288" t="s">
        <v>488</v>
      </c>
      <c r="C351" s="289"/>
      <c r="D351" s="757"/>
      <c r="E351" s="757"/>
      <c r="F351" s="757"/>
      <c r="G351" s="757"/>
      <c r="H351" s="757"/>
      <c r="I351" s="757"/>
      <c r="J351" s="757"/>
      <c r="K351" s="757"/>
      <c r="L351" s="757"/>
      <c r="M351" s="757"/>
      <c r="N351" s="757"/>
      <c r="O351" s="757"/>
      <c r="P351" s="755"/>
      <c r="Q351" s="755"/>
      <c r="R351" s="755"/>
      <c r="S351" s="755"/>
      <c r="T351" s="755"/>
      <c r="U351" s="755"/>
      <c r="V351" s="755"/>
      <c r="W351" s="755"/>
      <c r="X351" s="755"/>
      <c r="Y351" s="761"/>
      <c r="Z351" s="761"/>
      <c r="AA351" s="761"/>
      <c r="AB351" s="761"/>
      <c r="AC351" s="761"/>
      <c r="AD351" s="761"/>
      <c r="AE351" s="414"/>
      <c r="AF351" s="414"/>
      <c r="AG351" s="414"/>
      <c r="AH351" s="414"/>
      <c r="AI351" s="414"/>
      <c r="AJ351" s="414"/>
      <c r="AK351" s="414"/>
      <c r="AL351" s="414"/>
      <c r="AM351" s="292"/>
    </row>
    <row r="352" spans="1:39" s="283" customFormat="1" ht="15" outlineLevel="1">
      <c r="A352" s="505">
        <v>24</v>
      </c>
      <c r="B352" s="315" t="s">
        <v>14</v>
      </c>
      <c r="C352" s="291" t="s">
        <v>25</v>
      </c>
      <c r="D352" s="295"/>
      <c r="E352" s="295"/>
      <c r="F352" s="295"/>
      <c r="G352" s="295"/>
      <c r="H352" s="295"/>
      <c r="I352" s="295"/>
      <c r="J352" s="295"/>
      <c r="K352" s="295"/>
      <c r="L352" s="295"/>
      <c r="M352" s="295"/>
      <c r="N352" s="753"/>
      <c r="O352" s="295"/>
      <c r="P352" s="295"/>
      <c r="Q352" s="295"/>
      <c r="R352" s="295"/>
      <c r="S352" s="295"/>
      <c r="T352" s="295"/>
      <c r="U352" s="295"/>
      <c r="V352" s="295"/>
      <c r="W352" s="295"/>
      <c r="X352" s="295"/>
      <c r="Y352" s="758"/>
      <c r="Z352" s="758"/>
      <c r="AA352" s="758"/>
      <c r="AB352" s="758"/>
      <c r="AC352" s="758"/>
      <c r="AD352" s="758"/>
      <c r="AE352" s="410"/>
      <c r="AF352" s="410"/>
      <c r="AG352" s="410"/>
      <c r="AH352" s="410"/>
      <c r="AI352" s="410"/>
      <c r="AJ352" s="410"/>
      <c r="AK352" s="410"/>
      <c r="AL352" s="410"/>
      <c r="AM352" s="296">
        <f>SUM(Y352:AL352)</f>
        <v>0</v>
      </c>
    </row>
    <row r="353" spans="1:39" s="283" customFormat="1" ht="15" outlineLevel="1">
      <c r="A353" s="505"/>
      <c r="B353" s="315" t="s">
        <v>249</v>
      </c>
      <c r="C353" s="291" t="s">
        <v>163</v>
      </c>
      <c r="D353" s="295"/>
      <c r="E353" s="295"/>
      <c r="F353" s="295"/>
      <c r="G353" s="295"/>
      <c r="H353" s="295"/>
      <c r="I353" s="295"/>
      <c r="J353" s="295"/>
      <c r="K353" s="295"/>
      <c r="L353" s="295"/>
      <c r="M353" s="295"/>
      <c r="N353" s="773"/>
      <c r="O353" s="295"/>
      <c r="P353" s="295"/>
      <c r="Q353" s="295"/>
      <c r="R353" s="295"/>
      <c r="S353" s="295"/>
      <c r="T353" s="295"/>
      <c r="U353" s="295"/>
      <c r="V353" s="295"/>
      <c r="W353" s="295"/>
      <c r="X353" s="295"/>
      <c r="Y353" s="754">
        <f>Y352</f>
        <v>0</v>
      </c>
      <c r="Z353" s="754">
        <f>Z352</f>
        <v>0</v>
      </c>
      <c r="AA353" s="754">
        <f t="shared" ref="AA353:AD353" si="158">AA352</f>
        <v>0</v>
      </c>
      <c r="AB353" s="754">
        <f t="shared" si="158"/>
        <v>0</v>
      </c>
      <c r="AC353" s="754">
        <f t="shared" si="158"/>
        <v>0</v>
      </c>
      <c r="AD353" s="754">
        <f t="shared" si="158"/>
        <v>0</v>
      </c>
      <c r="AE353" s="411">
        <f t="shared" ref="AE353:AL353" si="159">AE352</f>
        <v>0</v>
      </c>
      <c r="AF353" s="411">
        <f t="shared" si="159"/>
        <v>0</v>
      </c>
      <c r="AG353" s="411">
        <f t="shared" si="159"/>
        <v>0</v>
      </c>
      <c r="AH353" s="411">
        <f t="shared" si="159"/>
        <v>0</v>
      </c>
      <c r="AI353" s="411">
        <f t="shared" si="159"/>
        <v>0</v>
      </c>
      <c r="AJ353" s="411">
        <f t="shared" si="159"/>
        <v>0</v>
      </c>
      <c r="AK353" s="411">
        <f t="shared" si="159"/>
        <v>0</v>
      </c>
      <c r="AL353" s="411">
        <f t="shared" si="159"/>
        <v>0</v>
      </c>
      <c r="AM353" s="297"/>
    </row>
    <row r="354" spans="1:39" s="283" customFormat="1" ht="15" outlineLevel="1">
      <c r="A354" s="505"/>
      <c r="B354" s="315"/>
      <c r="C354" s="305"/>
      <c r="D354" s="753"/>
      <c r="E354" s="753"/>
      <c r="F354" s="753"/>
      <c r="G354" s="753"/>
      <c r="H354" s="753"/>
      <c r="I354" s="753"/>
      <c r="J354" s="753"/>
      <c r="K354" s="753"/>
      <c r="L354" s="753"/>
      <c r="M354" s="753"/>
      <c r="N354" s="753"/>
      <c r="O354" s="753"/>
      <c r="P354" s="753"/>
      <c r="Q354" s="753"/>
      <c r="R354" s="753"/>
      <c r="S354" s="753"/>
      <c r="T354" s="753"/>
      <c r="U354" s="753"/>
      <c r="V354" s="753"/>
      <c r="W354" s="753"/>
      <c r="X354" s="753"/>
      <c r="Y354" s="759"/>
      <c r="Z354" s="759"/>
      <c r="AA354" s="759"/>
      <c r="AB354" s="759"/>
      <c r="AC354" s="759"/>
      <c r="AD354" s="759"/>
      <c r="AE354" s="412"/>
      <c r="AF354" s="412"/>
      <c r="AG354" s="412"/>
      <c r="AH354" s="412"/>
      <c r="AI354" s="412"/>
      <c r="AJ354" s="412"/>
      <c r="AK354" s="412"/>
      <c r="AL354" s="412"/>
      <c r="AM354" s="306"/>
    </row>
    <row r="355" spans="1:39" s="283" customFormat="1" ht="15" outlineLevel="1">
      <c r="A355" s="505">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5"/>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754">
        <f>Y355</f>
        <v>0</v>
      </c>
      <c r="Z356" s="754">
        <f>Z355</f>
        <v>0</v>
      </c>
      <c r="AA356" s="754">
        <f t="shared" ref="AA356:AD356" si="160">AA355</f>
        <v>0</v>
      </c>
      <c r="AB356" s="754">
        <f t="shared" si="160"/>
        <v>0</v>
      </c>
      <c r="AC356" s="754">
        <f t="shared" si="160"/>
        <v>0</v>
      </c>
      <c r="AD356" s="754">
        <f t="shared" si="160"/>
        <v>0</v>
      </c>
      <c r="AE356" s="411">
        <f t="shared" ref="AE356:AL356" si="161">AE355</f>
        <v>0</v>
      </c>
      <c r="AF356" s="411">
        <f t="shared" si="161"/>
        <v>0</v>
      </c>
      <c r="AG356" s="411">
        <f t="shared" si="161"/>
        <v>0</v>
      </c>
      <c r="AH356" s="411">
        <f t="shared" si="161"/>
        <v>0</v>
      </c>
      <c r="AI356" s="411">
        <f t="shared" si="161"/>
        <v>0</v>
      </c>
      <c r="AJ356" s="411">
        <f t="shared" si="161"/>
        <v>0</v>
      </c>
      <c r="AK356" s="411">
        <f t="shared" si="161"/>
        <v>0</v>
      </c>
      <c r="AL356" s="411">
        <f t="shared" si="161"/>
        <v>0</v>
      </c>
      <c r="AM356" s="311"/>
    </row>
    <row r="357" spans="1:39" s="283" customFormat="1" ht="15" outlineLevel="1">
      <c r="A357" s="505"/>
      <c r="B357" s="314"/>
      <c r="C357" s="312"/>
      <c r="D357" s="753"/>
      <c r="E357" s="753"/>
      <c r="F357" s="753"/>
      <c r="G357" s="753"/>
      <c r="H357" s="753"/>
      <c r="I357" s="753"/>
      <c r="J357" s="753"/>
      <c r="K357" s="753"/>
      <c r="L357" s="753"/>
      <c r="M357" s="753"/>
      <c r="N357" s="753"/>
      <c r="O357" s="753"/>
      <c r="P357" s="753"/>
      <c r="Q357" s="753"/>
      <c r="R357" s="753"/>
      <c r="S357" s="753"/>
      <c r="T357" s="753"/>
      <c r="U357" s="753"/>
      <c r="V357" s="753"/>
      <c r="W357" s="753"/>
      <c r="X357" s="753"/>
      <c r="Y357" s="416"/>
      <c r="Z357" s="417"/>
      <c r="AA357" s="416"/>
      <c r="AB357" s="416"/>
      <c r="AC357" s="416"/>
      <c r="AD357" s="416"/>
      <c r="AE357" s="416"/>
      <c r="AF357" s="416"/>
      <c r="AG357" s="416"/>
      <c r="AH357" s="416"/>
      <c r="AI357" s="416"/>
      <c r="AJ357" s="416"/>
      <c r="AK357" s="416"/>
      <c r="AL357" s="416"/>
      <c r="AM357" s="313"/>
    </row>
    <row r="358" spans="1:39" ht="15.45" outlineLevel="1">
      <c r="A358" s="506"/>
      <c r="B358" s="288" t="s">
        <v>15</v>
      </c>
      <c r="C358" s="320"/>
      <c r="D358" s="757"/>
      <c r="E358" s="755"/>
      <c r="F358" s="755"/>
      <c r="G358" s="755"/>
      <c r="H358" s="755"/>
      <c r="I358" s="755"/>
      <c r="J358" s="755"/>
      <c r="K358" s="755"/>
      <c r="L358" s="755"/>
      <c r="M358" s="755"/>
      <c r="N358" s="753"/>
      <c r="O358" s="755"/>
      <c r="P358" s="755"/>
      <c r="Q358" s="755"/>
      <c r="R358" s="755"/>
      <c r="S358" s="755"/>
      <c r="T358" s="755"/>
      <c r="U358" s="755"/>
      <c r="V358" s="755"/>
      <c r="W358" s="755"/>
      <c r="X358" s="755"/>
      <c r="Y358" s="761"/>
      <c r="Z358" s="761"/>
      <c r="AA358" s="761"/>
      <c r="AB358" s="761"/>
      <c r="AC358" s="761"/>
      <c r="AD358" s="761"/>
      <c r="AE358" s="414"/>
      <c r="AF358" s="414"/>
      <c r="AG358" s="414"/>
      <c r="AH358" s="414"/>
      <c r="AI358" s="414"/>
      <c r="AJ358" s="414"/>
      <c r="AK358" s="414"/>
      <c r="AL358" s="414"/>
      <c r="AM358" s="292"/>
    </row>
    <row r="359" spans="1:39" ht="15" outlineLevel="1">
      <c r="A359" s="505">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766"/>
      <c r="Z359" s="415"/>
      <c r="AA359" s="415"/>
      <c r="AB359" s="415"/>
      <c r="AC359" s="415"/>
      <c r="AD359" s="415"/>
      <c r="AE359" s="415"/>
      <c r="AF359" s="415"/>
      <c r="AG359" s="415"/>
      <c r="AH359" s="415"/>
      <c r="AI359" s="415"/>
      <c r="AJ359" s="415"/>
      <c r="AK359" s="415"/>
      <c r="AL359" s="415"/>
      <c r="AM359" s="296">
        <f>SUM(Y359:AL359)</f>
        <v>0</v>
      </c>
    </row>
    <row r="360" spans="1:39" ht="1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754">
        <f>Y359</f>
        <v>0</v>
      </c>
      <c r="Z360" s="754">
        <f>Z359</f>
        <v>0</v>
      </c>
      <c r="AA360" s="754">
        <f t="shared" ref="AA360:AD360" si="162">AA359</f>
        <v>0</v>
      </c>
      <c r="AB360" s="754">
        <f t="shared" si="162"/>
        <v>0</v>
      </c>
      <c r="AC360" s="754">
        <f t="shared" si="162"/>
        <v>0</v>
      </c>
      <c r="AD360" s="754">
        <f t="shared" si="162"/>
        <v>0</v>
      </c>
      <c r="AE360" s="411">
        <f t="shared" ref="AE360:AL360" si="163">AE359</f>
        <v>0</v>
      </c>
      <c r="AF360" s="411">
        <f t="shared" si="163"/>
        <v>0</v>
      </c>
      <c r="AG360" s="411">
        <f t="shared" si="163"/>
        <v>0</v>
      </c>
      <c r="AH360" s="411">
        <f t="shared" si="163"/>
        <v>0</v>
      </c>
      <c r="AI360" s="411">
        <f t="shared" si="163"/>
        <v>0</v>
      </c>
      <c r="AJ360" s="411">
        <f t="shared" si="163"/>
        <v>0</v>
      </c>
      <c r="AK360" s="411">
        <f t="shared" si="163"/>
        <v>0</v>
      </c>
      <c r="AL360" s="411">
        <f t="shared" si="163"/>
        <v>0</v>
      </c>
      <c r="AM360" s="306"/>
    </row>
    <row r="361" spans="1:39" ht="15" outlineLevel="1">
      <c r="A361" s="508"/>
      <c r="B361" s="322"/>
      <c r="C361" s="291"/>
      <c r="D361" s="753"/>
      <c r="E361" s="753"/>
      <c r="F361" s="753"/>
      <c r="G361" s="753"/>
      <c r="H361" s="753"/>
      <c r="I361" s="753"/>
      <c r="J361" s="753"/>
      <c r="K361" s="753"/>
      <c r="L361" s="753"/>
      <c r="M361" s="753"/>
      <c r="N361" s="753"/>
      <c r="O361" s="753"/>
      <c r="P361" s="753"/>
      <c r="Q361" s="753"/>
      <c r="R361" s="753"/>
      <c r="S361" s="753"/>
      <c r="T361" s="753"/>
      <c r="U361" s="753"/>
      <c r="V361" s="753"/>
      <c r="W361" s="753"/>
      <c r="X361" s="753"/>
      <c r="Y361" s="770"/>
      <c r="Z361" s="771"/>
      <c r="AA361" s="771"/>
      <c r="AB361" s="771"/>
      <c r="AC361" s="771"/>
      <c r="AD361" s="771"/>
      <c r="AE361" s="424"/>
      <c r="AF361" s="424"/>
      <c r="AG361" s="424"/>
      <c r="AH361" s="424"/>
      <c r="AI361" s="424"/>
      <c r="AJ361" s="424"/>
      <c r="AK361" s="424"/>
      <c r="AL361" s="424"/>
      <c r="AM361" s="297"/>
    </row>
    <row r="362" spans="1:39" ht="15" outlineLevel="1">
      <c r="A362" s="505">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766"/>
      <c r="Z362" s="415"/>
      <c r="AA362" s="415"/>
      <c r="AB362" s="415"/>
      <c r="AC362" s="415"/>
      <c r="AD362" s="415"/>
      <c r="AE362" s="415"/>
      <c r="AF362" s="415"/>
      <c r="AG362" s="415"/>
      <c r="AH362" s="415"/>
      <c r="AI362" s="415"/>
      <c r="AJ362" s="415"/>
      <c r="AK362" s="415"/>
      <c r="AL362" s="415"/>
      <c r="AM362" s="296">
        <f>SUM(Y362:AL362)</f>
        <v>0</v>
      </c>
    </row>
    <row r="363" spans="1:39" ht="1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754">
        <f>Y362</f>
        <v>0</v>
      </c>
      <c r="Z363" s="754">
        <f>Z362</f>
        <v>0</v>
      </c>
      <c r="AA363" s="754">
        <f t="shared" ref="AA363:AD363" si="164">AA362</f>
        <v>0</v>
      </c>
      <c r="AB363" s="754">
        <f t="shared" si="164"/>
        <v>0</v>
      </c>
      <c r="AC363" s="754">
        <f t="shared" si="164"/>
        <v>0</v>
      </c>
      <c r="AD363" s="754">
        <f t="shared" si="164"/>
        <v>0</v>
      </c>
      <c r="AE363" s="411">
        <f t="shared" ref="AE363:AL363" si="165">AE362</f>
        <v>0</v>
      </c>
      <c r="AF363" s="411">
        <f t="shared" si="165"/>
        <v>0</v>
      </c>
      <c r="AG363" s="411">
        <f t="shared" si="165"/>
        <v>0</v>
      </c>
      <c r="AH363" s="411">
        <f t="shared" si="165"/>
        <v>0</v>
      </c>
      <c r="AI363" s="411">
        <f t="shared" si="165"/>
        <v>0</v>
      </c>
      <c r="AJ363" s="411">
        <f t="shared" si="165"/>
        <v>0</v>
      </c>
      <c r="AK363" s="411">
        <f t="shared" si="165"/>
        <v>0</v>
      </c>
      <c r="AL363" s="411">
        <f t="shared" si="165"/>
        <v>0</v>
      </c>
      <c r="AM363" s="306"/>
    </row>
    <row r="364" spans="1:39" ht="15.45" outlineLevel="1">
      <c r="A364" s="508"/>
      <c r="B364" s="323"/>
      <c r="C364" s="300"/>
      <c r="D364" s="753"/>
      <c r="E364" s="753"/>
      <c r="F364" s="753"/>
      <c r="G364" s="753"/>
      <c r="H364" s="753"/>
      <c r="I364" s="753"/>
      <c r="J364" s="753"/>
      <c r="K364" s="753"/>
      <c r="L364" s="753"/>
      <c r="M364" s="753"/>
      <c r="N364" s="775"/>
      <c r="O364" s="753"/>
      <c r="P364" s="753"/>
      <c r="Q364" s="753"/>
      <c r="R364" s="753"/>
      <c r="S364" s="753"/>
      <c r="T364" s="753"/>
      <c r="U364" s="753"/>
      <c r="V364" s="753"/>
      <c r="W364" s="753"/>
      <c r="X364" s="753"/>
      <c r="Y364" s="759"/>
      <c r="Z364" s="759"/>
      <c r="AA364" s="759"/>
      <c r="AB364" s="759"/>
      <c r="AC364" s="759"/>
      <c r="AD364" s="759"/>
      <c r="AE364" s="412"/>
      <c r="AF364" s="412"/>
      <c r="AG364" s="412"/>
      <c r="AH364" s="412"/>
      <c r="AI364" s="412"/>
      <c r="AJ364" s="412"/>
      <c r="AK364" s="412"/>
      <c r="AL364" s="412"/>
      <c r="AM364" s="306"/>
    </row>
    <row r="365" spans="1:39" ht="15" outlineLevel="1">
      <c r="A365" s="505">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766"/>
      <c r="Z365" s="415"/>
      <c r="AA365" s="415"/>
      <c r="AB365" s="415"/>
      <c r="AC365" s="415"/>
      <c r="AD365" s="415"/>
      <c r="AE365" s="415"/>
      <c r="AF365" s="415"/>
      <c r="AG365" s="415"/>
      <c r="AH365" s="415"/>
      <c r="AI365" s="415"/>
      <c r="AJ365" s="415"/>
      <c r="AK365" s="415"/>
      <c r="AL365" s="415"/>
      <c r="AM365" s="296">
        <f>SUM(Y365:AL365)</f>
        <v>0</v>
      </c>
    </row>
    <row r="366" spans="1:39" ht="1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754">
        <f>Y365</f>
        <v>0</v>
      </c>
      <c r="Z366" s="754">
        <f>Z365</f>
        <v>0</v>
      </c>
      <c r="AA366" s="754">
        <f t="shared" ref="AA366:AD366" si="166">AA365</f>
        <v>0</v>
      </c>
      <c r="AB366" s="754">
        <f t="shared" si="166"/>
        <v>0</v>
      </c>
      <c r="AC366" s="754">
        <f t="shared" si="166"/>
        <v>0</v>
      </c>
      <c r="AD366" s="754">
        <f t="shared" si="166"/>
        <v>0</v>
      </c>
      <c r="AE366" s="411">
        <f t="shared" ref="AE366:AL366" si="167">AE365</f>
        <v>0</v>
      </c>
      <c r="AF366" s="411">
        <f t="shared" si="167"/>
        <v>0</v>
      </c>
      <c r="AG366" s="411">
        <f t="shared" si="167"/>
        <v>0</v>
      </c>
      <c r="AH366" s="411">
        <f t="shared" si="167"/>
        <v>0</v>
      </c>
      <c r="AI366" s="411">
        <f t="shared" si="167"/>
        <v>0</v>
      </c>
      <c r="AJ366" s="411">
        <f t="shared" si="167"/>
        <v>0</v>
      </c>
      <c r="AK366" s="411">
        <f t="shared" si="167"/>
        <v>0</v>
      </c>
      <c r="AL366" s="411">
        <f t="shared" si="167"/>
        <v>0</v>
      </c>
      <c r="AM366" s="297"/>
    </row>
    <row r="367" spans="1:39" ht="15" outlineLevel="1">
      <c r="A367" s="508"/>
      <c r="B367" s="322"/>
      <c r="C367" s="291"/>
      <c r="D367" s="753"/>
      <c r="E367" s="753"/>
      <c r="F367" s="753"/>
      <c r="G367" s="753"/>
      <c r="H367" s="753"/>
      <c r="I367" s="753"/>
      <c r="J367" s="753"/>
      <c r="K367" s="753"/>
      <c r="L367" s="753"/>
      <c r="M367" s="753"/>
      <c r="N367" s="753"/>
      <c r="O367" s="753"/>
      <c r="P367" s="753"/>
      <c r="Q367" s="753"/>
      <c r="R367" s="753"/>
      <c r="S367" s="753"/>
      <c r="T367" s="753"/>
      <c r="U367" s="753"/>
      <c r="V367" s="753"/>
      <c r="W367" s="753"/>
      <c r="X367" s="753"/>
      <c r="Y367" s="759"/>
      <c r="Z367" s="759"/>
      <c r="AA367" s="759"/>
      <c r="AB367" s="759"/>
      <c r="AC367" s="759"/>
      <c r="AD367" s="759"/>
      <c r="AE367" s="412"/>
      <c r="AF367" s="412"/>
      <c r="AG367" s="412"/>
      <c r="AH367" s="412"/>
      <c r="AI367" s="412"/>
      <c r="AJ367" s="412"/>
      <c r="AK367" s="412"/>
      <c r="AL367" s="412"/>
      <c r="AM367" s="306"/>
    </row>
    <row r="368" spans="1:39" ht="15" outlineLevel="1">
      <c r="A368" s="505">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766"/>
      <c r="Z368" s="415"/>
      <c r="AA368" s="415"/>
      <c r="AB368" s="415"/>
      <c r="AC368" s="415"/>
      <c r="AD368" s="415"/>
      <c r="AE368" s="415"/>
      <c r="AF368" s="415"/>
      <c r="AG368" s="415"/>
      <c r="AH368" s="415"/>
      <c r="AI368" s="415"/>
      <c r="AJ368" s="415"/>
      <c r="AK368" s="415"/>
      <c r="AL368" s="415"/>
      <c r="AM368" s="296">
        <f>SUM(Y368:AL368)</f>
        <v>0</v>
      </c>
    </row>
    <row r="369" spans="1:39" ht="1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754">
        <f>Y368</f>
        <v>0</v>
      </c>
      <c r="Z369" s="754">
        <f t="shared" ref="Z369:AD369" si="168">Z368</f>
        <v>0</v>
      </c>
      <c r="AA369" s="754">
        <f t="shared" si="168"/>
        <v>0</v>
      </c>
      <c r="AB369" s="754">
        <f t="shared" si="168"/>
        <v>0</v>
      </c>
      <c r="AC369" s="754">
        <f t="shared" si="168"/>
        <v>0</v>
      </c>
      <c r="AD369" s="754">
        <f t="shared" si="168"/>
        <v>0</v>
      </c>
      <c r="AE369" s="411">
        <f t="shared" ref="AE369:AL369" si="169">AE368</f>
        <v>0</v>
      </c>
      <c r="AF369" s="411">
        <f t="shared" si="169"/>
        <v>0</v>
      </c>
      <c r="AG369" s="411">
        <f t="shared" si="169"/>
        <v>0</v>
      </c>
      <c r="AH369" s="411">
        <f t="shared" si="169"/>
        <v>0</v>
      </c>
      <c r="AI369" s="411">
        <f t="shared" si="169"/>
        <v>0</v>
      </c>
      <c r="AJ369" s="411">
        <f t="shared" si="169"/>
        <v>0</v>
      </c>
      <c r="AK369" s="411">
        <f t="shared" si="169"/>
        <v>0</v>
      </c>
      <c r="AL369" s="411">
        <f t="shared" si="169"/>
        <v>0</v>
      </c>
      <c r="AM369" s="297"/>
    </row>
    <row r="370" spans="1:39" ht="15" outlineLevel="1">
      <c r="B370" s="324"/>
      <c r="C370" s="291"/>
      <c r="D370" s="753"/>
      <c r="E370" s="753"/>
      <c r="F370" s="753"/>
      <c r="G370" s="753"/>
      <c r="H370" s="753"/>
      <c r="I370" s="753"/>
      <c r="J370" s="753"/>
      <c r="K370" s="753"/>
      <c r="L370" s="753"/>
      <c r="M370" s="753"/>
      <c r="N370" s="753"/>
      <c r="O370" s="753"/>
      <c r="P370" s="753"/>
      <c r="Q370" s="753"/>
      <c r="R370" s="753"/>
      <c r="S370" s="753"/>
      <c r="T370" s="753"/>
      <c r="U370" s="753"/>
      <c r="V370" s="753"/>
      <c r="W370" s="753"/>
      <c r="X370" s="753"/>
      <c r="Y370" s="770"/>
      <c r="Z370" s="770"/>
      <c r="AA370" s="770"/>
      <c r="AB370" s="770"/>
      <c r="AC370" s="770"/>
      <c r="AD370" s="770"/>
      <c r="AE370" s="423"/>
      <c r="AF370" s="423"/>
      <c r="AG370" s="423"/>
      <c r="AH370" s="423"/>
      <c r="AI370" s="423"/>
      <c r="AJ370" s="423"/>
      <c r="AK370" s="423"/>
      <c r="AL370" s="423"/>
      <c r="AM370" s="313"/>
    </row>
    <row r="371" spans="1:39" s="283" customFormat="1" ht="15" outlineLevel="1">
      <c r="A371" s="505">
        <v>30</v>
      </c>
      <c r="B371" s="324" t="s">
        <v>489</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758"/>
      <c r="Z371" s="758"/>
      <c r="AA371" s="758"/>
      <c r="AB371" s="758"/>
      <c r="AC371" s="758"/>
      <c r="AD371" s="758"/>
      <c r="AE371" s="410"/>
      <c r="AF371" s="410"/>
      <c r="AG371" s="410"/>
      <c r="AH371" s="410"/>
      <c r="AI371" s="410"/>
      <c r="AJ371" s="410"/>
      <c r="AK371" s="410"/>
      <c r="AL371" s="410"/>
      <c r="AM371" s="296">
        <f>SUM(Y371:AL371)</f>
        <v>0</v>
      </c>
    </row>
    <row r="372" spans="1:39" s="283" customFormat="1" ht="15" outlineLevel="1">
      <c r="A372" s="505"/>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754">
        <f>Y371</f>
        <v>0</v>
      </c>
      <c r="Z372" s="754">
        <f t="shared" ref="Z372:AD372" si="170">Z371</f>
        <v>0</v>
      </c>
      <c r="AA372" s="754">
        <f t="shared" si="170"/>
        <v>0</v>
      </c>
      <c r="AB372" s="754">
        <f t="shared" si="170"/>
        <v>0</v>
      </c>
      <c r="AC372" s="754">
        <f t="shared" si="170"/>
        <v>0</v>
      </c>
      <c r="AD372" s="754">
        <f t="shared" si="170"/>
        <v>0</v>
      </c>
      <c r="AE372" s="411">
        <f t="shared" ref="AE372:AL372" si="171">AE371</f>
        <v>0</v>
      </c>
      <c r="AF372" s="411">
        <f t="shared" si="171"/>
        <v>0</v>
      </c>
      <c r="AG372" s="411">
        <f t="shared" si="171"/>
        <v>0</v>
      </c>
      <c r="AH372" s="411">
        <f t="shared" si="171"/>
        <v>0</v>
      </c>
      <c r="AI372" s="411">
        <f t="shared" si="171"/>
        <v>0</v>
      </c>
      <c r="AJ372" s="411">
        <f t="shared" si="171"/>
        <v>0</v>
      </c>
      <c r="AK372" s="411">
        <f t="shared" si="171"/>
        <v>0</v>
      </c>
      <c r="AL372" s="411">
        <f t="shared" si="171"/>
        <v>0</v>
      </c>
      <c r="AM372" s="297"/>
    </row>
    <row r="373" spans="1:39" s="283" customFormat="1" ht="15" outlineLevel="1">
      <c r="A373" s="505"/>
      <c r="B373" s="324"/>
      <c r="C373" s="291"/>
      <c r="D373" s="753"/>
      <c r="E373" s="753"/>
      <c r="F373" s="753"/>
      <c r="G373" s="753"/>
      <c r="H373" s="753"/>
      <c r="I373" s="753"/>
      <c r="J373" s="753"/>
      <c r="K373" s="753"/>
      <c r="L373" s="753"/>
      <c r="M373" s="753"/>
      <c r="N373" s="753"/>
      <c r="O373" s="753"/>
      <c r="P373" s="753"/>
      <c r="Q373" s="753"/>
      <c r="R373" s="753"/>
      <c r="S373" s="753"/>
      <c r="T373" s="753"/>
      <c r="U373" s="753"/>
      <c r="V373" s="753"/>
      <c r="W373" s="753"/>
      <c r="X373" s="753"/>
      <c r="Y373" s="759"/>
      <c r="Z373" s="759"/>
      <c r="AA373" s="759"/>
      <c r="AB373" s="759"/>
      <c r="AC373" s="759"/>
      <c r="AD373" s="759"/>
      <c r="AE373" s="412"/>
      <c r="AF373" s="412"/>
      <c r="AG373" s="412"/>
      <c r="AH373" s="412"/>
      <c r="AI373" s="412"/>
      <c r="AJ373" s="412"/>
      <c r="AK373" s="412"/>
      <c r="AL373" s="412"/>
      <c r="AM373" s="313"/>
    </row>
    <row r="374" spans="1:39" s="283" customFormat="1" ht="15.45" outlineLevel="1">
      <c r="A374" s="505"/>
      <c r="B374" s="288" t="s">
        <v>490</v>
      </c>
      <c r="C374" s="291"/>
      <c r="D374" s="753"/>
      <c r="E374" s="753"/>
      <c r="F374" s="753"/>
      <c r="G374" s="753"/>
      <c r="H374" s="753"/>
      <c r="I374" s="753"/>
      <c r="J374" s="753"/>
      <c r="K374" s="753"/>
      <c r="L374" s="753"/>
      <c r="M374" s="753"/>
      <c r="N374" s="753"/>
      <c r="O374" s="753"/>
      <c r="P374" s="753"/>
      <c r="Q374" s="753"/>
      <c r="R374" s="753"/>
      <c r="S374" s="753"/>
      <c r="T374" s="753"/>
      <c r="U374" s="753"/>
      <c r="V374" s="753"/>
      <c r="W374" s="753"/>
      <c r="X374" s="753"/>
      <c r="Y374" s="759"/>
      <c r="Z374" s="759"/>
      <c r="AA374" s="759"/>
      <c r="AB374" s="759"/>
      <c r="AC374" s="759"/>
      <c r="AD374" s="759"/>
      <c r="AE374" s="412"/>
      <c r="AF374" s="412"/>
      <c r="AG374" s="412"/>
      <c r="AH374" s="412"/>
      <c r="AI374" s="412"/>
      <c r="AJ374" s="412"/>
      <c r="AK374" s="412"/>
      <c r="AL374" s="412"/>
      <c r="AM374" s="313"/>
    </row>
    <row r="375" spans="1:39" s="283" customFormat="1" ht="15" outlineLevel="1">
      <c r="A375" s="505">
        <v>31</v>
      </c>
      <c r="B375" s="324" t="s">
        <v>491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758"/>
      <c r="Z375" s="758"/>
      <c r="AA375" s="758"/>
      <c r="AB375" s="758"/>
      <c r="AC375" s="758"/>
      <c r="AD375" s="758"/>
      <c r="AE375" s="410"/>
      <c r="AF375" s="410"/>
      <c r="AG375" s="410"/>
      <c r="AH375" s="410"/>
      <c r="AI375" s="410"/>
      <c r="AJ375" s="410"/>
      <c r="AK375" s="410"/>
      <c r="AL375" s="410"/>
      <c r="AM375" s="296">
        <f>SUM(Y375:AL375)</f>
        <v>0</v>
      </c>
    </row>
    <row r="376" spans="1:39" s="283" customFormat="1" ht="15" outlineLevel="1">
      <c r="A376" s="505"/>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754">
        <f>Y375</f>
        <v>0</v>
      </c>
      <c r="Z376" s="754">
        <f t="shared" ref="Z376:AD376" si="172">Z375</f>
        <v>0</v>
      </c>
      <c r="AA376" s="754">
        <f t="shared" si="172"/>
        <v>0</v>
      </c>
      <c r="AB376" s="754">
        <f t="shared" si="172"/>
        <v>0</v>
      </c>
      <c r="AC376" s="754">
        <f t="shared" si="172"/>
        <v>0</v>
      </c>
      <c r="AD376" s="754">
        <f t="shared" si="172"/>
        <v>0</v>
      </c>
      <c r="AE376" s="411">
        <f t="shared" ref="AE376:AL376" si="173">AE375</f>
        <v>0</v>
      </c>
      <c r="AF376" s="411">
        <f t="shared" si="173"/>
        <v>0</v>
      </c>
      <c r="AG376" s="411">
        <f t="shared" si="173"/>
        <v>0</v>
      </c>
      <c r="AH376" s="411">
        <f t="shared" si="173"/>
        <v>0</v>
      </c>
      <c r="AI376" s="411">
        <f t="shared" si="173"/>
        <v>0</v>
      </c>
      <c r="AJ376" s="411">
        <f t="shared" si="173"/>
        <v>0</v>
      </c>
      <c r="AK376" s="411">
        <f t="shared" si="173"/>
        <v>0</v>
      </c>
      <c r="AL376" s="411">
        <f t="shared" si="173"/>
        <v>0</v>
      </c>
      <c r="AM376" s="297"/>
    </row>
    <row r="377" spans="1:39" s="283" customFormat="1" ht="15" outlineLevel="1">
      <c r="A377" s="505"/>
      <c r="B377" s="324"/>
      <c r="C377" s="291"/>
      <c r="D377" s="753"/>
      <c r="E377" s="753"/>
      <c r="F377" s="753"/>
      <c r="G377" s="753"/>
      <c r="H377" s="753"/>
      <c r="I377" s="753"/>
      <c r="J377" s="753"/>
      <c r="K377" s="753"/>
      <c r="L377" s="753"/>
      <c r="M377" s="753"/>
      <c r="N377" s="753"/>
      <c r="O377" s="753"/>
      <c r="P377" s="753"/>
      <c r="Q377" s="753"/>
      <c r="R377" s="753"/>
      <c r="S377" s="753"/>
      <c r="T377" s="753"/>
      <c r="U377" s="753"/>
      <c r="V377" s="753"/>
      <c r="W377" s="753"/>
      <c r="X377" s="753"/>
      <c r="Y377" s="759"/>
      <c r="Z377" s="759"/>
      <c r="AA377" s="759"/>
      <c r="AB377" s="759"/>
      <c r="AC377" s="759"/>
      <c r="AD377" s="759"/>
      <c r="AE377" s="412"/>
      <c r="AF377" s="412"/>
      <c r="AG377" s="412"/>
      <c r="AH377" s="412"/>
      <c r="AI377" s="412"/>
      <c r="AJ377" s="412"/>
      <c r="AK377" s="412"/>
      <c r="AL377" s="412"/>
      <c r="AM377" s="313"/>
    </row>
    <row r="378" spans="1:39" s="283" customFormat="1" ht="15" outlineLevel="1">
      <c r="A378" s="505">
        <v>32</v>
      </c>
      <c r="B378" s="324" t="s">
        <v>492</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758"/>
      <c r="Z378" s="758"/>
      <c r="AA378" s="758"/>
      <c r="AB378" s="758"/>
      <c r="AC378" s="758"/>
      <c r="AD378" s="758"/>
      <c r="AE378" s="410"/>
      <c r="AF378" s="410"/>
      <c r="AG378" s="410"/>
      <c r="AH378" s="410"/>
      <c r="AI378" s="410"/>
      <c r="AJ378" s="410"/>
      <c r="AK378" s="410"/>
      <c r="AL378" s="410"/>
      <c r="AM378" s="296">
        <f>SUM(Y378:AL378)</f>
        <v>0</v>
      </c>
    </row>
    <row r="379" spans="1:39" s="283" customFormat="1" ht="15" outlineLevel="1">
      <c r="A379" s="505"/>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754">
        <f>Y378</f>
        <v>0</v>
      </c>
      <c r="Z379" s="754">
        <f t="shared" ref="Z379:AD379" si="174">Z378</f>
        <v>0</v>
      </c>
      <c r="AA379" s="754">
        <f t="shared" si="174"/>
        <v>0</v>
      </c>
      <c r="AB379" s="754">
        <f t="shared" si="174"/>
        <v>0</v>
      </c>
      <c r="AC379" s="754">
        <f t="shared" si="174"/>
        <v>0</v>
      </c>
      <c r="AD379" s="754">
        <f t="shared" si="174"/>
        <v>0</v>
      </c>
      <c r="AE379" s="411">
        <f t="shared" ref="AE379:AL379" si="175">AE378</f>
        <v>0</v>
      </c>
      <c r="AF379" s="411">
        <f t="shared" si="175"/>
        <v>0</v>
      </c>
      <c r="AG379" s="411">
        <f t="shared" si="175"/>
        <v>0</v>
      </c>
      <c r="AH379" s="411">
        <f t="shared" si="175"/>
        <v>0</v>
      </c>
      <c r="AI379" s="411">
        <f t="shared" si="175"/>
        <v>0</v>
      </c>
      <c r="AJ379" s="411">
        <f t="shared" si="175"/>
        <v>0</v>
      </c>
      <c r="AK379" s="411">
        <f t="shared" si="175"/>
        <v>0</v>
      </c>
      <c r="AL379" s="411">
        <f t="shared" si="175"/>
        <v>0</v>
      </c>
      <c r="AM379" s="297"/>
    </row>
    <row r="380" spans="1:39" s="283" customFormat="1" ht="15" outlineLevel="1">
      <c r="A380" s="505"/>
      <c r="B380" s="324"/>
      <c r="C380" s="291"/>
      <c r="D380" s="753"/>
      <c r="E380" s="753"/>
      <c r="F380" s="753"/>
      <c r="G380" s="753"/>
      <c r="H380" s="753"/>
      <c r="I380" s="753"/>
      <c r="J380" s="753"/>
      <c r="K380" s="753"/>
      <c r="L380" s="753"/>
      <c r="M380" s="753"/>
      <c r="N380" s="753"/>
      <c r="O380" s="753"/>
      <c r="P380" s="753"/>
      <c r="Q380" s="753"/>
      <c r="R380" s="753"/>
      <c r="S380" s="753"/>
      <c r="T380" s="753"/>
      <c r="U380" s="753"/>
      <c r="V380" s="753"/>
      <c r="W380" s="753"/>
      <c r="X380" s="753"/>
      <c r="Y380" s="759"/>
      <c r="Z380" s="759"/>
      <c r="AA380" s="759"/>
      <c r="AB380" s="759"/>
      <c r="AC380" s="759"/>
      <c r="AD380" s="759"/>
      <c r="AE380" s="412"/>
      <c r="AF380" s="412"/>
      <c r="AG380" s="412"/>
      <c r="AH380" s="412"/>
      <c r="AI380" s="412"/>
      <c r="AJ380" s="412"/>
      <c r="AK380" s="412"/>
      <c r="AL380" s="412"/>
      <c r="AM380" s="313"/>
    </row>
    <row r="381" spans="1:39" s="283" customFormat="1" ht="15" outlineLevel="1">
      <c r="A381" s="505">
        <v>33</v>
      </c>
      <c r="B381" s="324" t="s">
        <v>493</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758"/>
      <c r="Z381" s="758"/>
      <c r="AA381" s="758"/>
      <c r="AB381" s="758"/>
      <c r="AC381" s="758"/>
      <c r="AD381" s="758"/>
      <c r="AE381" s="410"/>
      <c r="AF381" s="410"/>
      <c r="AG381" s="410"/>
      <c r="AH381" s="410"/>
      <c r="AI381" s="410"/>
      <c r="AJ381" s="410"/>
      <c r="AK381" s="410"/>
      <c r="AL381" s="410"/>
      <c r="AM381" s="296">
        <f>SUM(Y381:AL381)</f>
        <v>0</v>
      </c>
    </row>
    <row r="382" spans="1:39" s="283" customFormat="1" ht="15" outlineLevel="1">
      <c r="A382" s="505"/>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754">
        <f>Y381</f>
        <v>0</v>
      </c>
      <c r="Z382" s="754">
        <f t="shared" ref="Z382:AD382" si="176">Z381</f>
        <v>0</v>
      </c>
      <c r="AA382" s="754">
        <f t="shared" si="176"/>
        <v>0</v>
      </c>
      <c r="AB382" s="754">
        <f t="shared" si="176"/>
        <v>0</v>
      </c>
      <c r="AC382" s="754">
        <f t="shared" si="176"/>
        <v>0</v>
      </c>
      <c r="AD382" s="754">
        <f t="shared" si="176"/>
        <v>0</v>
      </c>
      <c r="AE382" s="411">
        <f t="shared" ref="AE382:AK382" si="177">AE381</f>
        <v>0</v>
      </c>
      <c r="AF382" s="411">
        <f t="shared" si="177"/>
        <v>0</v>
      </c>
      <c r="AG382" s="411">
        <f t="shared" si="177"/>
        <v>0</v>
      </c>
      <c r="AH382" s="411">
        <f t="shared" si="177"/>
        <v>0</v>
      </c>
      <c r="AI382" s="411">
        <f t="shared" si="177"/>
        <v>0</v>
      </c>
      <c r="AJ382" s="411">
        <f t="shared" si="177"/>
        <v>0</v>
      </c>
      <c r="AK382" s="411">
        <f t="shared" si="177"/>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772"/>
      <c r="Z383" s="772"/>
      <c r="AA383" s="772"/>
      <c r="AB383" s="772"/>
      <c r="AC383" s="772"/>
      <c r="AD383" s="772"/>
      <c r="AE383" s="301"/>
      <c r="AF383" s="301"/>
      <c r="AG383" s="301"/>
      <c r="AH383" s="301"/>
      <c r="AI383" s="301"/>
      <c r="AJ383" s="301"/>
      <c r="AK383" s="301"/>
      <c r="AL383" s="301"/>
      <c r="AM383" s="306"/>
    </row>
    <row r="384" spans="1:39" ht="15.45">
      <c r="B384" s="327" t="s">
        <v>250</v>
      </c>
      <c r="C384" s="329"/>
      <c r="D384" s="329">
        <f>SUM(D279:D382)</f>
        <v>687310.98633481062</v>
      </c>
      <c r="E384" s="329"/>
      <c r="F384" s="329"/>
      <c r="G384" s="329"/>
      <c r="H384" s="329"/>
      <c r="I384" s="329"/>
      <c r="J384" s="329"/>
      <c r="K384" s="329"/>
      <c r="L384" s="329"/>
      <c r="M384" s="329"/>
      <c r="N384" s="329"/>
      <c r="O384" s="329">
        <f>SUM(O279:O382)</f>
        <v>197.15352168728995</v>
      </c>
      <c r="P384" s="329"/>
      <c r="Q384" s="329"/>
      <c r="R384" s="329"/>
      <c r="S384" s="329"/>
      <c r="T384" s="329"/>
      <c r="U384" s="329"/>
      <c r="V384" s="329"/>
      <c r="W384" s="329"/>
      <c r="X384" s="329"/>
      <c r="Y384" s="329">
        <f>IF(Y278="kWh",SUMPRODUCT(D279:D382,Y279:Y382))</f>
        <v>178447.01838036266</v>
      </c>
      <c r="Z384" s="329">
        <f>IF(Z278="kWh",SUMPRODUCT(D279:D382,Z279:Z382))</f>
        <v>310995.38355528004</v>
      </c>
      <c r="AA384" s="329">
        <f>IF(AA278="kW",SUMPRODUCT(N279:N382,O279:O382,AA279:AA382),SUMPRODUCT(D279:D382,AA279:AA382))</f>
        <v>394.94218884929518</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4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78">Y136*Y387</f>
        <v>0</v>
      </c>
      <c r="Z388" s="378">
        <f t="shared" si="178"/>
        <v>0</v>
      </c>
      <c r="AA388" s="378">
        <f t="shared" si="178"/>
        <v>0</v>
      </c>
      <c r="AB388" s="378">
        <f t="shared" si="178"/>
        <v>0</v>
      </c>
      <c r="AC388" s="378">
        <f t="shared" si="178"/>
        <v>0</v>
      </c>
      <c r="AD388" s="378">
        <f t="shared" si="178"/>
        <v>0</v>
      </c>
      <c r="AE388" s="378">
        <f t="shared" si="178"/>
        <v>0</v>
      </c>
      <c r="AF388" s="378">
        <f t="shared" si="178"/>
        <v>0</v>
      </c>
      <c r="AG388" s="378">
        <f t="shared" si="178"/>
        <v>0</v>
      </c>
      <c r="AH388" s="378">
        <f t="shared" si="178"/>
        <v>0</v>
      </c>
      <c r="AI388" s="378">
        <f t="shared" si="178"/>
        <v>0</v>
      </c>
      <c r="AJ388" s="378">
        <f t="shared" si="178"/>
        <v>0</v>
      </c>
      <c r="AK388" s="378">
        <f t="shared" si="178"/>
        <v>0</v>
      </c>
      <c r="AL388" s="378">
        <f t="shared" si="178"/>
        <v>0</v>
      </c>
      <c r="AM388" s="625">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79">Y265*Y387</f>
        <v>0</v>
      </c>
      <c r="Z389" s="378">
        <f t="shared" si="179"/>
        <v>0</v>
      </c>
      <c r="AA389" s="378">
        <f t="shared" si="179"/>
        <v>0</v>
      </c>
      <c r="AB389" s="378">
        <f t="shared" si="179"/>
        <v>0</v>
      </c>
      <c r="AC389" s="378">
        <f t="shared" si="179"/>
        <v>0</v>
      </c>
      <c r="AD389" s="378">
        <f t="shared" si="179"/>
        <v>0</v>
      </c>
      <c r="AE389" s="378">
        <f t="shared" si="179"/>
        <v>0</v>
      </c>
      <c r="AF389" s="378">
        <f t="shared" si="179"/>
        <v>0</v>
      </c>
      <c r="AG389" s="378">
        <f t="shared" si="179"/>
        <v>0</v>
      </c>
      <c r="AH389" s="378">
        <f t="shared" si="179"/>
        <v>0</v>
      </c>
      <c r="AI389" s="378">
        <f t="shared" si="179"/>
        <v>0</v>
      </c>
      <c r="AJ389" s="378">
        <f t="shared" si="179"/>
        <v>0</v>
      </c>
      <c r="AK389" s="378">
        <f t="shared" si="179"/>
        <v>0</v>
      </c>
      <c r="AL389" s="378">
        <f t="shared" si="179"/>
        <v>0</v>
      </c>
      <c r="AM389" s="625">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80">Z384*Z387</f>
        <v>0</v>
      </c>
      <c r="AA390" s="378">
        <f t="shared" si="180"/>
        <v>0</v>
      </c>
      <c r="AB390" s="378">
        <f t="shared" si="180"/>
        <v>0</v>
      </c>
      <c r="AC390" s="378">
        <f t="shared" si="180"/>
        <v>0</v>
      </c>
      <c r="AD390" s="378">
        <f t="shared" si="180"/>
        <v>0</v>
      </c>
      <c r="AE390" s="378">
        <f t="shared" si="180"/>
        <v>0</v>
      </c>
      <c r="AF390" s="378">
        <f t="shared" ref="AF390:AL390" si="181">AF384*AF387</f>
        <v>0</v>
      </c>
      <c r="AG390" s="378">
        <f t="shared" si="181"/>
        <v>0</v>
      </c>
      <c r="AH390" s="378">
        <f t="shared" si="181"/>
        <v>0</v>
      </c>
      <c r="AI390" s="378">
        <f t="shared" si="181"/>
        <v>0</v>
      </c>
      <c r="AJ390" s="378">
        <f t="shared" si="181"/>
        <v>0</v>
      </c>
      <c r="AK390" s="378">
        <f t="shared" si="181"/>
        <v>0</v>
      </c>
      <c r="AL390" s="378">
        <f t="shared" si="181"/>
        <v>0</v>
      </c>
      <c r="AM390" s="625">
        <f>SUM(Y390:AL390)</f>
        <v>0</v>
      </c>
    </row>
    <row r="391" spans="1:41" s="380" customFormat="1" ht="15.45">
      <c r="A391" s="507"/>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82">SUM(AA388:AA390)</f>
        <v>0</v>
      </c>
      <c r="AB391" s="346">
        <f t="shared" si="182"/>
        <v>0</v>
      </c>
      <c r="AC391" s="346">
        <f t="shared" si="182"/>
        <v>0</v>
      </c>
      <c r="AD391" s="346">
        <f t="shared" si="182"/>
        <v>0</v>
      </c>
      <c r="AE391" s="346">
        <f t="shared" si="182"/>
        <v>0</v>
      </c>
      <c r="AF391" s="346">
        <f t="shared" ref="AF391:AL391" si="183">SUM(AF388:AF390)</f>
        <v>0</v>
      </c>
      <c r="AG391" s="346">
        <f t="shared" si="183"/>
        <v>0</v>
      </c>
      <c r="AH391" s="346">
        <f t="shared" si="183"/>
        <v>0</v>
      </c>
      <c r="AI391" s="346">
        <f t="shared" si="183"/>
        <v>0</v>
      </c>
      <c r="AJ391" s="346">
        <f t="shared" si="183"/>
        <v>0</v>
      </c>
      <c r="AK391" s="346">
        <f t="shared" si="183"/>
        <v>0</v>
      </c>
      <c r="AL391" s="346">
        <f t="shared" si="183"/>
        <v>0</v>
      </c>
      <c r="AM391" s="407">
        <f>SUM(AM388:AM390)</f>
        <v>0</v>
      </c>
    </row>
    <row r="392" spans="1:41" s="380" customFormat="1" ht="15.45">
      <c r="A392" s="507"/>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84">Y385*Y387</f>
        <v>0</v>
      </c>
      <c r="Z392" s="347">
        <f t="shared" si="184"/>
        <v>0</v>
      </c>
      <c r="AA392" s="347">
        <f t="shared" si="184"/>
        <v>0</v>
      </c>
      <c r="AB392" s="347">
        <f t="shared" si="184"/>
        <v>0</v>
      </c>
      <c r="AC392" s="347">
        <f t="shared" si="184"/>
        <v>0</v>
      </c>
      <c r="AD392" s="347">
        <f t="shared" si="184"/>
        <v>0</v>
      </c>
      <c r="AE392" s="347">
        <f t="shared" si="184"/>
        <v>0</v>
      </c>
      <c r="AF392" s="347">
        <f t="shared" ref="AF392:AL392" si="185">AF385*AF387</f>
        <v>0</v>
      </c>
      <c r="AG392" s="347">
        <f t="shared" si="185"/>
        <v>0</v>
      </c>
      <c r="AH392" s="347">
        <f t="shared" si="185"/>
        <v>0</v>
      </c>
      <c r="AI392" s="347">
        <f t="shared" si="185"/>
        <v>0</v>
      </c>
      <c r="AJ392" s="347">
        <f t="shared" si="185"/>
        <v>0</v>
      </c>
      <c r="AK392" s="347">
        <f t="shared" si="185"/>
        <v>0</v>
      </c>
      <c r="AL392" s="347">
        <f t="shared" si="185"/>
        <v>0</v>
      </c>
      <c r="AM392" s="407">
        <f>SUM(Y392:AL392)</f>
        <v>0</v>
      </c>
    </row>
    <row r="393" spans="1:41" ht="15.75" customHeight="1">
      <c r="A393" s="507"/>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178414.17864664167</v>
      </c>
      <c r="Z395" s="291">
        <f>SUMPRODUCT(E279:E382,Z279:Z382)</f>
        <v>310995.38355528004</v>
      </c>
      <c r="AA395" s="291">
        <f>IF(AA278="kW",SUMPRODUCT(N279:N382,P279:P382,AA279:AA382),SUMPRODUCT(E279:E382,AA279:AA382))</f>
        <v>394.94218884929518</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175333.92730654468</v>
      </c>
      <c r="Z396" s="291">
        <f>SUMPRODUCT(F279:F382,Z279:Z382)</f>
        <v>307872.68672169605</v>
      </c>
      <c r="AA396" s="291">
        <f>IF(AA278="kW",SUMPRODUCT(N279:N382,Q279:Q382,AA279:AA382),SUMPRODUCT(F279:F382,AA279:AA382))</f>
        <v>394.94218884929518</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165051.74027220067</v>
      </c>
      <c r="Z397" s="291">
        <f>SUMPRODUCT(G279:G382,Z279:Z382)</f>
        <v>245529.11231188205</v>
      </c>
      <c r="AA397" s="291">
        <f>IF(AA278="kW",SUMPRODUCT(N279:N382,R279:R382,AA279:AA382),SUMPRODUCT(G279:G382,AA279:AA382))</f>
        <v>394.94218884929518</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152136.00964980488</v>
      </c>
      <c r="Z398" s="291">
        <f>SUMPRODUCT(H279:H382,Z279:Z382)</f>
        <v>203207.44713140704</v>
      </c>
      <c r="AA398" s="291">
        <f>IF(AA278="kW",SUMPRODUCT(N279:N382,S279:S382,AA279:AA382),SUMPRODUCT(H279:H382,AA279:AA382))</f>
        <v>394.66369332285171</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143244.77570801703</v>
      </c>
      <c r="Z399" s="291">
        <f>SUMPRODUCT(I279:I382,Z279:Z382)</f>
        <v>201929.42450338762</v>
      </c>
      <c r="AA399" s="291">
        <f>IF(AA278="kW",SUMPRODUCT(N279:N382,T279:T382,AA279:AA382),SUMPRODUCT(I279:I382,AA279:AA382))</f>
        <v>390.88735709994171</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143084.42582398403</v>
      </c>
      <c r="Z400" s="291">
        <f>SUMPRODUCT(J279:J382,Z279:Z382)</f>
        <v>201929.42450338762</v>
      </c>
      <c r="AA400" s="291">
        <f>IF(AA278="kW",SUMPRODUCT(N279:N382,U279:U382,AA279:AA382),SUMPRODUCT(J279:J382,AA279:AA382))</f>
        <v>390.88735709994171</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141886.04737342801</v>
      </c>
      <c r="Z401" s="326">
        <f>SUMPRODUCT(K279:K382,Z279:Z382)</f>
        <v>199638.08642659633</v>
      </c>
      <c r="AA401" s="326">
        <f>IF(AA278="kW",SUMPRODUCT(N279:N382,V279:V382,AA279:AA382),SUMPRODUCT(K279:K382,AA279:AA382))</f>
        <v>385.48593488738737</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582</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45">
      <c r="B404" s="280" t="s">
        <v>258</v>
      </c>
      <c r="C404" s="281"/>
      <c r="D404" s="586" t="s">
        <v>521</v>
      </c>
      <c r="F404" s="586"/>
      <c r="O404" s="281"/>
      <c r="Y404" s="270"/>
      <c r="Z404" s="267"/>
      <c r="AA404" s="267"/>
      <c r="AB404" s="267"/>
      <c r="AC404" s="267"/>
      <c r="AD404" s="267"/>
      <c r="AE404" s="267"/>
      <c r="AF404" s="267"/>
      <c r="AG404" s="267"/>
      <c r="AH404" s="267"/>
      <c r="AI404" s="267"/>
      <c r="AJ404" s="267"/>
      <c r="AK404" s="267"/>
      <c r="AL404" s="267"/>
      <c r="AM404" s="282"/>
    </row>
    <row r="405" spans="1:40" ht="36" customHeight="1">
      <c r="B405" s="833" t="s">
        <v>211</v>
      </c>
      <c r="C405" s="835" t="s">
        <v>33</v>
      </c>
      <c r="D405" s="284" t="s">
        <v>422</v>
      </c>
      <c r="E405" s="837" t="s">
        <v>209</v>
      </c>
      <c r="F405" s="838"/>
      <c r="G405" s="838"/>
      <c r="H405" s="838"/>
      <c r="I405" s="838"/>
      <c r="J405" s="838"/>
      <c r="K405" s="838"/>
      <c r="L405" s="838"/>
      <c r="M405" s="839"/>
      <c r="N405" s="843" t="s">
        <v>213</v>
      </c>
      <c r="O405" s="284" t="s">
        <v>423</v>
      </c>
      <c r="P405" s="837" t="s">
        <v>212</v>
      </c>
      <c r="Q405" s="838"/>
      <c r="R405" s="838"/>
      <c r="S405" s="838"/>
      <c r="T405" s="838"/>
      <c r="U405" s="838"/>
      <c r="V405" s="838"/>
      <c r="W405" s="838"/>
      <c r="X405" s="839"/>
      <c r="Y405" s="840" t="s">
        <v>243</v>
      </c>
      <c r="Z405" s="841"/>
      <c r="AA405" s="841"/>
      <c r="AB405" s="841"/>
      <c r="AC405" s="841"/>
      <c r="AD405" s="841"/>
      <c r="AE405" s="841"/>
      <c r="AF405" s="841"/>
      <c r="AG405" s="841"/>
      <c r="AH405" s="841"/>
      <c r="AI405" s="841"/>
      <c r="AJ405" s="841"/>
      <c r="AK405" s="841"/>
      <c r="AL405" s="841"/>
      <c r="AM405" s="842"/>
    </row>
    <row r="406" spans="1:40" ht="45.75" customHeight="1">
      <c r="B406" s="834"/>
      <c r="C406" s="836"/>
      <c r="D406" s="285">
        <v>2014</v>
      </c>
      <c r="E406" s="285">
        <v>2015</v>
      </c>
      <c r="F406" s="285">
        <v>2016</v>
      </c>
      <c r="G406" s="285">
        <v>2017</v>
      </c>
      <c r="H406" s="285">
        <v>2018</v>
      </c>
      <c r="I406" s="285">
        <v>2019</v>
      </c>
      <c r="J406" s="285">
        <v>2020</v>
      </c>
      <c r="K406" s="285">
        <v>2021</v>
      </c>
      <c r="L406" s="285">
        <v>2022</v>
      </c>
      <c r="M406" s="285">
        <v>2023</v>
      </c>
      <c r="N406" s="844"/>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GS&gt;50 to 4,999 kW</v>
      </c>
      <c r="AB406" s="285" t="str">
        <f>'1.  LRAMVA Summary'!G52</f>
        <v>USL</v>
      </c>
      <c r="AC406" s="285" t="str">
        <f>'1.  LRAMVA Summary'!H52</f>
        <v>Sentinel Lighting</v>
      </c>
      <c r="AD406" s="285" t="str">
        <f>'1.  LRAMVA Summary'!I52</f>
        <v>Street Lighting</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06"/>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kWh</v>
      </c>
      <c r="AC407" s="291" t="str">
        <f>'1.  LRAMVA Summary'!H53</f>
        <v>kW</v>
      </c>
      <c r="AD407" s="291" t="str">
        <f>'1.  LRAMVA Summary'!I53</f>
        <v>kW</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5">
        <v>1</v>
      </c>
      <c r="B408" s="294" t="s">
        <v>1</v>
      </c>
      <c r="C408" s="291" t="s">
        <v>25</v>
      </c>
      <c r="D408" s="295">
        <v>10265.731647693687</v>
      </c>
      <c r="E408" s="295">
        <v>10265.731647693687</v>
      </c>
      <c r="F408" s="295">
        <v>10265.731647693687</v>
      </c>
      <c r="G408" s="295">
        <v>10265.731647693687</v>
      </c>
      <c r="H408" s="295">
        <v>5723.5283823952404</v>
      </c>
      <c r="I408" s="295">
        <v>0</v>
      </c>
      <c r="J408" s="295">
        <v>0</v>
      </c>
      <c r="K408" s="295">
        <v>0</v>
      </c>
      <c r="L408" s="295">
        <v>0</v>
      </c>
      <c r="M408" s="295">
        <v>0</v>
      </c>
      <c r="N408" s="753"/>
      <c r="O408" s="295">
        <v>1.4684803751494266</v>
      </c>
      <c r="P408" s="295">
        <v>1.4684803751494266</v>
      </c>
      <c r="Q408" s="295">
        <v>1.4684803751494266</v>
      </c>
      <c r="R408" s="295">
        <v>1.4684803751494266</v>
      </c>
      <c r="S408" s="295">
        <v>0.84115349840206022</v>
      </c>
      <c r="T408" s="295">
        <v>0</v>
      </c>
      <c r="U408" s="295">
        <v>0</v>
      </c>
      <c r="V408" s="295">
        <v>0</v>
      </c>
      <c r="W408" s="295">
        <v>0</v>
      </c>
      <c r="X408" s="295">
        <v>0</v>
      </c>
      <c r="Y408" s="769">
        <v>1</v>
      </c>
      <c r="Z408" s="758"/>
      <c r="AA408" s="758"/>
      <c r="AB408" s="758"/>
      <c r="AC408" s="758"/>
      <c r="AD408" s="758"/>
      <c r="AE408" s="410"/>
      <c r="AF408" s="410"/>
      <c r="AG408" s="410"/>
      <c r="AH408" s="410"/>
      <c r="AI408" s="410"/>
      <c r="AJ408" s="410"/>
      <c r="AK408" s="410"/>
      <c r="AL408" s="410"/>
      <c r="AM408" s="296">
        <f>SUM(Y408:AL408)</f>
        <v>1</v>
      </c>
    </row>
    <row r="409" spans="1:40" ht="15" outlineLevel="1">
      <c r="B409" s="294" t="s">
        <v>259</v>
      </c>
      <c r="C409" s="291" t="s">
        <v>163</v>
      </c>
      <c r="D409" s="295"/>
      <c r="E409" s="295"/>
      <c r="F409" s="295"/>
      <c r="G409" s="295"/>
      <c r="H409" s="295"/>
      <c r="I409" s="295"/>
      <c r="J409" s="295"/>
      <c r="K409" s="295"/>
      <c r="L409" s="295"/>
      <c r="M409" s="295"/>
      <c r="N409" s="773"/>
      <c r="O409" s="295"/>
      <c r="P409" s="295"/>
      <c r="Q409" s="295"/>
      <c r="R409" s="295"/>
      <c r="S409" s="295"/>
      <c r="T409" s="295"/>
      <c r="U409" s="295"/>
      <c r="V409" s="295"/>
      <c r="W409" s="295"/>
      <c r="X409" s="295"/>
      <c r="Y409" s="754">
        <f>Y408</f>
        <v>1</v>
      </c>
      <c r="Z409" s="754">
        <f>Z408</f>
        <v>0</v>
      </c>
      <c r="AA409" s="754">
        <f t="shared" ref="AA409:AD409" si="186">AA408</f>
        <v>0</v>
      </c>
      <c r="AB409" s="754">
        <f t="shared" si="186"/>
        <v>0</v>
      </c>
      <c r="AC409" s="754">
        <f t="shared" si="186"/>
        <v>0</v>
      </c>
      <c r="AD409" s="754">
        <f t="shared" si="186"/>
        <v>0</v>
      </c>
      <c r="AE409" s="411">
        <f t="shared" ref="AE409:AL409" si="187">AE408</f>
        <v>0</v>
      </c>
      <c r="AF409" s="411">
        <f t="shared" si="187"/>
        <v>0</v>
      </c>
      <c r="AG409" s="411">
        <f t="shared" si="187"/>
        <v>0</v>
      </c>
      <c r="AH409" s="411">
        <f t="shared" si="187"/>
        <v>0</v>
      </c>
      <c r="AI409" s="411">
        <f t="shared" si="187"/>
        <v>0</v>
      </c>
      <c r="AJ409" s="411">
        <f t="shared" si="187"/>
        <v>0</v>
      </c>
      <c r="AK409" s="411">
        <f t="shared" si="187"/>
        <v>0</v>
      </c>
      <c r="AL409" s="411">
        <f t="shared" si="187"/>
        <v>0</v>
      </c>
      <c r="AM409" s="297"/>
    </row>
    <row r="410" spans="1:40" ht="15.45" outlineLevel="1">
      <c r="A410" s="507"/>
      <c r="B410" s="298"/>
      <c r="C410" s="299"/>
      <c r="D410" s="751"/>
      <c r="E410" s="751"/>
      <c r="F410" s="751"/>
      <c r="G410" s="751"/>
      <c r="H410" s="751"/>
      <c r="I410" s="751"/>
      <c r="J410" s="751"/>
      <c r="K410" s="751"/>
      <c r="L410" s="751"/>
      <c r="M410" s="751"/>
      <c r="N410" s="303"/>
      <c r="O410" s="751"/>
      <c r="P410" s="751"/>
      <c r="Q410" s="751"/>
      <c r="R410" s="751"/>
      <c r="S410" s="751"/>
      <c r="T410" s="751"/>
      <c r="U410" s="751"/>
      <c r="V410" s="751"/>
      <c r="W410" s="751"/>
      <c r="X410" s="751"/>
      <c r="Y410" s="759"/>
      <c r="Z410" s="760"/>
      <c r="AA410" s="760"/>
      <c r="AB410" s="760"/>
      <c r="AC410" s="760"/>
      <c r="AD410" s="760"/>
      <c r="AE410" s="413"/>
      <c r="AF410" s="413"/>
      <c r="AG410" s="413"/>
      <c r="AH410" s="413"/>
      <c r="AI410" s="413"/>
      <c r="AJ410" s="413"/>
      <c r="AK410" s="413"/>
      <c r="AL410" s="413"/>
      <c r="AM410" s="302"/>
    </row>
    <row r="411" spans="1:40" ht="15" outlineLevel="1">
      <c r="A411" s="505">
        <v>2</v>
      </c>
      <c r="B411" s="294" t="s">
        <v>2</v>
      </c>
      <c r="C411" s="291" t="s">
        <v>25</v>
      </c>
      <c r="D411" s="295">
        <v>8127.6773149999999</v>
      </c>
      <c r="E411" s="295">
        <v>8127.6773149999999</v>
      </c>
      <c r="F411" s="295">
        <v>8127.6773149999999</v>
      </c>
      <c r="G411" s="295">
        <v>8127.6773149999999</v>
      </c>
      <c r="H411" s="295">
        <v>0</v>
      </c>
      <c r="I411" s="295">
        <v>0</v>
      </c>
      <c r="J411" s="295">
        <v>0</v>
      </c>
      <c r="K411" s="295">
        <v>0</v>
      </c>
      <c r="L411" s="295">
        <v>0</v>
      </c>
      <c r="M411" s="295">
        <v>0</v>
      </c>
      <c r="N411" s="753"/>
      <c r="O411" s="295">
        <v>4.558270179</v>
      </c>
      <c r="P411" s="295">
        <v>4.558270179</v>
      </c>
      <c r="Q411" s="295">
        <v>4.558270179</v>
      </c>
      <c r="R411" s="295">
        <v>4.558270179</v>
      </c>
      <c r="S411" s="295">
        <v>0</v>
      </c>
      <c r="T411" s="295">
        <v>0</v>
      </c>
      <c r="U411" s="295">
        <v>0</v>
      </c>
      <c r="V411" s="295">
        <v>0</v>
      </c>
      <c r="W411" s="295">
        <v>0</v>
      </c>
      <c r="X411" s="295">
        <v>0</v>
      </c>
      <c r="Y411" s="769">
        <v>1</v>
      </c>
      <c r="Z411" s="758"/>
      <c r="AA411" s="758"/>
      <c r="AB411" s="758"/>
      <c r="AC411" s="758"/>
      <c r="AD411" s="758"/>
      <c r="AE411" s="410"/>
      <c r="AF411" s="410"/>
      <c r="AG411" s="410"/>
      <c r="AH411" s="410"/>
      <c r="AI411" s="410"/>
      <c r="AJ411" s="410"/>
      <c r="AK411" s="410"/>
      <c r="AL411" s="410"/>
      <c r="AM411" s="296">
        <f>SUM(Y411:AL411)</f>
        <v>1</v>
      </c>
    </row>
    <row r="412" spans="1:40" ht="15" outlineLevel="1">
      <c r="B412" s="294" t="s">
        <v>259</v>
      </c>
      <c r="C412" s="291" t="s">
        <v>163</v>
      </c>
      <c r="D412" s="295"/>
      <c r="E412" s="295"/>
      <c r="F412" s="295"/>
      <c r="G412" s="295"/>
      <c r="H412" s="295"/>
      <c r="I412" s="295"/>
      <c r="J412" s="295"/>
      <c r="K412" s="295"/>
      <c r="L412" s="295"/>
      <c r="M412" s="295"/>
      <c r="N412" s="773"/>
      <c r="O412" s="295"/>
      <c r="P412" s="295"/>
      <c r="Q412" s="295"/>
      <c r="R412" s="295"/>
      <c r="S412" s="295"/>
      <c r="T412" s="295"/>
      <c r="U412" s="295"/>
      <c r="V412" s="295"/>
      <c r="W412" s="295"/>
      <c r="X412" s="295"/>
      <c r="Y412" s="754">
        <f>Y411</f>
        <v>1</v>
      </c>
      <c r="Z412" s="754">
        <f>Z411</f>
        <v>0</v>
      </c>
      <c r="AA412" s="754">
        <f t="shared" ref="AA412:AD412" si="188">AA411</f>
        <v>0</v>
      </c>
      <c r="AB412" s="754">
        <f t="shared" si="188"/>
        <v>0</v>
      </c>
      <c r="AC412" s="754">
        <f t="shared" si="188"/>
        <v>0</v>
      </c>
      <c r="AD412" s="754">
        <f t="shared" si="188"/>
        <v>0</v>
      </c>
      <c r="AE412" s="411">
        <f t="shared" ref="AE412:AL412" si="189">AE411</f>
        <v>0</v>
      </c>
      <c r="AF412" s="411">
        <f t="shared" si="189"/>
        <v>0</v>
      </c>
      <c r="AG412" s="411">
        <f t="shared" si="189"/>
        <v>0</v>
      </c>
      <c r="AH412" s="411">
        <f t="shared" si="189"/>
        <v>0</v>
      </c>
      <c r="AI412" s="411">
        <f t="shared" si="189"/>
        <v>0</v>
      </c>
      <c r="AJ412" s="411">
        <f t="shared" si="189"/>
        <v>0</v>
      </c>
      <c r="AK412" s="411">
        <f t="shared" si="189"/>
        <v>0</v>
      </c>
      <c r="AL412" s="411">
        <f t="shared" si="189"/>
        <v>0</v>
      </c>
      <c r="AM412" s="297"/>
    </row>
    <row r="413" spans="1:40" ht="15.45" outlineLevel="1">
      <c r="A413" s="507"/>
      <c r="B413" s="298"/>
      <c r="C413" s="299"/>
      <c r="D413" s="752"/>
      <c r="E413" s="752"/>
      <c r="F413" s="752"/>
      <c r="G413" s="752"/>
      <c r="H413" s="752"/>
      <c r="I413" s="752"/>
      <c r="J413" s="752"/>
      <c r="K413" s="752"/>
      <c r="L413" s="752"/>
      <c r="M413" s="752"/>
      <c r="N413" s="303"/>
      <c r="O413" s="752"/>
      <c r="P413" s="752"/>
      <c r="Q413" s="752"/>
      <c r="R413" s="752"/>
      <c r="S413" s="752"/>
      <c r="T413" s="752"/>
      <c r="U413" s="752"/>
      <c r="V413" s="752"/>
      <c r="W413" s="752"/>
      <c r="X413" s="752"/>
      <c r="Y413" s="759"/>
      <c r="Z413" s="760"/>
      <c r="AA413" s="760"/>
      <c r="AB413" s="760"/>
      <c r="AC413" s="760"/>
      <c r="AD413" s="760"/>
      <c r="AE413" s="413"/>
      <c r="AF413" s="413"/>
      <c r="AG413" s="413"/>
      <c r="AH413" s="413"/>
      <c r="AI413" s="413"/>
      <c r="AJ413" s="413"/>
      <c r="AK413" s="413"/>
      <c r="AL413" s="413"/>
      <c r="AM413" s="302"/>
    </row>
    <row r="414" spans="1:40" ht="15" outlineLevel="1">
      <c r="A414" s="505">
        <v>3</v>
      </c>
      <c r="B414" s="294" t="s">
        <v>3</v>
      </c>
      <c r="C414" s="291" t="s">
        <v>25</v>
      </c>
      <c r="D414" s="295">
        <v>110683.18275400001</v>
      </c>
      <c r="E414" s="295">
        <v>110683.18275400001</v>
      </c>
      <c r="F414" s="295">
        <v>110683.18275400001</v>
      </c>
      <c r="G414" s="295">
        <v>110683.18275400001</v>
      </c>
      <c r="H414" s="295">
        <v>110683.18275400001</v>
      </c>
      <c r="I414" s="295">
        <v>110683.18275400001</v>
      </c>
      <c r="J414" s="295">
        <v>110683.18275400001</v>
      </c>
      <c r="K414" s="295">
        <v>110683.18275400001</v>
      </c>
      <c r="L414" s="295">
        <v>110683.18275400001</v>
      </c>
      <c r="M414" s="295">
        <v>110683.18275400001</v>
      </c>
      <c r="N414" s="753"/>
      <c r="O414" s="295">
        <v>58.499662860000001</v>
      </c>
      <c r="P414" s="295">
        <v>58.499662860000001</v>
      </c>
      <c r="Q414" s="295">
        <v>58.499662860000001</v>
      </c>
      <c r="R414" s="295">
        <v>58.499662860000001</v>
      </c>
      <c r="S414" s="295">
        <v>58.499662860000001</v>
      </c>
      <c r="T414" s="295">
        <v>58.499662860000001</v>
      </c>
      <c r="U414" s="295">
        <v>58.499662860000001</v>
      </c>
      <c r="V414" s="295">
        <v>58.499662860000001</v>
      </c>
      <c r="W414" s="295">
        <v>58.499662860000001</v>
      </c>
      <c r="X414" s="295">
        <v>58.499662860000001</v>
      </c>
      <c r="Y414" s="769">
        <v>1</v>
      </c>
      <c r="Z414" s="758"/>
      <c r="AA414" s="758"/>
      <c r="AB414" s="758"/>
      <c r="AC414" s="758"/>
      <c r="AD414" s="758"/>
      <c r="AE414" s="410"/>
      <c r="AF414" s="410"/>
      <c r="AG414" s="410"/>
      <c r="AH414" s="410"/>
      <c r="AI414" s="410"/>
      <c r="AJ414" s="410"/>
      <c r="AK414" s="410"/>
      <c r="AL414" s="410"/>
      <c r="AM414" s="296">
        <f>SUM(Y414:AL414)</f>
        <v>1</v>
      </c>
    </row>
    <row r="415" spans="1:40" ht="15" outlineLevel="1">
      <c r="B415" s="294" t="s">
        <v>259</v>
      </c>
      <c r="C415" s="291" t="s">
        <v>163</v>
      </c>
      <c r="D415" s="295"/>
      <c r="E415" s="295"/>
      <c r="F415" s="295"/>
      <c r="G415" s="295"/>
      <c r="H415" s="295"/>
      <c r="I415" s="295"/>
      <c r="J415" s="295"/>
      <c r="K415" s="295"/>
      <c r="L415" s="295"/>
      <c r="M415" s="295"/>
      <c r="N415" s="773"/>
      <c r="O415" s="295"/>
      <c r="P415" s="295"/>
      <c r="Q415" s="295"/>
      <c r="R415" s="295"/>
      <c r="S415" s="295"/>
      <c r="T415" s="295"/>
      <c r="U415" s="295"/>
      <c r="V415" s="295"/>
      <c r="W415" s="295"/>
      <c r="X415" s="295"/>
      <c r="Y415" s="754">
        <f>Y414</f>
        <v>1</v>
      </c>
      <c r="Z415" s="754">
        <f>Z414</f>
        <v>0</v>
      </c>
      <c r="AA415" s="754">
        <f t="shared" ref="AA415:AD415" si="190">AA414</f>
        <v>0</v>
      </c>
      <c r="AB415" s="754">
        <f t="shared" si="190"/>
        <v>0</v>
      </c>
      <c r="AC415" s="754">
        <f t="shared" si="190"/>
        <v>0</v>
      </c>
      <c r="AD415" s="754">
        <f t="shared" si="190"/>
        <v>0</v>
      </c>
      <c r="AE415" s="411">
        <f t="shared" ref="AE415:AL415" si="191">AE414</f>
        <v>0</v>
      </c>
      <c r="AF415" s="411">
        <f t="shared" si="191"/>
        <v>0</v>
      </c>
      <c r="AG415" s="411">
        <f t="shared" si="191"/>
        <v>0</v>
      </c>
      <c r="AH415" s="411">
        <f t="shared" si="191"/>
        <v>0</v>
      </c>
      <c r="AI415" s="411">
        <f t="shared" si="191"/>
        <v>0</v>
      </c>
      <c r="AJ415" s="411">
        <f t="shared" si="191"/>
        <v>0</v>
      </c>
      <c r="AK415" s="411">
        <f t="shared" si="191"/>
        <v>0</v>
      </c>
      <c r="AL415" s="411">
        <f t="shared" si="191"/>
        <v>0</v>
      </c>
      <c r="AM415" s="297"/>
    </row>
    <row r="416" spans="1:40" ht="15" outlineLevel="1">
      <c r="B416" s="294"/>
      <c r="C416" s="305"/>
      <c r="D416" s="753"/>
      <c r="E416" s="753"/>
      <c r="F416" s="753"/>
      <c r="G416" s="753"/>
      <c r="H416" s="753"/>
      <c r="I416" s="753"/>
      <c r="J416" s="753"/>
      <c r="K416" s="753"/>
      <c r="L416" s="753"/>
      <c r="M416" s="753"/>
      <c r="N416" s="283"/>
      <c r="O416" s="753"/>
      <c r="P416" s="753"/>
      <c r="Q416" s="753"/>
      <c r="R416" s="753"/>
      <c r="S416" s="753"/>
      <c r="T416" s="753"/>
      <c r="U416" s="753"/>
      <c r="V416" s="753"/>
      <c r="W416" s="753"/>
      <c r="X416" s="753"/>
      <c r="Y416" s="759"/>
      <c r="Z416" s="759"/>
      <c r="AA416" s="759"/>
      <c r="AB416" s="759"/>
      <c r="AC416" s="759"/>
      <c r="AD416" s="759"/>
      <c r="AE416" s="412"/>
      <c r="AF416" s="412"/>
      <c r="AG416" s="412"/>
      <c r="AH416" s="412"/>
      <c r="AI416" s="412"/>
      <c r="AJ416" s="412"/>
      <c r="AK416" s="412"/>
      <c r="AL416" s="412"/>
      <c r="AM416" s="306"/>
    </row>
    <row r="417" spans="1:39" ht="15" outlineLevel="1">
      <c r="A417" s="505">
        <v>4</v>
      </c>
      <c r="B417" s="294" t="s">
        <v>4</v>
      </c>
      <c r="C417" s="291" t="s">
        <v>25</v>
      </c>
      <c r="D417" s="295">
        <v>91280.977910000001</v>
      </c>
      <c r="E417" s="295">
        <v>86939.280989999999</v>
      </c>
      <c r="F417" s="295">
        <v>84774.952940000003</v>
      </c>
      <c r="G417" s="295">
        <v>84774.952940000003</v>
      </c>
      <c r="H417" s="295">
        <v>84774.952940000003</v>
      </c>
      <c r="I417" s="295">
        <v>84774.952940000003</v>
      </c>
      <c r="J417" s="295">
        <v>84774.952940000003</v>
      </c>
      <c r="K417" s="295">
        <v>84670.747799999997</v>
      </c>
      <c r="L417" s="295">
        <v>84670.747799999997</v>
      </c>
      <c r="M417" s="295">
        <v>76152.818310000002</v>
      </c>
      <c r="N417" s="753"/>
      <c r="O417" s="295">
        <v>7.9107912210000002</v>
      </c>
      <c r="P417" s="295">
        <v>7.6104797189999998</v>
      </c>
      <c r="Q417" s="295">
        <v>7.4620614329999997</v>
      </c>
      <c r="R417" s="295">
        <v>7.4620614329999997</v>
      </c>
      <c r="S417" s="295">
        <v>7.4620614329999997</v>
      </c>
      <c r="T417" s="295">
        <v>7.4620614329999997</v>
      </c>
      <c r="U417" s="295">
        <v>7.4620614329999997</v>
      </c>
      <c r="V417" s="295">
        <v>7.450165868</v>
      </c>
      <c r="W417" s="295">
        <v>7.450165868</v>
      </c>
      <c r="X417" s="295">
        <v>6.910487549</v>
      </c>
      <c r="Y417" s="769">
        <v>1</v>
      </c>
      <c r="Z417" s="758"/>
      <c r="AA417" s="758"/>
      <c r="AB417" s="758"/>
      <c r="AC417" s="758"/>
      <c r="AD417" s="758"/>
      <c r="AE417" s="410"/>
      <c r="AF417" s="410"/>
      <c r="AG417" s="410"/>
      <c r="AH417" s="410"/>
      <c r="AI417" s="410"/>
      <c r="AJ417" s="410"/>
      <c r="AK417" s="410"/>
      <c r="AL417" s="410"/>
      <c r="AM417" s="296">
        <f>SUM(Y417:AL417)</f>
        <v>1</v>
      </c>
    </row>
    <row r="418" spans="1:39" ht="15" outlineLevel="1">
      <c r="B418" s="294" t="s">
        <v>259</v>
      </c>
      <c r="C418" s="291" t="s">
        <v>163</v>
      </c>
      <c r="D418" s="295"/>
      <c r="E418" s="295"/>
      <c r="F418" s="295"/>
      <c r="G418" s="295"/>
      <c r="H418" s="295"/>
      <c r="I418" s="295"/>
      <c r="J418" s="295"/>
      <c r="K418" s="295"/>
      <c r="L418" s="295"/>
      <c r="M418" s="295"/>
      <c r="N418" s="773"/>
      <c r="O418" s="295"/>
      <c r="P418" s="295"/>
      <c r="Q418" s="295"/>
      <c r="R418" s="295"/>
      <c r="S418" s="295"/>
      <c r="T418" s="295"/>
      <c r="U418" s="295"/>
      <c r="V418" s="295"/>
      <c r="W418" s="295"/>
      <c r="X418" s="295"/>
      <c r="Y418" s="754">
        <f>Y417</f>
        <v>1</v>
      </c>
      <c r="Z418" s="754">
        <f>Z417</f>
        <v>0</v>
      </c>
      <c r="AA418" s="754">
        <f t="shared" ref="AA418:AD418" si="192">AA417</f>
        <v>0</v>
      </c>
      <c r="AB418" s="754">
        <f t="shared" si="192"/>
        <v>0</v>
      </c>
      <c r="AC418" s="754">
        <f t="shared" si="192"/>
        <v>0</v>
      </c>
      <c r="AD418" s="754">
        <f t="shared" si="192"/>
        <v>0</v>
      </c>
      <c r="AE418" s="411">
        <f t="shared" ref="AE418:AL418" si="193">AE417</f>
        <v>0</v>
      </c>
      <c r="AF418" s="411">
        <f t="shared" si="193"/>
        <v>0</v>
      </c>
      <c r="AG418" s="411">
        <f t="shared" si="193"/>
        <v>0</v>
      </c>
      <c r="AH418" s="411">
        <f t="shared" si="193"/>
        <v>0</v>
      </c>
      <c r="AI418" s="411">
        <f t="shared" si="193"/>
        <v>0</v>
      </c>
      <c r="AJ418" s="411">
        <f t="shared" si="193"/>
        <v>0</v>
      </c>
      <c r="AK418" s="411">
        <f t="shared" si="193"/>
        <v>0</v>
      </c>
      <c r="AL418" s="411">
        <f t="shared" si="193"/>
        <v>0</v>
      </c>
      <c r="AM418" s="297"/>
    </row>
    <row r="419" spans="1:39" ht="15" outlineLevel="1">
      <c r="B419" s="294"/>
      <c r="C419" s="305"/>
      <c r="D419" s="752"/>
      <c r="E419" s="752"/>
      <c r="F419" s="752"/>
      <c r="G419" s="752"/>
      <c r="H419" s="752"/>
      <c r="I419" s="752"/>
      <c r="J419" s="752"/>
      <c r="K419" s="752"/>
      <c r="L419" s="752"/>
      <c r="M419" s="752"/>
      <c r="N419" s="753"/>
      <c r="O419" s="752"/>
      <c r="P419" s="752"/>
      <c r="Q419" s="752"/>
      <c r="R419" s="752"/>
      <c r="S419" s="752"/>
      <c r="T419" s="752"/>
      <c r="U419" s="752"/>
      <c r="V419" s="752"/>
      <c r="W419" s="752"/>
      <c r="X419" s="752"/>
      <c r="Y419" s="759"/>
      <c r="Z419" s="759"/>
      <c r="AA419" s="759"/>
      <c r="AB419" s="759"/>
      <c r="AC419" s="759"/>
      <c r="AD419" s="759"/>
      <c r="AE419" s="412"/>
      <c r="AF419" s="412"/>
      <c r="AG419" s="412"/>
      <c r="AH419" s="412"/>
      <c r="AI419" s="412"/>
      <c r="AJ419" s="412"/>
      <c r="AK419" s="412"/>
      <c r="AL419" s="412"/>
      <c r="AM419" s="306"/>
    </row>
    <row r="420" spans="1:39" ht="15" outlineLevel="1">
      <c r="A420" s="505">
        <v>5</v>
      </c>
      <c r="B420" s="294" t="s">
        <v>5</v>
      </c>
      <c r="C420" s="291" t="s">
        <v>25</v>
      </c>
      <c r="D420" s="295">
        <v>260571.01849999998</v>
      </c>
      <c r="E420" s="295">
        <v>226042.606</v>
      </c>
      <c r="F420" s="295">
        <v>208048.30929999999</v>
      </c>
      <c r="G420" s="295">
        <v>208048.30929999999</v>
      </c>
      <c r="H420" s="295">
        <v>208048.30929999999</v>
      </c>
      <c r="I420" s="295">
        <v>208048.30929999999</v>
      </c>
      <c r="J420" s="295">
        <v>208048.30929999999</v>
      </c>
      <c r="K420" s="295">
        <v>207958.18590000001</v>
      </c>
      <c r="L420" s="295">
        <v>207958.18590000001</v>
      </c>
      <c r="M420" s="295">
        <v>193412.66639999999</v>
      </c>
      <c r="N420" s="753"/>
      <c r="O420" s="295">
        <v>17.053147129999999</v>
      </c>
      <c r="P420" s="295">
        <v>14.88554665</v>
      </c>
      <c r="Q420" s="295">
        <v>13.7559133</v>
      </c>
      <c r="R420" s="295">
        <v>13.7559133</v>
      </c>
      <c r="S420" s="295">
        <v>13.7559133</v>
      </c>
      <c r="T420" s="295">
        <v>13.7559133</v>
      </c>
      <c r="U420" s="295">
        <v>13.7559133</v>
      </c>
      <c r="V420" s="295">
        <v>13.74562525</v>
      </c>
      <c r="W420" s="295">
        <v>13.74562525</v>
      </c>
      <c r="X420" s="295">
        <v>12.832496819999999</v>
      </c>
      <c r="Y420" s="769">
        <v>1</v>
      </c>
      <c r="Z420" s="758"/>
      <c r="AA420" s="758"/>
      <c r="AB420" s="758"/>
      <c r="AC420" s="758"/>
      <c r="AD420" s="758"/>
      <c r="AE420" s="410"/>
      <c r="AF420" s="410"/>
      <c r="AG420" s="410"/>
      <c r="AH420" s="410"/>
      <c r="AI420" s="410"/>
      <c r="AJ420" s="410"/>
      <c r="AK420" s="410"/>
      <c r="AL420" s="410"/>
      <c r="AM420" s="296">
        <f>SUM(Y420:AL420)</f>
        <v>1</v>
      </c>
    </row>
    <row r="421" spans="1:39" ht="15" outlineLevel="1">
      <c r="B421" s="294" t="s">
        <v>259</v>
      </c>
      <c r="C421" s="291" t="s">
        <v>163</v>
      </c>
      <c r="D421" s="295"/>
      <c r="E421" s="295"/>
      <c r="F421" s="295"/>
      <c r="G421" s="295"/>
      <c r="H421" s="295"/>
      <c r="I421" s="295"/>
      <c r="J421" s="295"/>
      <c r="K421" s="295"/>
      <c r="L421" s="295"/>
      <c r="M421" s="295"/>
      <c r="N421" s="773"/>
      <c r="O421" s="295"/>
      <c r="P421" s="295"/>
      <c r="Q421" s="295"/>
      <c r="R421" s="295"/>
      <c r="S421" s="295"/>
      <c r="T421" s="295"/>
      <c r="U421" s="295"/>
      <c r="V421" s="295"/>
      <c r="W421" s="295"/>
      <c r="X421" s="295"/>
      <c r="Y421" s="754">
        <f>Y420</f>
        <v>1</v>
      </c>
      <c r="Z421" s="754">
        <f>Z420</f>
        <v>0</v>
      </c>
      <c r="AA421" s="754">
        <f t="shared" ref="AA421:AD421" si="194">AA420</f>
        <v>0</v>
      </c>
      <c r="AB421" s="754">
        <f t="shared" si="194"/>
        <v>0</v>
      </c>
      <c r="AC421" s="754">
        <f t="shared" si="194"/>
        <v>0</v>
      </c>
      <c r="AD421" s="754">
        <f t="shared" si="194"/>
        <v>0</v>
      </c>
      <c r="AE421" s="411">
        <f t="shared" ref="AE421:AL421" si="195">AE420</f>
        <v>0</v>
      </c>
      <c r="AF421" s="411">
        <f t="shared" si="195"/>
        <v>0</v>
      </c>
      <c r="AG421" s="411">
        <f t="shared" si="195"/>
        <v>0</v>
      </c>
      <c r="AH421" s="411">
        <f t="shared" si="195"/>
        <v>0</v>
      </c>
      <c r="AI421" s="411">
        <f t="shared" si="195"/>
        <v>0</v>
      </c>
      <c r="AJ421" s="411">
        <f t="shared" si="195"/>
        <v>0</v>
      </c>
      <c r="AK421" s="411">
        <f t="shared" si="195"/>
        <v>0</v>
      </c>
      <c r="AL421" s="411">
        <f t="shared" si="195"/>
        <v>0</v>
      </c>
      <c r="AM421" s="297"/>
    </row>
    <row r="422" spans="1:39" ht="15" outlineLevel="1">
      <c r="B422" s="294"/>
      <c r="C422" s="305"/>
      <c r="D422" s="752"/>
      <c r="E422" s="752"/>
      <c r="F422" s="752"/>
      <c r="G422" s="752"/>
      <c r="H422" s="752"/>
      <c r="I422" s="752"/>
      <c r="J422" s="752"/>
      <c r="K422" s="752"/>
      <c r="L422" s="752"/>
      <c r="M422" s="752"/>
      <c r="N422" s="753"/>
      <c r="O422" s="752"/>
      <c r="P422" s="752"/>
      <c r="Q422" s="752"/>
      <c r="R422" s="752"/>
      <c r="S422" s="752"/>
      <c r="T422" s="752"/>
      <c r="U422" s="752"/>
      <c r="V422" s="752"/>
      <c r="W422" s="752"/>
      <c r="X422" s="752"/>
      <c r="Y422" s="759"/>
      <c r="Z422" s="759"/>
      <c r="AA422" s="759"/>
      <c r="AB422" s="759"/>
      <c r="AC422" s="759"/>
      <c r="AD422" s="759"/>
      <c r="AE422" s="412"/>
      <c r="AF422" s="412"/>
      <c r="AG422" s="412"/>
      <c r="AH422" s="412"/>
      <c r="AI422" s="412"/>
      <c r="AJ422" s="412"/>
      <c r="AK422" s="412"/>
      <c r="AL422" s="412"/>
      <c r="AM422" s="306"/>
    </row>
    <row r="423" spans="1:39" ht="15" outlineLevel="1">
      <c r="A423" s="505">
        <v>6</v>
      </c>
      <c r="B423" s="294" t="s">
        <v>6</v>
      </c>
      <c r="C423" s="291" t="s">
        <v>25</v>
      </c>
      <c r="D423" s="295"/>
      <c r="E423" s="295"/>
      <c r="F423" s="295"/>
      <c r="G423" s="295"/>
      <c r="H423" s="295"/>
      <c r="I423" s="295"/>
      <c r="J423" s="295"/>
      <c r="K423" s="295"/>
      <c r="L423" s="295"/>
      <c r="M423" s="295"/>
      <c r="N423" s="753"/>
      <c r="O423" s="295"/>
      <c r="P423" s="295"/>
      <c r="Q423" s="295"/>
      <c r="R423" s="295"/>
      <c r="S423" s="295"/>
      <c r="T423" s="295"/>
      <c r="U423" s="295"/>
      <c r="V423" s="295"/>
      <c r="W423" s="295"/>
      <c r="X423" s="295"/>
      <c r="Y423" s="758"/>
      <c r="Z423" s="758"/>
      <c r="AA423" s="758"/>
      <c r="AB423" s="758"/>
      <c r="AC423" s="758"/>
      <c r="AD423" s="758"/>
      <c r="AE423" s="410"/>
      <c r="AF423" s="410"/>
      <c r="AG423" s="410"/>
      <c r="AH423" s="410"/>
      <c r="AI423" s="410"/>
      <c r="AJ423" s="410"/>
      <c r="AK423" s="410"/>
      <c r="AL423" s="410"/>
      <c r="AM423" s="296">
        <f>SUM(Y423:AL423)</f>
        <v>0</v>
      </c>
    </row>
    <row r="424" spans="1:39" ht="15" outlineLevel="1">
      <c r="B424" s="294" t="s">
        <v>259</v>
      </c>
      <c r="C424" s="291" t="s">
        <v>163</v>
      </c>
      <c r="D424" s="295"/>
      <c r="E424" s="295"/>
      <c r="F424" s="295"/>
      <c r="G424" s="295"/>
      <c r="H424" s="295"/>
      <c r="I424" s="295"/>
      <c r="J424" s="295"/>
      <c r="K424" s="295"/>
      <c r="L424" s="295"/>
      <c r="M424" s="295"/>
      <c r="N424" s="773"/>
      <c r="O424" s="295"/>
      <c r="P424" s="295"/>
      <c r="Q424" s="295"/>
      <c r="R424" s="295"/>
      <c r="S424" s="295"/>
      <c r="T424" s="295"/>
      <c r="U424" s="295"/>
      <c r="V424" s="295"/>
      <c r="W424" s="295"/>
      <c r="X424" s="295"/>
      <c r="Y424" s="754">
        <f>Y423</f>
        <v>0</v>
      </c>
      <c r="Z424" s="754">
        <f>Z423</f>
        <v>0</v>
      </c>
      <c r="AA424" s="754">
        <f t="shared" ref="AA424:AD424" si="196">AA423</f>
        <v>0</v>
      </c>
      <c r="AB424" s="754">
        <f t="shared" si="196"/>
        <v>0</v>
      </c>
      <c r="AC424" s="754">
        <f t="shared" si="196"/>
        <v>0</v>
      </c>
      <c r="AD424" s="754">
        <f t="shared" si="196"/>
        <v>0</v>
      </c>
      <c r="AE424" s="411">
        <f t="shared" ref="AE424:AL424" si="197">AE423</f>
        <v>0</v>
      </c>
      <c r="AF424" s="411">
        <f t="shared" si="197"/>
        <v>0</v>
      </c>
      <c r="AG424" s="411">
        <f t="shared" si="197"/>
        <v>0</v>
      </c>
      <c r="AH424" s="411">
        <f t="shared" si="197"/>
        <v>0</v>
      </c>
      <c r="AI424" s="411">
        <f t="shared" si="197"/>
        <v>0</v>
      </c>
      <c r="AJ424" s="411">
        <f t="shared" si="197"/>
        <v>0</v>
      </c>
      <c r="AK424" s="411">
        <f t="shared" si="197"/>
        <v>0</v>
      </c>
      <c r="AL424" s="411">
        <f t="shared" si="197"/>
        <v>0</v>
      </c>
      <c r="AM424" s="297"/>
    </row>
    <row r="425" spans="1:39" ht="15" outlineLevel="1">
      <c r="B425" s="294"/>
      <c r="C425" s="305"/>
      <c r="D425" s="752"/>
      <c r="E425" s="752"/>
      <c r="F425" s="752"/>
      <c r="G425" s="752"/>
      <c r="H425" s="752"/>
      <c r="I425" s="752"/>
      <c r="J425" s="752"/>
      <c r="K425" s="752"/>
      <c r="L425" s="752"/>
      <c r="M425" s="752"/>
      <c r="N425" s="753"/>
      <c r="O425" s="752"/>
      <c r="P425" s="752"/>
      <c r="Q425" s="752"/>
      <c r="R425" s="752"/>
      <c r="S425" s="752"/>
      <c r="T425" s="752"/>
      <c r="U425" s="752"/>
      <c r="V425" s="752"/>
      <c r="W425" s="752"/>
      <c r="X425" s="752"/>
      <c r="Y425" s="759"/>
      <c r="Z425" s="759"/>
      <c r="AA425" s="759"/>
      <c r="AB425" s="759"/>
      <c r="AC425" s="759"/>
      <c r="AD425" s="759"/>
      <c r="AE425" s="412"/>
      <c r="AF425" s="412"/>
      <c r="AG425" s="412"/>
      <c r="AH425" s="412"/>
      <c r="AI425" s="412"/>
      <c r="AJ425" s="412"/>
      <c r="AK425" s="412"/>
      <c r="AL425" s="412"/>
      <c r="AM425" s="306"/>
    </row>
    <row r="426" spans="1:39" ht="15" outlineLevel="1">
      <c r="A426" s="505">
        <v>7</v>
      </c>
      <c r="B426" s="294" t="s">
        <v>42</v>
      </c>
      <c r="C426" s="291" t="s">
        <v>25</v>
      </c>
      <c r="D426" s="295"/>
      <c r="E426" s="295"/>
      <c r="F426" s="295"/>
      <c r="G426" s="295"/>
      <c r="H426" s="295"/>
      <c r="I426" s="295"/>
      <c r="J426" s="295"/>
      <c r="K426" s="295"/>
      <c r="L426" s="295"/>
      <c r="M426" s="295"/>
      <c r="N426" s="753"/>
      <c r="O426" s="295"/>
      <c r="P426" s="295"/>
      <c r="Q426" s="295"/>
      <c r="R426" s="295"/>
      <c r="S426" s="295"/>
      <c r="T426" s="295"/>
      <c r="U426" s="295"/>
      <c r="V426" s="295"/>
      <c r="W426" s="295"/>
      <c r="X426" s="295"/>
      <c r="Y426" s="758"/>
      <c r="Z426" s="758"/>
      <c r="AA426" s="758"/>
      <c r="AB426" s="758"/>
      <c r="AC426" s="758"/>
      <c r="AD426" s="758"/>
      <c r="AE426" s="410"/>
      <c r="AF426" s="410"/>
      <c r="AG426" s="410"/>
      <c r="AH426" s="410"/>
      <c r="AI426" s="410"/>
      <c r="AJ426" s="410"/>
      <c r="AK426" s="410"/>
      <c r="AL426" s="410"/>
      <c r="AM426" s="296">
        <f>SUM(Y426:AL426)</f>
        <v>0</v>
      </c>
    </row>
    <row r="427" spans="1:39" ht="15" outlineLevel="1">
      <c r="B427" s="294" t="s">
        <v>259</v>
      </c>
      <c r="C427" s="291" t="s">
        <v>163</v>
      </c>
      <c r="D427" s="295"/>
      <c r="E427" s="295"/>
      <c r="F427" s="295"/>
      <c r="G427" s="295"/>
      <c r="H427" s="295"/>
      <c r="I427" s="295"/>
      <c r="J427" s="295"/>
      <c r="K427" s="295"/>
      <c r="L427" s="295"/>
      <c r="M427" s="295"/>
      <c r="N427" s="753"/>
      <c r="O427" s="295"/>
      <c r="P427" s="295"/>
      <c r="Q427" s="295"/>
      <c r="R427" s="295"/>
      <c r="S427" s="295"/>
      <c r="T427" s="295"/>
      <c r="U427" s="295"/>
      <c r="V427" s="295"/>
      <c r="W427" s="295"/>
      <c r="X427" s="295"/>
      <c r="Y427" s="754">
        <f>Y426</f>
        <v>0</v>
      </c>
      <c r="Z427" s="754">
        <f>Z426</f>
        <v>0</v>
      </c>
      <c r="AA427" s="754">
        <f t="shared" ref="AA427:AD427" si="198">AA426</f>
        <v>0</v>
      </c>
      <c r="AB427" s="754">
        <f t="shared" si="198"/>
        <v>0</v>
      </c>
      <c r="AC427" s="754">
        <f t="shared" si="198"/>
        <v>0</v>
      </c>
      <c r="AD427" s="754">
        <f t="shared" si="198"/>
        <v>0</v>
      </c>
      <c r="AE427" s="411">
        <f t="shared" ref="AE427:AL427" si="199">AE426</f>
        <v>0</v>
      </c>
      <c r="AF427" s="411">
        <f t="shared" si="199"/>
        <v>0</v>
      </c>
      <c r="AG427" s="411">
        <f t="shared" si="199"/>
        <v>0</v>
      </c>
      <c r="AH427" s="411">
        <f t="shared" si="199"/>
        <v>0</v>
      </c>
      <c r="AI427" s="411">
        <f t="shared" si="199"/>
        <v>0</v>
      </c>
      <c r="AJ427" s="411">
        <f t="shared" si="199"/>
        <v>0</v>
      </c>
      <c r="AK427" s="411">
        <f t="shared" si="199"/>
        <v>0</v>
      </c>
      <c r="AL427" s="411">
        <f t="shared" si="199"/>
        <v>0</v>
      </c>
      <c r="AM427" s="297"/>
    </row>
    <row r="428" spans="1:39" ht="15" outlineLevel="1">
      <c r="B428" s="294"/>
      <c r="C428" s="305"/>
      <c r="D428" s="752"/>
      <c r="E428" s="752"/>
      <c r="F428" s="752"/>
      <c r="G428" s="752"/>
      <c r="H428" s="752"/>
      <c r="I428" s="752"/>
      <c r="J428" s="752"/>
      <c r="K428" s="752"/>
      <c r="L428" s="752"/>
      <c r="M428" s="752"/>
      <c r="N428" s="753"/>
      <c r="O428" s="752"/>
      <c r="P428" s="752"/>
      <c r="Q428" s="752"/>
      <c r="R428" s="752"/>
      <c r="S428" s="752"/>
      <c r="T428" s="752"/>
      <c r="U428" s="752"/>
      <c r="V428" s="752"/>
      <c r="W428" s="752"/>
      <c r="X428" s="752"/>
      <c r="Y428" s="759"/>
      <c r="Z428" s="759"/>
      <c r="AA428" s="759"/>
      <c r="AB428" s="759"/>
      <c r="AC428" s="759"/>
      <c r="AD428" s="759"/>
      <c r="AE428" s="412"/>
      <c r="AF428" s="412"/>
      <c r="AG428" s="412"/>
      <c r="AH428" s="412"/>
      <c r="AI428" s="412"/>
      <c r="AJ428" s="412"/>
      <c r="AK428" s="412"/>
      <c r="AL428" s="412"/>
      <c r="AM428" s="306"/>
    </row>
    <row r="429" spans="1:39" s="283" customFormat="1" ht="15" outlineLevel="1">
      <c r="A429" s="505">
        <v>8</v>
      </c>
      <c r="B429" s="294" t="s">
        <v>485</v>
      </c>
      <c r="C429" s="291" t="s">
        <v>25</v>
      </c>
      <c r="D429" s="295"/>
      <c r="E429" s="295"/>
      <c r="F429" s="295"/>
      <c r="G429" s="295"/>
      <c r="H429" s="295"/>
      <c r="I429" s="295"/>
      <c r="J429" s="295"/>
      <c r="K429" s="295"/>
      <c r="L429" s="295"/>
      <c r="M429" s="295"/>
      <c r="N429" s="753"/>
      <c r="O429" s="295"/>
      <c r="P429" s="295"/>
      <c r="Q429" s="295"/>
      <c r="R429" s="295"/>
      <c r="S429" s="295"/>
      <c r="T429" s="295"/>
      <c r="U429" s="295"/>
      <c r="V429" s="295"/>
      <c r="W429" s="295"/>
      <c r="X429" s="295"/>
      <c r="Y429" s="758"/>
      <c r="Z429" s="758"/>
      <c r="AA429" s="758"/>
      <c r="AB429" s="758"/>
      <c r="AC429" s="758"/>
      <c r="AD429" s="758"/>
      <c r="AE429" s="410"/>
      <c r="AF429" s="410"/>
      <c r="AG429" s="410"/>
      <c r="AH429" s="410"/>
      <c r="AI429" s="410"/>
      <c r="AJ429" s="410"/>
      <c r="AK429" s="410"/>
      <c r="AL429" s="410"/>
      <c r="AM429" s="296">
        <f>SUM(Y429:AL429)</f>
        <v>0</v>
      </c>
    </row>
    <row r="430" spans="1:39" s="283" customFormat="1" ht="15" outlineLevel="1">
      <c r="A430" s="505"/>
      <c r="B430" s="294" t="s">
        <v>259</v>
      </c>
      <c r="C430" s="291" t="s">
        <v>163</v>
      </c>
      <c r="D430" s="295"/>
      <c r="E430" s="295"/>
      <c r="F430" s="295"/>
      <c r="G430" s="295"/>
      <c r="H430" s="295"/>
      <c r="I430" s="295"/>
      <c r="J430" s="295"/>
      <c r="K430" s="295"/>
      <c r="L430" s="295"/>
      <c r="M430" s="295"/>
      <c r="N430" s="753"/>
      <c r="O430" s="295"/>
      <c r="P430" s="295"/>
      <c r="Q430" s="295"/>
      <c r="R430" s="295"/>
      <c r="S430" s="295"/>
      <c r="T430" s="295"/>
      <c r="U430" s="295"/>
      <c r="V430" s="295"/>
      <c r="W430" s="295"/>
      <c r="X430" s="295"/>
      <c r="Y430" s="754">
        <f>Y429</f>
        <v>0</v>
      </c>
      <c r="Z430" s="754">
        <f>Z429</f>
        <v>0</v>
      </c>
      <c r="AA430" s="754">
        <f t="shared" ref="AA430:AD430" si="200">AA429</f>
        <v>0</v>
      </c>
      <c r="AB430" s="754">
        <f t="shared" si="200"/>
        <v>0</v>
      </c>
      <c r="AC430" s="754">
        <f t="shared" si="200"/>
        <v>0</v>
      </c>
      <c r="AD430" s="754">
        <f t="shared" si="200"/>
        <v>0</v>
      </c>
      <c r="AE430" s="411">
        <f t="shared" ref="AE430:AL430" si="201">AE429</f>
        <v>0</v>
      </c>
      <c r="AF430" s="411">
        <f t="shared" si="201"/>
        <v>0</v>
      </c>
      <c r="AG430" s="411">
        <f t="shared" si="201"/>
        <v>0</v>
      </c>
      <c r="AH430" s="411">
        <f t="shared" si="201"/>
        <v>0</v>
      </c>
      <c r="AI430" s="411">
        <f t="shared" si="201"/>
        <v>0</v>
      </c>
      <c r="AJ430" s="411">
        <f t="shared" si="201"/>
        <v>0</v>
      </c>
      <c r="AK430" s="411">
        <f t="shared" si="201"/>
        <v>0</v>
      </c>
      <c r="AL430" s="411">
        <f t="shared" si="201"/>
        <v>0</v>
      </c>
      <c r="AM430" s="297"/>
    </row>
    <row r="431" spans="1:39" s="283" customFormat="1" ht="15" outlineLevel="1">
      <c r="A431" s="505"/>
      <c r="B431" s="294"/>
      <c r="C431" s="305"/>
      <c r="D431" s="752"/>
      <c r="E431" s="752"/>
      <c r="F431" s="752"/>
      <c r="G431" s="752"/>
      <c r="H431" s="752"/>
      <c r="I431" s="752"/>
      <c r="J431" s="752"/>
      <c r="K431" s="752"/>
      <c r="L431" s="752"/>
      <c r="M431" s="752"/>
      <c r="N431" s="753"/>
      <c r="O431" s="752"/>
      <c r="P431" s="752"/>
      <c r="Q431" s="752"/>
      <c r="R431" s="752"/>
      <c r="S431" s="752"/>
      <c r="T431" s="752"/>
      <c r="U431" s="752"/>
      <c r="V431" s="752"/>
      <c r="W431" s="752"/>
      <c r="X431" s="752"/>
      <c r="Y431" s="759"/>
      <c r="Z431" s="759"/>
      <c r="AA431" s="759"/>
      <c r="AB431" s="759"/>
      <c r="AC431" s="759"/>
      <c r="AD431" s="759"/>
      <c r="AE431" s="412"/>
      <c r="AF431" s="412"/>
      <c r="AG431" s="412"/>
      <c r="AH431" s="412"/>
      <c r="AI431" s="412"/>
      <c r="AJ431" s="412"/>
      <c r="AK431" s="412"/>
      <c r="AL431" s="412"/>
      <c r="AM431" s="306"/>
    </row>
    <row r="432" spans="1:39" ht="15" outlineLevel="1">
      <c r="A432" s="505">
        <v>9</v>
      </c>
      <c r="B432" s="294" t="s">
        <v>7</v>
      </c>
      <c r="C432" s="291" t="s">
        <v>25</v>
      </c>
      <c r="D432" s="295"/>
      <c r="E432" s="295"/>
      <c r="F432" s="295"/>
      <c r="G432" s="295"/>
      <c r="H432" s="295"/>
      <c r="I432" s="295"/>
      <c r="J432" s="295"/>
      <c r="K432" s="295"/>
      <c r="L432" s="295"/>
      <c r="M432" s="295"/>
      <c r="N432" s="753"/>
      <c r="O432" s="295"/>
      <c r="P432" s="295"/>
      <c r="Q432" s="295"/>
      <c r="R432" s="295"/>
      <c r="S432" s="295"/>
      <c r="T432" s="295"/>
      <c r="U432" s="295"/>
      <c r="V432" s="295"/>
      <c r="W432" s="295"/>
      <c r="X432" s="295"/>
      <c r="Y432" s="758"/>
      <c r="Z432" s="758"/>
      <c r="AA432" s="758"/>
      <c r="AB432" s="758"/>
      <c r="AC432" s="758"/>
      <c r="AD432" s="758"/>
      <c r="AE432" s="410"/>
      <c r="AF432" s="410"/>
      <c r="AG432" s="410"/>
      <c r="AH432" s="410"/>
      <c r="AI432" s="410"/>
      <c r="AJ432" s="410"/>
      <c r="AK432" s="410"/>
      <c r="AL432" s="410"/>
      <c r="AM432" s="296">
        <f>SUM(Y432:AL432)</f>
        <v>0</v>
      </c>
    </row>
    <row r="433" spans="1:39" ht="15" outlineLevel="1">
      <c r="B433" s="294" t="s">
        <v>259</v>
      </c>
      <c r="C433" s="291" t="s">
        <v>163</v>
      </c>
      <c r="D433" s="295"/>
      <c r="E433" s="295"/>
      <c r="F433" s="295"/>
      <c r="G433" s="295"/>
      <c r="H433" s="295"/>
      <c r="I433" s="295"/>
      <c r="J433" s="295"/>
      <c r="K433" s="295"/>
      <c r="L433" s="295"/>
      <c r="M433" s="295"/>
      <c r="N433" s="753"/>
      <c r="O433" s="295"/>
      <c r="P433" s="295"/>
      <c r="Q433" s="295"/>
      <c r="R433" s="295"/>
      <c r="S433" s="295"/>
      <c r="T433" s="295"/>
      <c r="U433" s="295"/>
      <c r="V433" s="295"/>
      <c r="W433" s="295"/>
      <c r="X433" s="295"/>
      <c r="Y433" s="754">
        <f>Y432</f>
        <v>0</v>
      </c>
      <c r="Z433" s="754">
        <f>Z432</f>
        <v>0</v>
      </c>
      <c r="AA433" s="754">
        <f t="shared" ref="AA433:AD433" si="202">AA432</f>
        <v>0</v>
      </c>
      <c r="AB433" s="754">
        <f t="shared" si="202"/>
        <v>0</v>
      </c>
      <c r="AC433" s="754">
        <f t="shared" si="202"/>
        <v>0</v>
      </c>
      <c r="AD433" s="754">
        <f t="shared" si="202"/>
        <v>0</v>
      </c>
      <c r="AE433" s="411">
        <f t="shared" ref="AE433:AL433" si="203">AE432</f>
        <v>0</v>
      </c>
      <c r="AF433" s="411">
        <f t="shared" si="203"/>
        <v>0</v>
      </c>
      <c r="AG433" s="411">
        <f t="shared" si="203"/>
        <v>0</v>
      </c>
      <c r="AH433" s="411">
        <f t="shared" si="203"/>
        <v>0</v>
      </c>
      <c r="AI433" s="411">
        <f t="shared" si="203"/>
        <v>0</v>
      </c>
      <c r="AJ433" s="411">
        <f t="shared" si="203"/>
        <v>0</v>
      </c>
      <c r="AK433" s="411">
        <f t="shared" si="203"/>
        <v>0</v>
      </c>
      <c r="AL433" s="411">
        <f t="shared" si="203"/>
        <v>0</v>
      </c>
      <c r="AM433" s="297"/>
    </row>
    <row r="434" spans="1:39" ht="15" outlineLevel="1">
      <c r="B434" s="307"/>
      <c r="C434" s="308"/>
      <c r="D434" s="753"/>
      <c r="E434" s="753"/>
      <c r="F434" s="753"/>
      <c r="G434" s="753"/>
      <c r="H434" s="753"/>
      <c r="I434" s="753"/>
      <c r="J434" s="753"/>
      <c r="K434" s="753"/>
      <c r="L434" s="753"/>
      <c r="M434" s="753"/>
      <c r="N434" s="753"/>
      <c r="O434" s="753"/>
      <c r="P434" s="753"/>
      <c r="Q434" s="753"/>
      <c r="R434" s="753"/>
      <c r="S434" s="753"/>
      <c r="T434" s="753"/>
      <c r="U434" s="753"/>
      <c r="V434" s="753"/>
      <c r="W434" s="753"/>
      <c r="X434" s="753"/>
      <c r="Y434" s="759"/>
      <c r="Z434" s="759"/>
      <c r="AA434" s="759"/>
      <c r="AB434" s="759"/>
      <c r="AC434" s="759"/>
      <c r="AD434" s="759"/>
      <c r="AE434" s="412"/>
      <c r="AF434" s="412"/>
      <c r="AG434" s="412"/>
      <c r="AH434" s="412"/>
      <c r="AI434" s="412"/>
      <c r="AJ434" s="412"/>
      <c r="AK434" s="412"/>
      <c r="AL434" s="412"/>
      <c r="AM434" s="306"/>
    </row>
    <row r="435" spans="1:39" ht="15.45" outlineLevel="1">
      <c r="A435" s="506"/>
      <c r="B435" s="288" t="s">
        <v>8</v>
      </c>
      <c r="C435" s="289"/>
      <c r="D435" s="755"/>
      <c r="E435" s="755"/>
      <c r="F435" s="755"/>
      <c r="G435" s="755"/>
      <c r="H435" s="755"/>
      <c r="I435" s="755"/>
      <c r="J435" s="755"/>
      <c r="K435" s="755"/>
      <c r="L435" s="755"/>
      <c r="M435" s="755"/>
      <c r="N435" s="753"/>
      <c r="O435" s="755"/>
      <c r="P435" s="755"/>
      <c r="Q435" s="755"/>
      <c r="R435" s="755"/>
      <c r="S435" s="755"/>
      <c r="T435" s="755"/>
      <c r="U435" s="755"/>
      <c r="V435" s="755"/>
      <c r="W435" s="755"/>
      <c r="X435" s="755"/>
      <c r="Y435" s="761"/>
      <c r="Z435" s="761"/>
      <c r="AA435" s="761"/>
      <c r="AB435" s="761"/>
      <c r="AC435" s="761"/>
      <c r="AD435" s="761"/>
      <c r="AE435" s="414"/>
      <c r="AF435" s="414"/>
      <c r="AG435" s="414"/>
      <c r="AH435" s="414"/>
      <c r="AI435" s="414"/>
      <c r="AJ435" s="414"/>
      <c r="AK435" s="414"/>
      <c r="AL435" s="414"/>
      <c r="AM435" s="292"/>
    </row>
    <row r="436" spans="1:39" ht="15" outlineLevel="1">
      <c r="A436" s="505">
        <v>10</v>
      </c>
      <c r="B436" s="310" t="s">
        <v>22</v>
      </c>
      <c r="C436" s="291" t="s">
        <v>25</v>
      </c>
      <c r="D436" s="295">
        <v>914050.60369999998</v>
      </c>
      <c r="E436" s="295">
        <v>914050.60369999998</v>
      </c>
      <c r="F436" s="295">
        <v>914050.60369999998</v>
      </c>
      <c r="G436" s="295">
        <v>910072.56389999995</v>
      </c>
      <c r="H436" s="295">
        <v>910072.56389999995</v>
      </c>
      <c r="I436" s="295">
        <v>910072.56389999995</v>
      </c>
      <c r="J436" s="295">
        <v>868037.90579999995</v>
      </c>
      <c r="K436" s="295">
        <v>868037.90579999995</v>
      </c>
      <c r="L436" s="295">
        <v>841671.18590000004</v>
      </c>
      <c r="M436" s="295">
        <v>662128.16940000001</v>
      </c>
      <c r="N436" s="295">
        <v>12</v>
      </c>
      <c r="O436" s="295">
        <v>132.89093690000001</v>
      </c>
      <c r="P436" s="295">
        <v>132.89093690000001</v>
      </c>
      <c r="Q436" s="295">
        <v>132.89093690000001</v>
      </c>
      <c r="R436" s="295">
        <v>131.75825639999999</v>
      </c>
      <c r="S436" s="295">
        <v>131.75825639999999</v>
      </c>
      <c r="T436" s="295">
        <v>131.75825639999999</v>
      </c>
      <c r="U436" s="295">
        <v>126.43325660000002</v>
      </c>
      <c r="V436" s="295">
        <v>126.43325660000002</v>
      </c>
      <c r="W436" s="295">
        <v>120.43740560000001</v>
      </c>
      <c r="X436" s="295">
        <v>97.87812031</v>
      </c>
      <c r="Y436" s="415"/>
      <c r="Z436" s="763">
        <v>0.1773367640758855</v>
      </c>
      <c r="AA436" s="763">
        <v>0.8226632359241145</v>
      </c>
      <c r="AB436" s="763"/>
      <c r="AC436" s="415"/>
      <c r="AD436" s="415"/>
      <c r="AE436" s="415"/>
      <c r="AF436" s="415"/>
      <c r="AG436" s="415"/>
      <c r="AH436" s="415"/>
      <c r="AI436" s="415"/>
      <c r="AJ436" s="415"/>
      <c r="AK436" s="415"/>
      <c r="AL436" s="415"/>
      <c r="AM436" s="296">
        <f>SUM(Y436:AL436)</f>
        <v>1</v>
      </c>
    </row>
    <row r="437" spans="1:39" ht="1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754">
        <f>Y436</f>
        <v>0</v>
      </c>
      <c r="Z437" s="754">
        <f>Z436</f>
        <v>0.1773367640758855</v>
      </c>
      <c r="AA437" s="754">
        <f t="shared" ref="AA437:AD437" si="204">AA436</f>
        <v>0.8226632359241145</v>
      </c>
      <c r="AB437" s="754">
        <f t="shared" si="204"/>
        <v>0</v>
      </c>
      <c r="AC437" s="754">
        <f t="shared" si="204"/>
        <v>0</v>
      </c>
      <c r="AD437" s="754">
        <f t="shared" si="204"/>
        <v>0</v>
      </c>
      <c r="AE437" s="411">
        <f t="shared" ref="AE437:AL437" si="205">AE436</f>
        <v>0</v>
      </c>
      <c r="AF437" s="411">
        <f t="shared" si="205"/>
        <v>0</v>
      </c>
      <c r="AG437" s="411">
        <f t="shared" si="205"/>
        <v>0</v>
      </c>
      <c r="AH437" s="411">
        <f t="shared" si="205"/>
        <v>0</v>
      </c>
      <c r="AI437" s="411">
        <f t="shared" si="205"/>
        <v>0</v>
      </c>
      <c r="AJ437" s="411">
        <f t="shared" si="205"/>
        <v>0</v>
      </c>
      <c r="AK437" s="411">
        <f t="shared" si="205"/>
        <v>0</v>
      </c>
      <c r="AL437" s="411">
        <f t="shared" si="205"/>
        <v>0</v>
      </c>
      <c r="AM437" s="311"/>
    </row>
    <row r="438" spans="1:39" ht="15" outlineLevel="1">
      <c r="B438" s="310"/>
      <c r="C438" s="312"/>
      <c r="D438" s="753"/>
      <c r="E438" s="753"/>
      <c r="F438" s="753"/>
      <c r="G438" s="753"/>
      <c r="H438" s="753"/>
      <c r="I438" s="753"/>
      <c r="J438" s="753"/>
      <c r="K438" s="753"/>
      <c r="L438" s="753"/>
      <c r="M438" s="753"/>
      <c r="N438" s="753"/>
      <c r="O438" s="753"/>
      <c r="P438" s="753"/>
      <c r="Q438" s="753"/>
      <c r="R438" s="753"/>
      <c r="S438" s="753"/>
      <c r="T438" s="753"/>
      <c r="U438" s="753"/>
      <c r="V438" s="753"/>
      <c r="W438" s="753"/>
      <c r="X438" s="753"/>
      <c r="Y438" s="416"/>
      <c r="Z438" s="416"/>
      <c r="AA438" s="416"/>
      <c r="AB438" s="416"/>
      <c r="AC438" s="416"/>
      <c r="AD438" s="416"/>
      <c r="AE438" s="416"/>
      <c r="AF438" s="416"/>
      <c r="AG438" s="416"/>
      <c r="AH438" s="416"/>
      <c r="AI438" s="416"/>
      <c r="AJ438" s="416"/>
      <c r="AK438" s="416"/>
      <c r="AL438" s="416"/>
      <c r="AM438" s="313"/>
    </row>
    <row r="439" spans="1:39" ht="15" outlineLevel="1">
      <c r="A439" s="505">
        <v>11</v>
      </c>
      <c r="B439" s="314" t="s">
        <v>21</v>
      </c>
      <c r="C439" s="291" t="s">
        <v>25</v>
      </c>
      <c r="D439" s="295">
        <v>553092.21490000002</v>
      </c>
      <c r="E439" s="295">
        <v>536110.79830000002</v>
      </c>
      <c r="F439" s="295">
        <v>452859.88949999999</v>
      </c>
      <c r="G439" s="295">
        <v>354089.58429999999</v>
      </c>
      <c r="H439" s="295">
        <v>354089.58429999999</v>
      </c>
      <c r="I439" s="295">
        <v>354089.58429999999</v>
      </c>
      <c r="J439" s="295">
        <v>354089.58429999999</v>
      </c>
      <c r="K439" s="295">
        <v>354089.58429999999</v>
      </c>
      <c r="L439" s="295">
        <v>354089.58429999999</v>
      </c>
      <c r="M439" s="295">
        <v>354089.58429999999</v>
      </c>
      <c r="N439" s="295">
        <v>12</v>
      </c>
      <c r="O439" s="295">
        <v>149.93177</v>
      </c>
      <c r="P439" s="295">
        <v>145.52968659999999</v>
      </c>
      <c r="Q439" s="295">
        <v>124.482201</v>
      </c>
      <c r="R439" s="295">
        <v>93.102656199999998</v>
      </c>
      <c r="S439" s="295">
        <v>93.102656199999998</v>
      </c>
      <c r="T439" s="295">
        <v>93.102656199999998</v>
      </c>
      <c r="U439" s="295">
        <v>93.102656199999998</v>
      </c>
      <c r="V439" s="295">
        <v>93.102656199999998</v>
      </c>
      <c r="W439" s="295">
        <v>93.102656199999998</v>
      </c>
      <c r="X439" s="295">
        <v>93.102656199999998</v>
      </c>
      <c r="Y439" s="415"/>
      <c r="Z439" s="763">
        <v>1</v>
      </c>
      <c r="AA439" s="415"/>
      <c r="AB439" s="415"/>
      <c r="AC439" s="415"/>
      <c r="AD439" s="415"/>
      <c r="AE439" s="415"/>
      <c r="AF439" s="415"/>
      <c r="AG439" s="415"/>
      <c r="AH439" s="415"/>
      <c r="AI439" s="415"/>
      <c r="AJ439" s="415"/>
      <c r="AK439" s="415"/>
      <c r="AL439" s="415"/>
      <c r="AM439" s="296">
        <f>SUM(Y439:AL439)</f>
        <v>1</v>
      </c>
    </row>
    <row r="440" spans="1:39" ht="1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754">
        <f>Y439</f>
        <v>0</v>
      </c>
      <c r="Z440" s="754">
        <f>Z439</f>
        <v>1</v>
      </c>
      <c r="AA440" s="754">
        <f t="shared" ref="AA440:AD440" si="206">AA439</f>
        <v>0</v>
      </c>
      <c r="AB440" s="754">
        <f t="shared" si="206"/>
        <v>0</v>
      </c>
      <c r="AC440" s="754">
        <f t="shared" si="206"/>
        <v>0</v>
      </c>
      <c r="AD440" s="754">
        <f t="shared" si="206"/>
        <v>0</v>
      </c>
      <c r="AE440" s="411">
        <f t="shared" ref="AE440:AL440" si="207">AE439</f>
        <v>0</v>
      </c>
      <c r="AF440" s="411">
        <f t="shared" si="207"/>
        <v>0</v>
      </c>
      <c r="AG440" s="411">
        <f t="shared" si="207"/>
        <v>0</v>
      </c>
      <c r="AH440" s="411">
        <f t="shared" si="207"/>
        <v>0</v>
      </c>
      <c r="AI440" s="411">
        <f t="shared" si="207"/>
        <v>0</v>
      </c>
      <c r="AJ440" s="411">
        <f t="shared" si="207"/>
        <v>0</v>
      </c>
      <c r="AK440" s="411">
        <f t="shared" si="207"/>
        <v>0</v>
      </c>
      <c r="AL440" s="411">
        <f t="shared" si="207"/>
        <v>0</v>
      </c>
      <c r="AM440" s="311"/>
    </row>
    <row r="441" spans="1:39" ht="15" outlineLevel="1">
      <c r="B441" s="314"/>
      <c r="C441" s="312"/>
      <c r="D441" s="753"/>
      <c r="E441" s="753"/>
      <c r="F441" s="753"/>
      <c r="G441" s="753"/>
      <c r="H441" s="753"/>
      <c r="I441" s="753"/>
      <c r="J441" s="753"/>
      <c r="K441" s="753"/>
      <c r="L441" s="753"/>
      <c r="M441" s="753"/>
      <c r="N441" s="753"/>
      <c r="O441" s="753"/>
      <c r="P441" s="753"/>
      <c r="Q441" s="753"/>
      <c r="R441" s="753"/>
      <c r="S441" s="753"/>
      <c r="T441" s="753"/>
      <c r="U441" s="753"/>
      <c r="V441" s="753"/>
      <c r="W441" s="753"/>
      <c r="X441" s="753"/>
      <c r="Y441" s="416"/>
      <c r="Z441" s="417"/>
      <c r="AA441" s="416"/>
      <c r="AB441" s="416"/>
      <c r="AC441" s="416"/>
      <c r="AD441" s="416"/>
      <c r="AE441" s="416"/>
      <c r="AF441" s="416"/>
      <c r="AG441" s="416"/>
      <c r="AH441" s="416"/>
      <c r="AI441" s="416"/>
      <c r="AJ441" s="416"/>
      <c r="AK441" s="416"/>
      <c r="AL441" s="416"/>
      <c r="AM441" s="313"/>
    </row>
    <row r="442" spans="1:39" ht="15" outlineLevel="1">
      <c r="A442" s="505">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763"/>
      <c r="AB442" s="415"/>
      <c r="AC442" s="415"/>
      <c r="AD442" s="415"/>
      <c r="AE442" s="415"/>
      <c r="AF442" s="415"/>
      <c r="AG442" s="415"/>
      <c r="AH442" s="415"/>
      <c r="AI442" s="415"/>
      <c r="AJ442" s="415"/>
      <c r="AK442" s="415"/>
      <c r="AL442" s="415"/>
      <c r="AM442" s="296">
        <f>SUM(Y442:AL442)</f>
        <v>0</v>
      </c>
    </row>
    <row r="443" spans="1:39" ht="1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754">
        <f>Y442</f>
        <v>0</v>
      </c>
      <c r="Z443" s="754">
        <f>Z442</f>
        <v>0</v>
      </c>
      <c r="AA443" s="754">
        <f>AA442</f>
        <v>0</v>
      </c>
      <c r="AB443" s="754">
        <f t="shared" ref="AB443:AD443" si="208">AB442</f>
        <v>0</v>
      </c>
      <c r="AC443" s="754">
        <f t="shared" si="208"/>
        <v>0</v>
      </c>
      <c r="AD443" s="754">
        <f t="shared" si="208"/>
        <v>0</v>
      </c>
      <c r="AE443" s="411">
        <f t="shared" ref="AE443:AL443" si="209">AE442</f>
        <v>0</v>
      </c>
      <c r="AF443" s="411">
        <f t="shared" si="209"/>
        <v>0</v>
      </c>
      <c r="AG443" s="411">
        <f t="shared" si="209"/>
        <v>0</v>
      </c>
      <c r="AH443" s="411">
        <f t="shared" si="209"/>
        <v>0</v>
      </c>
      <c r="AI443" s="411">
        <f t="shared" si="209"/>
        <v>0</v>
      </c>
      <c r="AJ443" s="411">
        <f t="shared" si="209"/>
        <v>0</v>
      </c>
      <c r="AK443" s="411">
        <f t="shared" si="209"/>
        <v>0</v>
      </c>
      <c r="AL443" s="411">
        <f t="shared" si="209"/>
        <v>0</v>
      </c>
      <c r="AM443" s="311"/>
    </row>
    <row r="444" spans="1:39" ht="15" outlineLevel="1">
      <c r="B444" s="314"/>
      <c r="C444" s="312"/>
      <c r="D444" s="756"/>
      <c r="E444" s="756"/>
      <c r="F444" s="756"/>
      <c r="G444" s="756"/>
      <c r="H444" s="756"/>
      <c r="I444" s="756"/>
      <c r="J444" s="756"/>
      <c r="K444" s="756"/>
      <c r="L444" s="756"/>
      <c r="M444" s="756"/>
      <c r="N444" s="753"/>
      <c r="O444" s="756"/>
      <c r="P444" s="756"/>
      <c r="Q444" s="756"/>
      <c r="R444" s="756"/>
      <c r="S444" s="756"/>
      <c r="T444" s="756"/>
      <c r="U444" s="756"/>
      <c r="V444" s="756"/>
      <c r="W444" s="756"/>
      <c r="X444" s="756"/>
      <c r="Y444" s="416"/>
      <c r="Z444" s="417"/>
      <c r="AA444" s="416"/>
      <c r="AB444" s="416"/>
      <c r="AC444" s="416"/>
      <c r="AD444" s="416"/>
      <c r="AE444" s="416"/>
      <c r="AF444" s="416"/>
      <c r="AG444" s="416"/>
      <c r="AH444" s="416"/>
      <c r="AI444" s="416"/>
      <c r="AJ444" s="416"/>
      <c r="AK444" s="416"/>
      <c r="AL444" s="416"/>
      <c r="AM444" s="313"/>
    </row>
    <row r="445" spans="1:39" ht="15" outlineLevel="1">
      <c r="A445" s="505">
        <v>13</v>
      </c>
      <c r="B445" s="314" t="s">
        <v>24</v>
      </c>
      <c r="C445" s="291" t="s">
        <v>25</v>
      </c>
      <c r="D445" s="295">
        <v>53941.155890000002</v>
      </c>
      <c r="E445" s="295">
        <v>53941.155890000002</v>
      </c>
      <c r="F445" s="295">
        <v>53941.155890000002</v>
      </c>
      <c r="G445" s="295">
        <v>53941.155890000002</v>
      </c>
      <c r="H445" s="295">
        <v>53941.155890000002</v>
      </c>
      <c r="I445" s="295">
        <v>53941.155890000002</v>
      </c>
      <c r="J445" s="295">
        <v>53941.155890000002</v>
      </c>
      <c r="K445" s="295">
        <v>53941.155890000002</v>
      </c>
      <c r="L445" s="295">
        <v>53941.155890000002</v>
      </c>
      <c r="M445" s="295">
        <v>53941.155890000002</v>
      </c>
      <c r="N445" s="295">
        <v>12</v>
      </c>
      <c r="O445" s="295">
        <v>15.25353761</v>
      </c>
      <c r="P445" s="295">
        <v>15.25353761</v>
      </c>
      <c r="Q445" s="295">
        <v>15.25353761</v>
      </c>
      <c r="R445" s="295">
        <v>15.25353761</v>
      </c>
      <c r="S445" s="295">
        <v>15.25353761</v>
      </c>
      <c r="T445" s="295">
        <v>15.25353761</v>
      </c>
      <c r="U445" s="295">
        <v>15.25353761</v>
      </c>
      <c r="V445" s="295">
        <v>15.25353761</v>
      </c>
      <c r="W445" s="295">
        <v>15.25353761</v>
      </c>
      <c r="X445" s="295">
        <v>15.25353761</v>
      </c>
      <c r="Y445" s="415"/>
      <c r="Z445" s="415"/>
      <c r="AA445" s="415">
        <v>1</v>
      </c>
      <c r="AB445" s="415"/>
      <c r="AC445" s="415"/>
      <c r="AD445" s="415"/>
      <c r="AE445" s="415"/>
      <c r="AF445" s="415"/>
      <c r="AG445" s="415"/>
      <c r="AH445" s="415"/>
      <c r="AI445" s="415"/>
      <c r="AJ445" s="415"/>
      <c r="AK445" s="415"/>
      <c r="AL445" s="415"/>
      <c r="AM445" s="296">
        <f>SUM(Y445:AL445)</f>
        <v>1</v>
      </c>
    </row>
    <row r="446" spans="1:39" ht="1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754">
        <f>Y445</f>
        <v>0</v>
      </c>
      <c r="Z446" s="754">
        <f>Z445</f>
        <v>0</v>
      </c>
      <c r="AA446" s="754">
        <f>AA445</f>
        <v>1</v>
      </c>
      <c r="AB446" s="754">
        <f t="shared" ref="AB446:AD446" si="210">AB445</f>
        <v>0</v>
      </c>
      <c r="AC446" s="754">
        <f t="shared" si="210"/>
        <v>0</v>
      </c>
      <c r="AD446" s="754">
        <f t="shared" si="210"/>
        <v>0</v>
      </c>
      <c r="AE446" s="411">
        <f t="shared" ref="AE446:AL446" si="211">AE445</f>
        <v>0</v>
      </c>
      <c r="AF446" s="411">
        <f t="shared" si="211"/>
        <v>0</v>
      </c>
      <c r="AG446" s="411">
        <f t="shared" si="211"/>
        <v>0</v>
      </c>
      <c r="AH446" s="411">
        <f t="shared" si="211"/>
        <v>0</v>
      </c>
      <c r="AI446" s="411">
        <f t="shared" si="211"/>
        <v>0</v>
      </c>
      <c r="AJ446" s="411">
        <f t="shared" si="211"/>
        <v>0</v>
      </c>
      <c r="AK446" s="411">
        <f t="shared" si="211"/>
        <v>0</v>
      </c>
      <c r="AL446" s="411">
        <f t="shared" si="211"/>
        <v>0</v>
      </c>
      <c r="AM446" s="311"/>
    </row>
    <row r="447" spans="1:39" ht="15" outlineLevel="1">
      <c r="B447" s="314"/>
      <c r="C447" s="312"/>
      <c r="D447" s="756"/>
      <c r="E447" s="756"/>
      <c r="F447" s="756"/>
      <c r="G447" s="756"/>
      <c r="H447" s="756"/>
      <c r="I447" s="756"/>
      <c r="J447" s="756"/>
      <c r="K447" s="756"/>
      <c r="L447" s="756"/>
      <c r="M447" s="756"/>
      <c r="N447" s="753"/>
      <c r="O447" s="756"/>
      <c r="P447" s="756"/>
      <c r="Q447" s="756"/>
      <c r="R447" s="756"/>
      <c r="S447" s="756"/>
      <c r="T447" s="756"/>
      <c r="U447" s="756"/>
      <c r="V447" s="756"/>
      <c r="W447" s="756"/>
      <c r="X447" s="756"/>
      <c r="Y447" s="416"/>
      <c r="Z447" s="416"/>
      <c r="AA447" s="416"/>
      <c r="AB447" s="416"/>
      <c r="AC447" s="416"/>
      <c r="AD447" s="416"/>
      <c r="AE447" s="416"/>
      <c r="AF447" s="416"/>
      <c r="AG447" s="416"/>
      <c r="AH447" s="416"/>
      <c r="AI447" s="416"/>
      <c r="AJ447" s="416"/>
      <c r="AK447" s="416"/>
      <c r="AL447" s="416"/>
      <c r="AM447" s="313"/>
    </row>
    <row r="448" spans="1:39" ht="15" outlineLevel="1">
      <c r="A448" s="505">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763"/>
      <c r="AB448" s="415"/>
      <c r="AC448" s="415"/>
      <c r="AD448" s="415"/>
      <c r="AE448" s="415"/>
      <c r="AF448" s="415"/>
      <c r="AG448" s="415"/>
      <c r="AH448" s="415"/>
      <c r="AI448" s="415"/>
      <c r="AJ448" s="415"/>
      <c r="AK448" s="415"/>
      <c r="AL448" s="415"/>
      <c r="AM448" s="296">
        <f>SUM(Y448:AL448)</f>
        <v>0</v>
      </c>
    </row>
    <row r="449" spans="1:39" ht="1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754">
        <f>Y448</f>
        <v>0</v>
      </c>
      <c r="Z449" s="754">
        <f>Z448</f>
        <v>0</v>
      </c>
      <c r="AA449" s="754">
        <f t="shared" ref="AA449:AD449" si="212">AA448</f>
        <v>0</v>
      </c>
      <c r="AB449" s="754">
        <f t="shared" si="212"/>
        <v>0</v>
      </c>
      <c r="AC449" s="754">
        <f t="shared" si="212"/>
        <v>0</v>
      </c>
      <c r="AD449" s="754">
        <f t="shared" si="212"/>
        <v>0</v>
      </c>
      <c r="AE449" s="411">
        <f t="shared" ref="AE449:AL449" si="213">AE448</f>
        <v>0</v>
      </c>
      <c r="AF449" s="411">
        <f t="shared" si="213"/>
        <v>0</v>
      </c>
      <c r="AG449" s="411">
        <f t="shared" si="213"/>
        <v>0</v>
      </c>
      <c r="AH449" s="411">
        <f t="shared" si="213"/>
        <v>0</v>
      </c>
      <c r="AI449" s="411">
        <f t="shared" si="213"/>
        <v>0</v>
      </c>
      <c r="AJ449" s="411">
        <f t="shared" si="213"/>
        <v>0</v>
      </c>
      <c r="AK449" s="411">
        <f t="shared" si="213"/>
        <v>0</v>
      </c>
      <c r="AL449" s="411">
        <f t="shared" si="213"/>
        <v>0</v>
      </c>
      <c r="AM449" s="311"/>
    </row>
    <row r="450" spans="1:39" ht="15" outlineLevel="1">
      <c r="B450" s="314"/>
      <c r="C450" s="312"/>
      <c r="D450" s="756"/>
      <c r="E450" s="756"/>
      <c r="F450" s="756"/>
      <c r="G450" s="756"/>
      <c r="H450" s="756"/>
      <c r="I450" s="756"/>
      <c r="J450" s="756"/>
      <c r="K450" s="756"/>
      <c r="L450" s="756"/>
      <c r="M450" s="756"/>
      <c r="N450" s="753"/>
      <c r="O450" s="756"/>
      <c r="P450" s="756"/>
      <c r="Q450" s="756"/>
      <c r="R450" s="756"/>
      <c r="S450" s="756"/>
      <c r="T450" s="756"/>
      <c r="U450" s="756"/>
      <c r="V450" s="756"/>
      <c r="W450" s="756"/>
      <c r="X450" s="75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5">
        <v>15</v>
      </c>
      <c r="B451" s="314" t="s">
        <v>486</v>
      </c>
      <c r="C451" s="291" t="s">
        <v>25</v>
      </c>
      <c r="D451" s="295"/>
      <c r="E451" s="295"/>
      <c r="F451" s="295"/>
      <c r="G451" s="295"/>
      <c r="H451" s="295"/>
      <c r="I451" s="295"/>
      <c r="J451" s="295"/>
      <c r="K451" s="295"/>
      <c r="L451" s="295"/>
      <c r="M451" s="295"/>
      <c r="N451" s="753"/>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outlineLevel="1">
      <c r="A452" s="505"/>
      <c r="B452" s="314" t="s">
        <v>259</v>
      </c>
      <c r="C452" s="291" t="s">
        <v>163</v>
      </c>
      <c r="D452" s="295"/>
      <c r="E452" s="295"/>
      <c r="F452" s="295"/>
      <c r="G452" s="295"/>
      <c r="H452" s="295"/>
      <c r="I452" s="295"/>
      <c r="J452" s="295"/>
      <c r="K452" s="295"/>
      <c r="L452" s="295"/>
      <c r="M452" s="295"/>
      <c r="N452" s="753"/>
      <c r="O452" s="295"/>
      <c r="P452" s="295"/>
      <c r="Q452" s="295"/>
      <c r="R452" s="295"/>
      <c r="S452" s="295"/>
      <c r="T452" s="295"/>
      <c r="U452" s="295"/>
      <c r="V452" s="295"/>
      <c r="W452" s="295"/>
      <c r="X452" s="295"/>
      <c r="Y452" s="754">
        <f>Y451</f>
        <v>0</v>
      </c>
      <c r="Z452" s="754">
        <f>Z451</f>
        <v>0</v>
      </c>
      <c r="AA452" s="754">
        <f t="shared" ref="AA452:AD452" si="214">AA451</f>
        <v>0</v>
      </c>
      <c r="AB452" s="754">
        <f t="shared" si="214"/>
        <v>0</v>
      </c>
      <c r="AC452" s="754">
        <f t="shared" si="214"/>
        <v>0</v>
      </c>
      <c r="AD452" s="754">
        <f t="shared" si="214"/>
        <v>0</v>
      </c>
      <c r="AE452" s="411">
        <f t="shared" ref="AE452:AL452" si="215">AE451</f>
        <v>0</v>
      </c>
      <c r="AF452" s="411">
        <f t="shared" si="215"/>
        <v>0</v>
      </c>
      <c r="AG452" s="411">
        <f t="shared" si="215"/>
        <v>0</v>
      </c>
      <c r="AH452" s="411">
        <f t="shared" si="215"/>
        <v>0</v>
      </c>
      <c r="AI452" s="411">
        <f t="shared" si="215"/>
        <v>0</v>
      </c>
      <c r="AJ452" s="411">
        <f t="shared" si="215"/>
        <v>0</v>
      </c>
      <c r="AK452" s="411">
        <f t="shared" si="215"/>
        <v>0</v>
      </c>
      <c r="AL452" s="411">
        <f t="shared" si="215"/>
        <v>0</v>
      </c>
      <c r="AM452" s="311"/>
    </row>
    <row r="453" spans="1:39" s="283" customFormat="1" ht="15" outlineLevel="1">
      <c r="A453" s="505"/>
      <c r="B453" s="314"/>
      <c r="C453" s="312"/>
      <c r="D453" s="756"/>
      <c r="E453" s="756"/>
      <c r="F453" s="756"/>
      <c r="G453" s="756"/>
      <c r="H453" s="756"/>
      <c r="I453" s="756"/>
      <c r="J453" s="756"/>
      <c r="K453" s="756"/>
      <c r="L453" s="756"/>
      <c r="M453" s="756"/>
      <c r="N453" s="753"/>
      <c r="O453" s="756"/>
      <c r="P453" s="756"/>
      <c r="Q453" s="756"/>
      <c r="R453" s="756"/>
      <c r="S453" s="756"/>
      <c r="T453" s="756"/>
      <c r="U453" s="756"/>
      <c r="V453" s="756"/>
      <c r="W453" s="756"/>
      <c r="X453" s="756"/>
      <c r="Y453" s="418"/>
      <c r="Z453" s="416"/>
      <c r="AA453" s="416"/>
      <c r="AB453" s="416"/>
      <c r="AC453" s="416"/>
      <c r="AD453" s="416"/>
      <c r="AE453" s="416"/>
      <c r="AF453" s="416"/>
      <c r="AG453" s="416"/>
      <c r="AH453" s="416"/>
      <c r="AI453" s="416"/>
      <c r="AJ453" s="416"/>
      <c r="AK453" s="416"/>
      <c r="AL453" s="416"/>
      <c r="AM453" s="313"/>
    </row>
    <row r="454" spans="1:39" s="283" customFormat="1" ht="15" outlineLevel="1">
      <c r="A454" s="505">
        <v>16</v>
      </c>
      <c r="B454" s="314" t="s">
        <v>487</v>
      </c>
      <c r="C454" s="291" t="s">
        <v>25</v>
      </c>
      <c r="D454" s="295"/>
      <c r="E454" s="295"/>
      <c r="F454" s="295"/>
      <c r="G454" s="295"/>
      <c r="H454" s="295"/>
      <c r="I454" s="295"/>
      <c r="J454" s="295"/>
      <c r="K454" s="295"/>
      <c r="L454" s="295"/>
      <c r="M454" s="295"/>
      <c r="N454" s="753"/>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5"/>
      <c r="B455" s="314" t="s">
        <v>259</v>
      </c>
      <c r="C455" s="291" t="s">
        <v>163</v>
      </c>
      <c r="D455" s="295"/>
      <c r="E455" s="295"/>
      <c r="F455" s="295"/>
      <c r="G455" s="295"/>
      <c r="H455" s="295"/>
      <c r="I455" s="295"/>
      <c r="J455" s="295"/>
      <c r="K455" s="295"/>
      <c r="L455" s="295"/>
      <c r="M455" s="295"/>
      <c r="N455" s="753"/>
      <c r="O455" s="295"/>
      <c r="P455" s="295"/>
      <c r="Q455" s="295"/>
      <c r="R455" s="295"/>
      <c r="S455" s="295"/>
      <c r="T455" s="295"/>
      <c r="U455" s="295"/>
      <c r="V455" s="295"/>
      <c r="W455" s="295"/>
      <c r="X455" s="295"/>
      <c r="Y455" s="754">
        <f>Y454</f>
        <v>0</v>
      </c>
      <c r="Z455" s="754">
        <f>Z454</f>
        <v>0</v>
      </c>
      <c r="AA455" s="754">
        <f t="shared" ref="AA455:AD455" si="216">AA454</f>
        <v>0</v>
      </c>
      <c r="AB455" s="754">
        <f t="shared" si="216"/>
        <v>0</v>
      </c>
      <c r="AC455" s="754">
        <f t="shared" si="216"/>
        <v>0</v>
      </c>
      <c r="AD455" s="754">
        <f t="shared" si="216"/>
        <v>0</v>
      </c>
      <c r="AE455" s="411">
        <f t="shared" ref="AE455:AL455" si="217">AE454</f>
        <v>0</v>
      </c>
      <c r="AF455" s="411">
        <f t="shared" si="217"/>
        <v>0</v>
      </c>
      <c r="AG455" s="411">
        <f t="shared" si="217"/>
        <v>0</v>
      </c>
      <c r="AH455" s="411">
        <f t="shared" si="217"/>
        <v>0</v>
      </c>
      <c r="AI455" s="411">
        <f t="shared" si="217"/>
        <v>0</v>
      </c>
      <c r="AJ455" s="411">
        <f t="shared" si="217"/>
        <v>0</v>
      </c>
      <c r="AK455" s="411">
        <f t="shared" si="217"/>
        <v>0</v>
      </c>
      <c r="AL455" s="411">
        <f t="shared" si="217"/>
        <v>0</v>
      </c>
      <c r="AM455" s="311"/>
    </row>
    <row r="456" spans="1:39" s="283" customFormat="1" ht="15" outlineLevel="1">
      <c r="A456" s="505"/>
      <c r="B456" s="314"/>
      <c r="C456" s="312"/>
      <c r="D456" s="756"/>
      <c r="E456" s="756"/>
      <c r="F456" s="756"/>
      <c r="G456" s="756"/>
      <c r="H456" s="756"/>
      <c r="I456" s="756"/>
      <c r="J456" s="756"/>
      <c r="K456" s="756"/>
      <c r="L456" s="756"/>
      <c r="M456" s="756"/>
      <c r="N456" s="753"/>
      <c r="O456" s="756"/>
      <c r="P456" s="756"/>
      <c r="Q456" s="756"/>
      <c r="R456" s="756"/>
      <c r="S456" s="756"/>
      <c r="T456" s="756"/>
      <c r="U456" s="756"/>
      <c r="V456" s="756"/>
      <c r="W456" s="756"/>
      <c r="X456" s="756"/>
      <c r="Y456" s="418"/>
      <c r="Z456" s="416"/>
      <c r="AA456" s="416"/>
      <c r="AB456" s="416"/>
      <c r="AC456" s="416"/>
      <c r="AD456" s="416"/>
      <c r="AE456" s="416"/>
      <c r="AF456" s="416"/>
      <c r="AG456" s="416"/>
      <c r="AH456" s="416"/>
      <c r="AI456" s="416"/>
      <c r="AJ456" s="416"/>
      <c r="AK456" s="416"/>
      <c r="AL456" s="416"/>
      <c r="AM456" s="313"/>
    </row>
    <row r="457" spans="1:39" ht="15" outlineLevel="1">
      <c r="A457" s="505">
        <v>17</v>
      </c>
      <c r="B457" s="314" t="s">
        <v>9</v>
      </c>
      <c r="C457" s="291" t="s">
        <v>25</v>
      </c>
      <c r="D457" s="295"/>
      <c r="E457" s="295"/>
      <c r="F457" s="295"/>
      <c r="G457" s="295"/>
      <c r="H457" s="295"/>
      <c r="I457" s="295"/>
      <c r="J457" s="295"/>
      <c r="K457" s="295"/>
      <c r="L457" s="295"/>
      <c r="M457" s="295"/>
      <c r="N457" s="753"/>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 outlineLevel="1">
      <c r="B458" s="294" t="s">
        <v>259</v>
      </c>
      <c r="C458" s="291" t="s">
        <v>163</v>
      </c>
      <c r="D458" s="295"/>
      <c r="E458" s="295"/>
      <c r="F458" s="295"/>
      <c r="G458" s="295"/>
      <c r="H458" s="295"/>
      <c r="I458" s="295"/>
      <c r="J458" s="295"/>
      <c r="K458" s="295"/>
      <c r="L458" s="295"/>
      <c r="M458" s="295"/>
      <c r="N458" s="753"/>
      <c r="O458" s="295"/>
      <c r="P458" s="295"/>
      <c r="Q458" s="295"/>
      <c r="R458" s="295"/>
      <c r="S458" s="295"/>
      <c r="T458" s="295"/>
      <c r="U458" s="295"/>
      <c r="V458" s="295"/>
      <c r="W458" s="295"/>
      <c r="X458" s="295"/>
      <c r="Y458" s="754">
        <f>Y457</f>
        <v>0</v>
      </c>
      <c r="Z458" s="754">
        <f>Z457</f>
        <v>0</v>
      </c>
      <c r="AA458" s="754">
        <f t="shared" ref="AA458:AD458" si="218">AA457</f>
        <v>0</v>
      </c>
      <c r="AB458" s="754">
        <f t="shared" si="218"/>
        <v>0</v>
      </c>
      <c r="AC458" s="754">
        <f t="shared" si="218"/>
        <v>0</v>
      </c>
      <c r="AD458" s="754">
        <f t="shared" si="218"/>
        <v>0</v>
      </c>
      <c r="AE458" s="411">
        <f t="shared" ref="AE458:AL458" si="219">AE457</f>
        <v>0</v>
      </c>
      <c r="AF458" s="411">
        <f t="shared" si="219"/>
        <v>0</v>
      </c>
      <c r="AG458" s="411">
        <f t="shared" si="219"/>
        <v>0</v>
      </c>
      <c r="AH458" s="411">
        <f t="shared" si="219"/>
        <v>0</v>
      </c>
      <c r="AI458" s="411">
        <f t="shared" si="219"/>
        <v>0</v>
      </c>
      <c r="AJ458" s="411">
        <f t="shared" si="219"/>
        <v>0</v>
      </c>
      <c r="AK458" s="411">
        <f t="shared" si="219"/>
        <v>0</v>
      </c>
      <c r="AL458" s="411">
        <f t="shared" si="219"/>
        <v>0</v>
      </c>
      <c r="AM458" s="311"/>
    </row>
    <row r="459" spans="1:39" ht="15" outlineLevel="1">
      <c r="B459" s="315"/>
      <c r="C459" s="305"/>
      <c r="D459" s="753"/>
      <c r="E459" s="753"/>
      <c r="F459" s="753"/>
      <c r="G459" s="753"/>
      <c r="H459" s="753"/>
      <c r="I459" s="753"/>
      <c r="J459" s="753"/>
      <c r="K459" s="753"/>
      <c r="L459" s="753"/>
      <c r="M459" s="753"/>
      <c r="N459" s="753"/>
      <c r="O459" s="753"/>
      <c r="P459" s="753"/>
      <c r="Q459" s="753"/>
      <c r="R459" s="753"/>
      <c r="S459" s="753"/>
      <c r="T459" s="753"/>
      <c r="U459" s="753"/>
      <c r="V459" s="753"/>
      <c r="W459" s="753"/>
      <c r="X459" s="753"/>
      <c r="Y459" s="764"/>
      <c r="Z459" s="765"/>
      <c r="AA459" s="765"/>
      <c r="AB459" s="765"/>
      <c r="AC459" s="765"/>
      <c r="AD459" s="765"/>
      <c r="AE459" s="420"/>
      <c r="AF459" s="420"/>
      <c r="AG459" s="420"/>
      <c r="AH459" s="420"/>
      <c r="AI459" s="420"/>
      <c r="AJ459" s="420"/>
      <c r="AK459" s="420"/>
      <c r="AL459" s="420"/>
      <c r="AM459" s="317"/>
    </row>
    <row r="460" spans="1:39" ht="15.45" outlineLevel="1">
      <c r="A460" s="506"/>
      <c r="B460" s="288" t="s">
        <v>10</v>
      </c>
      <c r="C460" s="289"/>
      <c r="D460" s="755"/>
      <c r="E460" s="755"/>
      <c r="F460" s="755"/>
      <c r="G460" s="755"/>
      <c r="H460" s="755"/>
      <c r="I460" s="755"/>
      <c r="J460" s="755"/>
      <c r="K460" s="755"/>
      <c r="L460" s="755"/>
      <c r="M460" s="755"/>
      <c r="N460" s="757"/>
      <c r="O460" s="755"/>
      <c r="P460" s="755"/>
      <c r="Q460" s="755"/>
      <c r="R460" s="755"/>
      <c r="S460" s="755"/>
      <c r="T460" s="755"/>
      <c r="U460" s="755"/>
      <c r="V460" s="755"/>
      <c r="W460" s="755"/>
      <c r="X460" s="755"/>
      <c r="Y460" s="761"/>
      <c r="Z460" s="761"/>
      <c r="AA460" s="761"/>
      <c r="AB460" s="761"/>
      <c r="AC460" s="761"/>
      <c r="AD460" s="761"/>
      <c r="AE460" s="414"/>
      <c r="AF460" s="414"/>
      <c r="AG460" s="414"/>
      <c r="AH460" s="414"/>
      <c r="AI460" s="414"/>
      <c r="AJ460" s="414"/>
      <c r="AK460" s="414"/>
      <c r="AL460" s="414"/>
      <c r="AM460" s="292"/>
    </row>
    <row r="461" spans="1:39" ht="15" outlineLevel="1">
      <c r="A461" s="505">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766"/>
      <c r="Z461" s="415"/>
      <c r="AA461" s="415"/>
      <c r="AB461" s="415"/>
      <c r="AC461" s="415"/>
      <c r="AD461" s="415"/>
      <c r="AE461" s="415"/>
      <c r="AF461" s="415"/>
      <c r="AG461" s="415"/>
      <c r="AH461" s="415"/>
      <c r="AI461" s="415"/>
      <c r="AJ461" s="415"/>
      <c r="AK461" s="415"/>
      <c r="AL461" s="415"/>
      <c r="AM461" s="296">
        <f>SUM(Y461:AL461)</f>
        <v>0</v>
      </c>
    </row>
    <row r="462" spans="1:39" ht="1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754">
        <f>Y461</f>
        <v>0</v>
      </c>
      <c r="Z462" s="754">
        <f>Z461</f>
        <v>0</v>
      </c>
      <c r="AA462" s="754">
        <f t="shared" ref="AA462:AD462" si="220">AA461</f>
        <v>0</v>
      </c>
      <c r="AB462" s="754">
        <f t="shared" si="220"/>
        <v>0</v>
      </c>
      <c r="AC462" s="754">
        <f t="shared" si="220"/>
        <v>0</v>
      </c>
      <c r="AD462" s="754">
        <f t="shared" si="220"/>
        <v>0</v>
      </c>
      <c r="AE462" s="411">
        <f t="shared" ref="AE462:AL462" si="221">AE461</f>
        <v>0</v>
      </c>
      <c r="AF462" s="411">
        <f t="shared" si="221"/>
        <v>0</v>
      </c>
      <c r="AG462" s="411">
        <f t="shared" si="221"/>
        <v>0</v>
      </c>
      <c r="AH462" s="411">
        <f t="shared" si="221"/>
        <v>0</v>
      </c>
      <c r="AI462" s="411">
        <f t="shared" si="221"/>
        <v>0</v>
      </c>
      <c r="AJ462" s="411">
        <f t="shared" si="221"/>
        <v>0</v>
      </c>
      <c r="AK462" s="411">
        <f t="shared" si="221"/>
        <v>0</v>
      </c>
      <c r="AL462" s="411">
        <f t="shared" si="221"/>
        <v>0</v>
      </c>
      <c r="AM462" s="297"/>
    </row>
    <row r="463" spans="1:39" ht="15" outlineLevel="1">
      <c r="A463" s="508"/>
      <c r="B463" s="315"/>
      <c r="C463" s="305"/>
      <c r="D463" s="753"/>
      <c r="E463" s="753"/>
      <c r="F463" s="753"/>
      <c r="G463" s="753"/>
      <c r="H463" s="753"/>
      <c r="I463" s="753"/>
      <c r="J463" s="753"/>
      <c r="K463" s="753"/>
      <c r="L463" s="753"/>
      <c r="M463" s="753"/>
      <c r="N463" s="753"/>
      <c r="O463" s="753"/>
      <c r="P463" s="753"/>
      <c r="Q463" s="753"/>
      <c r="R463" s="753"/>
      <c r="S463" s="753"/>
      <c r="T463" s="753"/>
      <c r="U463" s="753"/>
      <c r="V463" s="753"/>
      <c r="W463" s="753"/>
      <c r="X463" s="753"/>
      <c r="Y463" s="759"/>
      <c r="Z463" s="767"/>
      <c r="AA463" s="767"/>
      <c r="AB463" s="767"/>
      <c r="AC463" s="767"/>
      <c r="AD463" s="767"/>
      <c r="AE463" s="421"/>
      <c r="AF463" s="421"/>
      <c r="AG463" s="421"/>
      <c r="AH463" s="421"/>
      <c r="AI463" s="421"/>
      <c r="AJ463" s="421"/>
      <c r="AK463" s="421"/>
      <c r="AL463" s="421"/>
      <c r="AM463" s="306"/>
    </row>
    <row r="464" spans="1:39" ht="15" outlineLevel="1">
      <c r="A464" s="505">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758"/>
      <c r="Z464" s="415"/>
      <c r="AA464" s="415"/>
      <c r="AB464" s="415"/>
      <c r="AC464" s="415"/>
      <c r="AD464" s="415"/>
      <c r="AE464" s="415"/>
      <c r="AF464" s="415"/>
      <c r="AG464" s="415"/>
      <c r="AH464" s="415"/>
      <c r="AI464" s="415"/>
      <c r="AJ464" s="415"/>
      <c r="AK464" s="415"/>
      <c r="AL464" s="415"/>
      <c r="AM464" s="296">
        <f>SUM(Y464:AL464)</f>
        <v>0</v>
      </c>
    </row>
    <row r="465" spans="1:39" ht="1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754">
        <f>Y464</f>
        <v>0</v>
      </c>
      <c r="Z465" s="754">
        <f>Z464</f>
        <v>0</v>
      </c>
      <c r="AA465" s="754">
        <f t="shared" ref="AA465:AD465" si="222">AA464</f>
        <v>0</v>
      </c>
      <c r="AB465" s="754">
        <f t="shared" si="222"/>
        <v>0</v>
      </c>
      <c r="AC465" s="754">
        <f t="shared" si="222"/>
        <v>0</v>
      </c>
      <c r="AD465" s="754">
        <f t="shared" si="222"/>
        <v>0</v>
      </c>
      <c r="AE465" s="411">
        <f t="shared" ref="AE465:AL465" si="223">AE464</f>
        <v>0</v>
      </c>
      <c r="AF465" s="411">
        <f t="shared" si="223"/>
        <v>0</v>
      </c>
      <c r="AG465" s="411">
        <f t="shared" si="223"/>
        <v>0</v>
      </c>
      <c r="AH465" s="411">
        <f t="shared" si="223"/>
        <v>0</v>
      </c>
      <c r="AI465" s="411">
        <f t="shared" si="223"/>
        <v>0</v>
      </c>
      <c r="AJ465" s="411">
        <f t="shared" si="223"/>
        <v>0</v>
      </c>
      <c r="AK465" s="411">
        <f t="shared" si="223"/>
        <v>0</v>
      </c>
      <c r="AL465" s="411">
        <f t="shared" si="223"/>
        <v>0</v>
      </c>
      <c r="AM465" s="297"/>
    </row>
    <row r="466" spans="1:39" ht="15" outlineLevel="1">
      <c r="B466" s="315"/>
      <c r="C466" s="305"/>
      <c r="D466" s="753"/>
      <c r="E466" s="753"/>
      <c r="F466" s="753"/>
      <c r="G466" s="753"/>
      <c r="H466" s="753"/>
      <c r="I466" s="753"/>
      <c r="J466" s="753"/>
      <c r="K466" s="753"/>
      <c r="L466" s="753"/>
      <c r="M466" s="753"/>
      <c r="N466" s="753"/>
      <c r="O466" s="753"/>
      <c r="P466" s="753"/>
      <c r="Q466" s="753"/>
      <c r="R466" s="753"/>
      <c r="S466" s="753"/>
      <c r="T466" s="753"/>
      <c r="U466" s="753"/>
      <c r="V466" s="753"/>
      <c r="W466" s="753"/>
      <c r="X466" s="753"/>
      <c r="Y466" s="768"/>
      <c r="Z466" s="768"/>
      <c r="AA466" s="759"/>
      <c r="AB466" s="759"/>
      <c r="AC466" s="759"/>
      <c r="AD466" s="759"/>
      <c r="AE466" s="412"/>
      <c r="AF466" s="412"/>
      <c r="AG466" s="412"/>
      <c r="AH466" s="412"/>
      <c r="AI466" s="412"/>
      <c r="AJ466" s="412"/>
      <c r="AK466" s="412"/>
      <c r="AL466" s="412"/>
      <c r="AM466" s="306"/>
    </row>
    <row r="467" spans="1:39" ht="15" outlineLevel="1">
      <c r="A467" s="505">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758"/>
      <c r="Z467" s="415"/>
      <c r="AA467" s="415"/>
      <c r="AB467" s="415"/>
      <c r="AC467" s="415"/>
      <c r="AD467" s="415"/>
      <c r="AE467" s="415"/>
      <c r="AF467" s="415"/>
      <c r="AG467" s="415"/>
      <c r="AH467" s="415"/>
      <c r="AI467" s="415"/>
      <c r="AJ467" s="415"/>
      <c r="AK467" s="415"/>
      <c r="AL467" s="415"/>
      <c r="AM467" s="296">
        <f>SUM(Y467:AL467)</f>
        <v>0</v>
      </c>
    </row>
    <row r="468" spans="1:39" ht="1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754">
        <f>Y467</f>
        <v>0</v>
      </c>
      <c r="Z468" s="754">
        <f>Z467</f>
        <v>0</v>
      </c>
      <c r="AA468" s="754">
        <f t="shared" ref="AA468:AD468" si="224">AA467</f>
        <v>0</v>
      </c>
      <c r="AB468" s="754">
        <f t="shared" si="224"/>
        <v>0</v>
      </c>
      <c r="AC468" s="754">
        <f t="shared" si="224"/>
        <v>0</v>
      </c>
      <c r="AD468" s="754">
        <f t="shared" si="224"/>
        <v>0</v>
      </c>
      <c r="AE468" s="411">
        <f t="shared" ref="AE468:AL468" si="225">AE467</f>
        <v>0</v>
      </c>
      <c r="AF468" s="411">
        <f t="shared" si="225"/>
        <v>0</v>
      </c>
      <c r="AG468" s="411">
        <f t="shared" si="225"/>
        <v>0</v>
      </c>
      <c r="AH468" s="411">
        <f t="shared" si="225"/>
        <v>0</v>
      </c>
      <c r="AI468" s="411">
        <f t="shared" si="225"/>
        <v>0</v>
      </c>
      <c r="AJ468" s="411">
        <f t="shared" si="225"/>
        <v>0</v>
      </c>
      <c r="AK468" s="411">
        <f t="shared" si="225"/>
        <v>0</v>
      </c>
      <c r="AL468" s="411">
        <f t="shared" si="225"/>
        <v>0</v>
      </c>
      <c r="AM468" s="306"/>
    </row>
    <row r="469" spans="1:39" ht="15" outlineLevel="1">
      <c r="B469" s="315"/>
      <c r="C469" s="305"/>
      <c r="D469" s="753"/>
      <c r="E469" s="753"/>
      <c r="F469" s="753"/>
      <c r="G469" s="753"/>
      <c r="H469" s="753"/>
      <c r="I469" s="753"/>
      <c r="J469" s="753"/>
      <c r="K469" s="753"/>
      <c r="L469" s="753"/>
      <c r="M469" s="753"/>
      <c r="N469" s="774"/>
      <c r="O469" s="753"/>
      <c r="P469" s="753"/>
      <c r="Q469" s="753"/>
      <c r="R469" s="753"/>
      <c r="S469" s="753"/>
      <c r="T469" s="753"/>
      <c r="U469" s="753"/>
      <c r="V469" s="753"/>
      <c r="W469" s="753"/>
      <c r="X469" s="753"/>
      <c r="Y469" s="759"/>
      <c r="Z469" s="759"/>
      <c r="AA469" s="759"/>
      <c r="AB469" s="759"/>
      <c r="AC469" s="759"/>
      <c r="AD469" s="759"/>
      <c r="AE469" s="412"/>
      <c r="AF469" s="412"/>
      <c r="AG469" s="412"/>
      <c r="AH469" s="412"/>
      <c r="AI469" s="412"/>
      <c r="AJ469" s="412"/>
      <c r="AK469" s="412"/>
      <c r="AL469" s="412"/>
      <c r="AM469" s="306"/>
    </row>
    <row r="470" spans="1:39" ht="15" outlineLevel="1">
      <c r="A470" s="505">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758"/>
      <c r="Z470" s="415"/>
      <c r="AA470" s="415"/>
      <c r="AB470" s="415"/>
      <c r="AC470" s="415"/>
      <c r="AD470" s="415"/>
      <c r="AE470" s="415"/>
      <c r="AF470" s="415"/>
      <c r="AG470" s="415"/>
      <c r="AH470" s="415"/>
      <c r="AI470" s="415"/>
      <c r="AJ470" s="415"/>
      <c r="AK470" s="415"/>
      <c r="AL470" s="415"/>
      <c r="AM470" s="296">
        <f>SUM(Y470:AL470)</f>
        <v>0</v>
      </c>
    </row>
    <row r="471" spans="1:39" ht="1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754">
        <f>Y470</f>
        <v>0</v>
      </c>
      <c r="Z471" s="754">
        <f>Z470</f>
        <v>0</v>
      </c>
      <c r="AA471" s="754">
        <f t="shared" ref="AA471:AD471" si="226">AA470</f>
        <v>0</v>
      </c>
      <c r="AB471" s="754">
        <f t="shared" si="226"/>
        <v>0</v>
      </c>
      <c r="AC471" s="754">
        <f t="shared" si="226"/>
        <v>0</v>
      </c>
      <c r="AD471" s="754">
        <f t="shared" si="226"/>
        <v>0</v>
      </c>
      <c r="AE471" s="411">
        <f t="shared" ref="AE471:AL471" si="227">AE470</f>
        <v>0</v>
      </c>
      <c r="AF471" s="411">
        <f t="shared" si="227"/>
        <v>0</v>
      </c>
      <c r="AG471" s="411">
        <f t="shared" si="227"/>
        <v>0</v>
      </c>
      <c r="AH471" s="411">
        <f t="shared" si="227"/>
        <v>0</v>
      </c>
      <c r="AI471" s="411">
        <f t="shared" si="227"/>
        <v>0</v>
      </c>
      <c r="AJ471" s="411">
        <f t="shared" si="227"/>
        <v>0</v>
      </c>
      <c r="AK471" s="411">
        <f t="shared" si="227"/>
        <v>0</v>
      </c>
      <c r="AL471" s="411">
        <f t="shared" si="227"/>
        <v>0</v>
      </c>
      <c r="AM471" s="297"/>
    </row>
    <row r="472" spans="1:39" ht="15" outlineLevel="1">
      <c r="B472" s="315"/>
      <c r="C472" s="305"/>
      <c r="D472" s="753"/>
      <c r="E472" s="753"/>
      <c r="F472" s="753"/>
      <c r="G472" s="753"/>
      <c r="H472" s="753"/>
      <c r="I472" s="753"/>
      <c r="J472" s="753"/>
      <c r="K472" s="753"/>
      <c r="L472" s="753"/>
      <c r="M472" s="753"/>
      <c r="N472" s="753"/>
      <c r="O472" s="753"/>
      <c r="P472" s="753"/>
      <c r="Q472" s="753"/>
      <c r="R472" s="753"/>
      <c r="S472" s="753"/>
      <c r="T472" s="753"/>
      <c r="U472" s="753"/>
      <c r="V472" s="753"/>
      <c r="W472" s="753"/>
      <c r="X472" s="753"/>
      <c r="Y472" s="768"/>
      <c r="Z472" s="759"/>
      <c r="AA472" s="759"/>
      <c r="AB472" s="759"/>
      <c r="AC472" s="759"/>
      <c r="AD472" s="759"/>
      <c r="AE472" s="412"/>
      <c r="AF472" s="412"/>
      <c r="AG472" s="412"/>
      <c r="AH472" s="412"/>
      <c r="AI472" s="412"/>
      <c r="AJ472" s="412"/>
      <c r="AK472" s="412"/>
      <c r="AL472" s="412"/>
      <c r="AM472" s="306"/>
    </row>
    <row r="473" spans="1:39" ht="15" outlineLevel="1">
      <c r="A473" s="505">
        <v>22</v>
      </c>
      <c r="B473" s="315" t="s">
        <v>9</v>
      </c>
      <c r="C473" s="291" t="s">
        <v>25</v>
      </c>
      <c r="D473" s="295"/>
      <c r="E473" s="295"/>
      <c r="F473" s="295"/>
      <c r="G473" s="295"/>
      <c r="H473" s="295"/>
      <c r="I473" s="295"/>
      <c r="J473" s="295"/>
      <c r="K473" s="295"/>
      <c r="L473" s="295"/>
      <c r="M473" s="295"/>
      <c r="N473" s="753"/>
      <c r="O473" s="295"/>
      <c r="P473" s="295"/>
      <c r="Q473" s="295"/>
      <c r="R473" s="295"/>
      <c r="S473" s="295"/>
      <c r="T473" s="295"/>
      <c r="U473" s="295"/>
      <c r="V473" s="295"/>
      <c r="W473" s="295"/>
      <c r="X473" s="295"/>
      <c r="Y473" s="758"/>
      <c r="Z473" s="415"/>
      <c r="AA473" s="415"/>
      <c r="AB473" s="415"/>
      <c r="AC473" s="415"/>
      <c r="AD473" s="415"/>
      <c r="AE473" s="415"/>
      <c r="AF473" s="415"/>
      <c r="AG473" s="415"/>
      <c r="AH473" s="415"/>
      <c r="AI473" s="415"/>
      <c r="AJ473" s="415"/>
      <c r="AK473" s="415"/>
      <c r="AL473" s="415"/>
      <c r="AM473" s="296">
        <f>SUM(Y473:AL473)</f>
        <v>0</v>
      </c>
    </row>
    <row r="474" spans="1:39" ht="15" outlineLevel="1">
      <c r="B474" s="294" t="s">
        <v>259</v>
      </c>
      <c r="C474" s="291" t="s">
        <v>163</v>
      </c>
      <c r="D474" s="295"/>
      <c r="E474" s="295"/>
      <c r="F474" s="295"/>
      <c r="G474" s="295"/>
      <c r="H474" s="295"/>
      <c r="I474" s="295"/>
      <c r="J474" s="295"/>
      <c r="K474" s="295"/>
      <c r="L474" s="295"/>
      <c r="M474" s="295"/>
      <c r="N474" s="753"/>
      <c r="O474" s="295"/>
      <c r="P474" s="295"/>
      <c r="Q474" s="295"/>
      <c r="R474" s="295"/>
      <c r="S474" s="295"/>
      <c r="T474" s="295"/>
      <c r="U474" s="295"/>
      <c r="V474" s="295"/>
      <c r="W474" s="295"/>
      <c r="X474" s="295"/>
      <c r="Y474" s="754">
        <f>Y473</f>
        <v>0</v>
      </c>
      <c r="Z474" s="754">
        <f>Z473</f>
        <v>0</v>
      </c>
      <c r="AA474" s="754">
        <f t="shared" ref="AA474:AD474" si="228">AA473</f>
        <v>0</v>
      </c>
      <c r="AB474" s="754">
        <f t="shared" si="228"/>
        <v>0</v>
      </c>
      <c r="AC474" s="754">
        <f t="shared" si="228"/>
        <v>0</v>
      </c>
      <c r="AD474" s="754">
        <f t="shared" si="228"/>
        <v>0</v>
      </c>
      <c r="AE474" s="411">
        <f t="shared" ref="AE474:AL474" si="229">AE473</f>
        <v>0</v>
      </c>
      <c r="AF474" s="411">
        <f t="shared" si="229"/>
        <v>0</v>
      </c>
      <c r="AG474" s="411">
        <f t="shared" si="229"/>
        <v>0</v>
      </c>
      <c r="AH474" s="411">
        <f t="shared" si="229"/>
        <v>0</v>
      </c>
      <c r="AI474" s="411">
        <f t="shared" si="229"/>
        <v>0</v>
      </c>
      <c r="AJ474" s="411">
        <f t="shared" si="229"/>
        <v>0</v>
      </c>
      <c r="AK474" s="411">
        <f t="shared" si="229"/>
        <v>0</v>
      </c>
      <c r="AL474" s="411">
        <f t="shared" si="229"/>
        <v>0</v>
      </c>
      <c r="AM474" s="306"/>
    </row>
    <row r="475" spans="1:39" ht="15" outlineLevel="1">
      <c r="B475" s="315"/>
      <c r="C475" s="305"/>
      <c r="D475" s="753"/>
      <c r="E475" s="753"/>
      <c r="F475" s="753"/>
      <c r="G475" s="753"/>
      <c r="H475" s="753"/>
      <c r="I475" s="753"/>
      <c r="J475" s="753"/>
      <c r="K475" s="753"/>
      <c r="L475" s="753"/>
      <c r="M475" s="753"/>
      <c r="N475" s="753"/>
      <c r="O475" s="753"/>
      <c r="P475" s="753"/>
      <c r="Q475" s="753"/>
      <c r="R475" s="753"/>
      <c r="S475" s="753"/>
      <c r="T475" s="753"/>
      <c r="U475" s="753"/>
      <c r="V475" s="753"/>
      <c r="W475" s="753"/>
      <c r="X475" s="753"/>
      <c r="Y475" s="759"/>
      <c r="Z475" s="759"/>
      <c r="AA475" s="759"/>
      <c r="AB475" s="759"/>
      <c r="AC475" s="759"/>
      <c r="AD475" s="759"/>
      <c r="AE475" s="412"/>
      <c r="AF475" s="412"/>
      <c r="AG475" s="412"/>
      <c r="AH475" s="412"/>
      <c r="AI475" s="412"/>
      <c r="AJ475" s="412"/>
      <c r="AK475" s="412"/>
      <c r="AL475" s="412"/>
      <c r="AM475" s="306"/>
    </row>
    <row r="476" spans="1:39" ht="15.45" outlineLevel="1">
      <c r="A476" s="506"/>
      <c r="B476" s="288" t="s">
        <v>14</v>
      </c>
      <c r="C476" s="289"/>
      <c r="D476" s="757"/>
      <c r="E476" s="757"/>
      <c r="F476" s="757"/>
      <c r="G476" s="757"/>
      <c r="H476" s="757"/>
      <c r="I476" s="757"/>
      <c r="J476" s="757"/>
      <c r="K476" s="757"/>
      <c r="L476" s="757"/>
      <c r="M476" s="757"/>
      <c r="N476" s="757"/>
      <c r="O476" s="757"/>
      <c r="P476" s="755"/>
      <c r="Q476" s="755"/>
      <c r="R476" s="755"/>
      <c r="S476" s="755"/>
      <c r="T476" s="755"/>
      <c r="U476" s="755"/>
      <c r="V476" s="755"/>
      <c r="W476" s="755"/>
      <c r="X476" s="755"/>
      <c r="Y476" s="761"/>
      <c r="Z476" s="761"/>
      <c r="AA476" s="761"/>
      <c r="AB476" s="761"/>
      <c r="AC476" s="761"/>
      <c r="AD476" s="761"/>
      <c r="AE476" s="414"/>
      <c r="AF476" s="414"/>
      <c r="AG476" s="414"/>
      <c r="AH476" s="414"/>
      <c r="AI476" s="414"/>
      <c r="AJ476" s="414"/>
      <c r="AK476" s="414"/>
      <c r="AL476" s="414"/>
      <c r="AM476" s="292"/>
    </row>
    <row r="477" spans="1:39" ht="15" outlineLevel="1">
      <c r="A477" s="505">
        <v>23</v>
      </c>
      <c r="B477" s="315" t="s">
        <v>14</v>
      </c>
      <c r="C477" s="291" t="s">
        <v>25</v>
      </c>
      <c r="D477" s="295">
        <v>2837.6004939999998</v>
      </c>
      <c r="E477" s="295">
        <v>2827.6360169999998</v>
      </c>
      <c r="F477" s="295">
        <v>2712.7532959999999</v>
      </c>
      <c r="G477" s="295">
        <v>2695.169891</v>
      </c>
      <c r="H477" s="295">
        <v>2677.5864790000001</v>
      </c>
      <c r="I477" s="295">
        <v>2677.5864790000001</v>
      </c>
      <c r="J477" s="295">
        <v>2545.133812</v>
      </c>
      <c r="K477" s="295">
        <v>2545.133812</v>
      </c>
      <c r="L477" s="295">
        <v>1783.615448</v>
      </c>
      <c r="M477" s="295">
        <v>1783.615448</v>
      </c>
      <c r="N477" s="753"/>
      <c r="O477" s="295"/>
      <c r="P477" s="295"/>
      <c r="Q477" s="295"/>
      <c r="R477" s="295"/>
      <c r="S477" s="295"/>
      <c r="T477" s="295"/>
      <c r="U477" s="295"/>
      <c r="V477" s="295"/>
      <c r="W477" s="295"/>
      <c r="X477" s="295"/>
      <c r="Y477" s="769">
        <v>1</v>
      </c>
      <c r="Z477" s="758"/>
      <c r="AA477" s="758"/>
      <c r="AB477" s="758"/>
      <c r="AC477" s="758"/>
      <c r="AD477" s="758"/>
      <c r="AE477" s="410"/>
      <c r="AF477" s="410"/>
      <c r="AG477" s="410"/>
      <c r="AH477" s="410"/>
      <c r="AI477" s="410"/>
      <c r="AJ477" s="410"/>
      <c r="AK477" s="410"/>
      <c r="AL477" s="410"/>
      <c r="AM477" s="296">
        <f>SUM(Y477:AL477)</f>
        <v>1</v>
      </c>
    </row>
    <row r="478" spans="1:39" ht="15" outlineLevel="1">
      <c r="B478" s="294" t="s">
        <v>259</v>
      </c>
      <c r="C478" s="291" t="s">
        <v>163</v>
      </c>
      <c r="D478" s="295"/>
      <c r="E478" s="295"/>
      <c r="F478" s="295"/>
      <c r="G478" s="295"/>
      <c r="H478" s="295"/>
      <c r="I478" s="295"/>
      <c r="J478" s="295"/>
      <c r="K478" s="295"/>
      <c r="L478" s="295"/>
      <c r="M478" s="295"/>
      <c r="N478" s="773"/>
      <c r="O478" s="295"/>
      <c r="P478" s="295"/>
      <c r="Q478" s="295"/>
      <c r="R478" s="295"/>
      <c r="S478" s="295"/>
      <c r="T478" s="295"/>
      <c r="U478" s="295"/>
      <c r="V478" s="295"/>
      <c r="W478" s="295"/>
      <c r="X478" s="295"/>
      <c r="Y478" s="754">
        <f>Y477</f>
        <v>1</v>
      </c>
      <c r="Z478" s="754">
        <f>Z477</f>
        <v>0</v>
      </c>
      <c r="AA478" s="754">
        <f t="shared" ref="AA478:AD478" si="230">AA477</f>
        <v>0</v>
      </c>
      <c r="AB478" s="754">
        <f t="shared" si="230"/>
        <v>0</v>
      </c>
      <c r="AC478" s="754">
        <f t="shared" si="230"/>
        <v>0</v>
      </c>
      <c r="AD478" s="754">
        <f t="shared" si="230"/>
        <v>0</v>
      </c>
      <c r="AE478" s="411">
        <f t="shared" ref="AE478:AL478" si="231">AE477</f>
        <v>0</v>
      </c>
      <c r="AF478" s="411">
        <f t="shared" si="231"/>
        <v>0</v>
      </c>
      <c r="AG478" s="411">
        <f t="shared" si="231"/>
        <v>0</v>
      </c>
      <c r="AH478" s="411">
        <f t="shared" si="231"/>
        <v>0</v>
      </c>
      <c r="AI478" s="411">
        <f t="shared" si="231"/>
        <v>0</v>
      </c>
      <c r="AJ478" s="411">
        <f t="shared" si="231"/>
        <v>0</v>
      </c>
      <c r="AK478" s="411">
        <f t="shared" si="231"/>
        <v>0</v>
      </c>
      <c r="AL478" s="411">
        <f t="shared" si="231"/>
        <v>0</v>
      </c>
      <c r="AM478" s="297"/>
    </row>
    <row r="479" spans="1:39" ht="15" outlineLevel="1">
      <c r="B479" s="315"/>
      <c r="C479" s="305"/>
      <c r="D479" s="753"/>
      <c r="E479" s="753"/>
      <c r="F479" s="753"/>
      <c r="G479" s="753"/>
      <c r="H479" s="753"/>
      <c r="I479" s="753"/>
      <c r="J479" s="753"/>
      <c r="K479" s="753"/>
      <c r="L479" s="753"/>
      <c r="M479" s="753"/>
      <c r="N479" s="753"/>
      <c r="O479" s="753"/>
      <c r="P479" s="753"/>
      <c r="Q479" s="753"/>
      <c r="R479" s="753"/>
      <c r="S479" s="753"/>
      <c r="T479" s="753"/>
      <c r="U479" s="753"/>
      <c r="V479" s="753"/>
      <c r="W479" s="753"/>
      <c r="X479" s="753"/>
      <c r="Y479" s="759"/>
      <c r="Z479" s="759"/>
      <c r="AA479" s="759"/>
      <c r="AB479" s="759"/>
      <c r="AC479" s="759"/>
      <c r="AD479" s="759"/>
      <c r="AE479" s="412"/>
      <c r="AF479" s="412"/>
      <c r="AG479" s="412"/>
      <c r="AH479" s="412"/>
      <c r="AI479" s="412"/>
      <c r="AJ479" s="412"/>
      <c r="AK479" s="412"/>
      <c r="AL479" s="412"/>
      <c r="AM479" s="306"/>
    </row>
    <row r="480" spans="1:39" s="293" customFormat="1" ht="15.45" outlineLevel="1">
      <c r="A480" s="506"/>
      <c r="B480" s="288" t="s">
        <v>488</v>
      </c>
      <c r="C480" s="289"/>
      <c r="D480" s="757"/>
      <c r="E480" s="757"/>
      <c r="F480" s="757"/>
      <c r="G480" s="757"/>
      <c r="H480" s="757"/>
      <c r="I480" s="757"/>
      <c r="J480" s="757"/>
      <c r="K480" s="757"/>
      <c r="L480" s="757"/>
      <c r="M480" s="757"/>
      <c r="N480" s="757"/>
      <c r="O480" s="757"/>
      <c r="P480" s="755"/>
      <c r="Q480" s="755"/>
      <c r="R480" s="755"/>
      <c r="S480" s="755"/>
      <c r="T480" s="755"/>
      <c r="U480" s="755"/>
      <c r="V480" s="755"/>
      <c r="W480" s="755"/>
      <c r="X480" s="755"/>
      <c r="Y480" s="761"/>
      <c r="Z480" s="761"/>
      <c r="AA480" s="761"/>
      <c r="AB480" s="761"/>
      <c r="AC480" s="761"/>
      <c r="AD480" s="761"/>
      <c r="AE480" s="414"/>
      <c r="AF480" s="414"/>
      <c r="AG480" s="414"/>
      <c r="AH480" s="414"/>
      <c r="AI480" s="414"/>
      <c r="AJ480" s="414"/>
      <c r="AK480" s="414"/>
      <c r="AL480" s="414"/>
      <c r="AM480" s="292"/>
    </row>
    <row r="481" spans="1:39" s="283" customFormat="1" ht="15" outlineLevel="1">
      <c r="A481" s="505">
        <v>24</v>
      </c>
      <c r="B481" s="315" t="s">
        <v>14</v>
      </c>
      <c r="C481" s="291" t="s">
        <v>25</v>
      </c>
      <c r="D481" s="295"/>
      <c r="E481" s="295"/>
      <c r="F481" s="295"/>
      <c r="G481" s="295"/>
      <c r="H481" s="295"/>
      <c r="I481" s="295"/>
      <c r="J481" s="295"/>
      <c r="K481" s="295"/>
      <c r="L481" s="295"/>
      <c r="M481" s="295"/>
      <c r="N481" s="753"/>
      <c r="O481" s="295"/>
      <c r="P481" s="295"/>
      <c r="Q481" s="295"/>
      <c r="R481" s="295"/>
      <c r="S481" s="295"/>
      <c r="T481" s="295"/>
      <c r="U481" s="295"/>
      <c r="V481" s="295"/>
      <c r="W481" s="295"/>
      <c r="X481" s="295"/>
      <c r="Y481" s="758"/>
      <c r="Z481" s="758"/>
      <c r="AA481" s="758"/>
      <c r="AB481" s="758"/>
      <c r="AC481" s="758"/>
      <c r="AD481" s="758"/>
      <c r="AE481" s="410"/>
      <c r="AF481" s="410"/>
      <c r="AG481" s="410"/>
      <c r="AH481" s="410"/>
      <c r="AI481" s="410"/>
      <c r="AJ481" s="410"/>
      <c r="AK481" s="410"/>
      <c r="AL481" s="410"/>
      <c r="AM481" s="296">
        <f>SUM(Y481:AL481)</f>
        <v>0</v>
      </c>
    </row>
    <row r="482" spans="1:39" s="283" customFormat="1" ht="15" outlineLevel="1">
      <c r="A482" s="505"/>
      <c r="B482" s="315" t="s">
        <v>259</v>
      </c>
      <c r="C482" s="291" t="s">
        <v>163</v>
      </c>
      <c r="D482" s="295"/>
      <c r="E482" s="295"/>
      <c r="F482" s="295"/>
      <c r="G482" s="295"/>
      <c r="H482" s="295"/>
      <c r="I482" s="295"/>
      <c r="J482" s="295"/>
      <c r="K482" s="295"/>
      <c r="L482" s="295"/>
      <c r="M482" s="295"/>
      <c r="N482" s="773"/>
      <c r="O482" s="295"/>
      <c r="P482" s="295"/>
      <c r="Q482" s="295"/>
      <c r="R482" s="295"/>
      <c r="S482" s="295"/>
      <c r="T482" s="295"/>
      <c r="U482" s="295"/>
      <c r="V482" s="295"/>
      <c r="W482" s="295"/>
      <c r="X482" s="295"/>
      <c r="Y482" s="754">
        <f>Y481</f>
        <v>0</v>
      </c>
      <c r="Z482" s="754">
        <f>Z481</f>
        <v>0</v>
      </c>
      <c r="AA482" s="754">
        <f t="shared" ref="AA482:AD482" si="232">AA481</f>
        <v>0</v>
      </c>
      <c r="AB482" s="754">
        <f t="shared" si="232"/>
        <v>0</v>
      </c>
      <c r="AC482" s="754">
        <f t="shared" si="232"/>
        <v>0</v>
      </c>
      <c r="AD482" s="754">
        <f t="shared" si="232"/>
        <v>0</v>
      </c>
      <c r="AE482" s="411">
        <f t="shared" ref="AE482:AL482" si="233">AE481</f>
        <v>0</v>
      </c>
      <c r="AF482" s="411">
        <f t="shared" si="233"/>
        <v>0</v>
      </c>
      <c r="AG482" s="411">
        <f t="shared" si="233"/>
        <v>0</v>
      </c>
      <c r="AH482" s="411">
        <f t="shared" si="233"/>
        <v>0</v>
      </c>
      <c r="AI482" s="411">
        <f t="shared" si="233"/>
        <v>0</v>
      </c>
      <c r="AJ482" s="411">
        <f t="shared" si="233"/>
        <v>0</v>
      </c>
      <c r="AK482" s="411">
        <f t="shared" si="233"/>
        <v>0</v>
      </c>
      <c r="AL482" s="411">
        <f t="shared" si="233"/>
        <v>0</v>
      </c>
      <c r="AM482" s="297"/>
    </row>
    <row r="483" spans="1:39" s="283" customFormat="1" ht="15" outlineLevel="1">
      <c r="A483" s="505"/>
      <c r="B483" s="315"/>
      <c r="C483" s="305"/>
      <c r="D483" s="753"/>
      <c r="E483" s="753"/>
      <c r="F483" s="753"/>
      <c r="G483" s="753"/>
      <c r="H483" s="753"/>
      <c r="I483" s="753"/>
      <c r="J483" s="753"/>
      <c r="K483" s="753"/>
      <c r="L483" s="753"/>
      <c r="M483" s="753"/>
      <c r="N483" s="753"/>
      <c r="O483" s="753"/>
      <c r="P483" s="753"/>
      <c r="Q483" s="753"/>
      <c r="R483" s="753"/>
      <c r="S483" s="753"/>
      <c r="T483" s="753"/>
      <c r="U483" s="753"/>
      <c r="V483" s="753"/>
      <c r="W483" s="753"/>
      <c r="X483" s="753"/>
      <c r="Y483" s="759"/>
      <c r="Z483" s="759"/>
      <c r="AA483" s="759"/>
      <c r="AB483" s="759"/>
      <c r="AC483" s="759"/>
      <c r="AD483" s="759"/>
      <c r="AE483" s="412"/>
      <c r="AF483" s="412"/>
      <c r="AG483" s="412"/>
      <c r="AH483" s="412"/>
      <c r="AI483" s="412"/>
      <c r="AJ483" s="412"/>
      <c r="AK483" s="412"/>
      <c r="AL483" s="412"/>
      <c r="AM483" s="306"/>
    </row>
    <row r="484" spans="1:39" s="283" customFormat="1" ht="15" outlineLevel="1">
      <c r="A484" s="505">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5"/>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754">
        <f>Y484</f>
        <v>0</v>
      </c>
      <c r="Z485" s="754">
        <f>Z484</f>
        <v>0</v>
      </c>
      <c r="AA485" s="754">
        <f t="shared" ref="AA485:AD485" si="234">AA484</f>
        <v>0</v>
      </c>
      <c r="AB485" s="754">
        <f t="shared" si="234"/>
        <v>0</v>
      </c>
      <c r="AC485" s="754">
        <f t="shared" si="234"/>
        <v>0</v>
      </c>
      <c r="AD485" s="754">
        <f t="shared" si="234"/>
        <v>0</v>
      </c>
      <c r="AE485" s="411">
        <f t="shared" ref="AE485:AL485" si="235">AE484</f>
        <v>0</v>
      </c>
      <c r="AF485" s="411">
        <f t="shared" si="235"/>
        <v>0</v>
      </c>
      <c r="AG485" s="411">
        <f t="shared" si="235"/>
        <v>0</v>
      </c>
      <c r="AH485" s="411">
        <f t="shared" si="235"/>
        <v>0</v>
      </c>
      <c r="AI485" s="411">
        <f t="shared" si="235"/>
        <v>0</v>
      </c>
      <c r="AJ485" s="411">
        <f t="shared" si="235"/>
        <v>0</v>
      </c>
      <c r="AK485" s="411">
        <f t="shared" si="235"/>
        <v>0</v>
      </c>
      <c r="AL485" s="411">
        <f t="shared" si="235"/>
        <v>0</v>
      </c>
      <c r="AM485" s="311"/>
    </row>
    <row r="486" spans="1:39" s="283" customFormat="1" ht="15" outlineLevel="1">
      <c r="A486" s="505"/>
      <c r="B486" s="314"/>
      <c r="C486" s="312"/>
      <c r="D486" s="753"/>
      <c r="E486" s="753"/>
      <c r="F486" s="753"/>
      <c r="G486" s="753"/>
      <c r="H486" s="753"/>
      <c r="I486" s="753"/>
      <c r="J486" s="753"/>
      <c r="K486" s="753"/>
      <c r="L486" s="753"/>
      <c r="M486" s="753"/>
      <c r="N486" s="753"/>
      <c r="O486" s="753"/>
      <c r="P486" s="753"/>
      <c r="Q486" s="753"/>
      <c r="R486" s="753"/>
      <c r="S486" s="753"/>
      <c r="T486" s="753"/>
      <c r="U486" s="753"/>
      <c r="V486" s="753"/>
      <c r="W486" s="753"/>
      <c r="X486" s="753"/>
      <c r="Y486" s="416"/>
      <c r="Z486" s="417"/>
      <c r="AA486" s="416"/>
      <c r="AB486" s="416"/>
      <c r="AC486" s="416"/>
      <c r="AD486" s="416"/>
      <c r="AE486" s="416"/>
      <c r="AF486" s="416"/>
      <c r="AG486" s="416"/>
      <c r="AH486" s="416"/>
      <c r="AI486" s="416"/>
      <c r="AJ486" s="416"/>
      <c r="AK486" s="416"/>
      <c r="AL486" s="416"/>
      <c r="AM486" s="313"/>
    </row>
    <row r="487" spans="1:39" ht="15.45" outlineLevel="1">
      <c r="A487" s="506"/>
      <c r="B487" s="288" t="s">
        <v>15</v>
      </c>
      <c r="C487" s="320"/>
      <c r="D487" s="757"/>
      <c r="E487" s="755"/>
      <c r="F487" s="755"/>
      <c r="G487" s="755"/>
      <c r="H487" s="755"/>
      <c r="I487" s="755"/>
      <c r="J487" s="755"/>
      <c r="K487" s="755"/>
      <c r="L487" s="755"/>
      <c r="M487" s="755"/>
      <c r="N487" s="753"/>
      <c r="O487" s="755"/>
      <c r="P487" s="755"/>
      <c r="Q487" s="755"/>
      <c r="R487" s="755"/>
      <c r="S487" s="755"/>
      <c r="T487" s="755"/>
      <c r="U487" s="755"/>
      <c r="V487" s="755"/>
      <c r="W487" s="755"/>
      <c r="X487" s="755"/>
      <c r="Y487" s="761"/>
      <c r="Z487" s="761"/>
      <c r="AA487" s="761"/>
      <c r="AB487" s="761"/>
      <c r="AC487" s="761"/>
      <c r="AD487" s="761"/>
      <c r="AE487" s="414"/>
      <c r="AF487" s="414"/>
      <c r="AG487" s="414"/>
      <c r="AH487" s="414"/>
      <c r="AI487" s="414"/>
      <c r="AJ487" s="414"/>
      <c r="AK487" s="414"/>
      <c r="AL487" s="414"/>
      <c r="AM487" s="292"/>
    </row>
    <row r="488" spans="1:39" ht="15" outlineLevel="1">
      <c r="A488" s="505">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766"/>
      <c r="Z488" s="415"/>
      <c r="AA488" s="415"/>
      <c r="AB488" s="415"/>
      <c r="AC488" s="415"/>
      <c r="AD488" s="415"/>
      <c r="AE488" s="415"/>
      <c r="AF488" s="415"/>
      <c r="AG488" s="415"/>
      <c r="AH488" s="415"/>
      <c r="AI488" s="415"/>
      <c r="AJ488" s="415"/>
      <c r="AK488" s="415"/>
      <c r="AL488" s="415"/>
      <c r="AM488" s="296">
        <f>SUM(Y488:AL488)</f>
        <v>0</v>
      </c>
    </row>
    <row r="489" spans="1:39" ht="1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754">
        <f>Y488</f>
        <v>0</v>
      </c>
      <c r="Z489" s="754">
        <f>Z488</f>
        <v>0</v>
      </c>
      <c r="AA489" s="754">
        <f t="shared" ref="AA489:AD489" si="236">AA488</f>
        <v>0</v>
      </c>
      <c r="AB489" s="754">
        <f t="shared" si="236"/>
        <v>0</v>
      </c>
      <c r="AC489" s="754">
        <f t="shared" si="236"/>
        <v>0</v>
      </c>
      <c r="AD489" s="754">
        <f t="shared" si="236"/>
        <v>0</v>
      </c>
      <c r="AE489" s="411">
        <f t="shared" ref="AE489:AL489" si="237">AE488</f>
        <v>0</v>
      </c>
      <c r="AF489" s="411">
        <f t="shared" si="237"/>
        <v>0</v>
      </c>
      <c r="AG489" s="411">
        <f t="shared" si="237"/>
        <v>0</v>
      </c>
      <c r="AH489" s="411">
        <f t="shared" si="237"/>
        <v>0</v>
      </c>
      <c r="AI489" s="411">
        <f t="shared" si="237"/>
        <v>0</v>
      </c>
      <c r="AJ489" s="411">
        <f t="shared" si="237"/>
        <v>0</v>
      </c>
      <c r="AK489" s="411">
        <f t="shared" si="237"/>
        <v>0</v>
      </c>
      <c r="AL489" s="411">
        <f t="shared" si="237"/>
        <v>0</v>
      </c>
      <c r="AM489" s="306"/>
    </row>
    <row r="490" spans="1:39" ht="15" outlineLevel="1">
      <c r="A490" s="508"/>
      <c r="B490" s="322"/>
      <c r="C490" s="291"/>
      <c r="D490" s="753"/>
      <c r="E490" s="753"/>
      <c r="F490" s="753"/>
      <c r="G490" s="753"/>
      <c r="H490" s="753"/>
      <c r="I490" s="753"/>
      <c r="J490" s="753"/>
      <c r="K490" s="753"/>
      <c r="L490" s="753"/>
      <c r="M490" s="753"/>
      <c r="N490" s="753"/>
      <c r="O490" s="753"/>
      <c r="P490" s="753"/>
      <c r="Q490" s="753"/>
      <c r="R490" s="753"/>
      <c r="S490" s="753"/>
      <c r="T490" s="753"/>
      <c r="U490" s="753"/>
      <c r="V490" s="753"/>
      <c r="W490" s="753"/>
      <c r="X490" s="753"/>
      <c r="Y490" s="770"/>
      <c r="Z490" s="771"/>
      <c r="AA490" s="771"/>
      <c r="AB490" s="771"/>
      <c r="AC490" s="771"/>
      <c r="AD490" s="771"/>
      <c r="AE490" s="424"/>
      <c r="AF490" s="424"/>
      <c r="AG490" s="424"/>
      <c r="AH490" s="424"/>
      <c r="AI490" s="424"/>
      <c r="AJ490" s="424"/>
      <c r="AK490" s="424"/>
      <c r="AL490" s="424"/>
      <c r="AM490" s="297"/>
    </row>
    <row r="491" spans="1:39" ht="15" outlineLevel="1">
      <c r="A491" s="505">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766"/>
      <c r="Z491" s="415"/>
      <c r="AA491" s="415"/>
      <c r="AB491" s="415"/>
      <c r="AC491" s="415"/>
      <c r="AD491" s="415"/>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754">
        <f>Y491</f>
        <v>0</v>
      </c>
      <c r="Z492" s="754">
        <f>Z491</f>
        <v>0</v>
      </c>
      <c r="AA492" s="754">
        <f t="shared" ref="AA492:AD492" si="238">AA491</f>
        <v>0</v>
      </c>
      <c r="AB492" s="754">
        <f t="shared" si="238"/>
        <v>0</v>
      </c>
      <c r="AC492" s="754">
        <f t="shared" si="238"/>
        <v>0</v>
      </c>
      <c r="AD492" s="754">
        <f t="shared" si="238"/>
        <v>0</v>
      </c>
      <c r="AE492" s="411">
        <f t="shared" ref="AE492:AL492" si="239">AE491</f>
        <v>0</v>
      </c>
      <c r="AF492" s="411">
        <f t="shared" si="239"/>
        <v>0</v>
      </c>
      <c r="AG492" s="411">
        <f t="shared" si="239"/>
        <v>0</v>
      </c>
      <c r="AH492" s="411">
        <f t="shared" si="239"/>
        <v>0</v>
      </c>
      <c r="AI492" s="411">
        <f t="shared" si="239"/>
        <v>0</v>
      </c>
      <c r="AJ492" s="411">
        <f t="shared" si="239"/>
        <v>0</v>
      </c>
      <c r="AK492" s="411">
        <f t="shared" si="239"/>
        <v>0</v>
      </c>
      <c r="AL492" s="411">
        <f t="shared" si="239"/>
        <v>0</v>
      </c>
      <c r="AM492" s="306"/>
    </row>
    <row r="493" spans="1:39" ht="15.45" outlineLevel="1">
      <c r="A493" s="508"/>
      <c r="B493" s="323"/>
      <c r="C493" s="300"/>
      <c r="D493" s="753"/>
      <c r="E493" s="753"/>
      <c r="F493" s="753"/>
      <c r="G493" s="753"/>
      <c r="H493" s="753"/>
      <c r="I493" s="753"/>
      <c r="J493" s="753"/>
      <c r="K493" s="753"/>
      <c r="L493" s="753"/>
      <c r="M493" s="753"/>
      <c r="N493" s="775"/>
      <c r="O493" s="753"/>
      <c r="P493" s="753"/>
      <c r="Q493" s="753"/>
      <c r="R493" s="753"/>
      <c r="S493" s="753"/>
      <c r="T493" s="753"/>
      <c r="U493" s="753"/>
      <c r="V493" s="753"/>
      <c r="W493" s="753"/>
      <c r="X493" s="753"/>
      <c r="Y493" s="759"/>
      <c r="Z493" s="759"/>
      <c r="AA493" s="759"/>
      <c r="AB493" s="759"/>
      <c r="AC493" s="759"/>
      <c r="AD493" s="759"/>
      <c r="AE493" s="412"/>
      <c r="AF493" s="412"/>
      <c r="AG493" s="412"/>
      <c r="AH493" s="412"/>
      <c r="AI493" s="412"/>
      <c r="AJ493" s="412"/>
      <c r="AK493" s="412"/>
      <c r="AL493" s="412"/>
      <c r="AM493" s="306"/>
    </row>
    <row r="494" spans="1:39" ht="15" outlineLevel="1">
      <c r="A494" s="505">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766"/>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754">
        <f>Y494</f>
        <v>0</v>
      </c>
      <c r="Z495" s="754">
        <f>Z494</f>
        <v>0</v>
      </c>
      <c r="AA495" s="754">
        <f t="shared" ref="AA495:AD495" si="240">AA494</f>
        <v>0</v>
      </c>
      <c r="AB495" s="754">
        <f t="shared" si="240"/>
        <v>0</v>
      </c>
      <c r="AC495" s="754">
        <f t="shared" si="240"/>
        <v>0</v>
      </c>
      <c r="AD495" s="754">
        <f t="shared" si="240"/>
        <v>0</v>
      </c>
      <c r="AE495" s="411">
        <f t="shared" ref="AE495:AL495" si="241">AE494</f>
        <v>0</v>
      </c>
      <c r="AF495" s="411">
        <f t="shared" si="241"/>
        <v>0</v>
      </c>
      <c r="AG495" s="411">
        <f t="shared" si="241"/>
        <v>0</v>
      </c>
      <c r="AH495" s="411">
        <f t="shared" si="241"/>
        <v>0</v>
      </c>
      <c r="AI495" s="411">
        <f t="shared" si="241"/>
        <v>0</v>
      </c>
      <c r="AJ495" s="411">
        <f t="shared" si="241"/>
        <v>0</v>
      </c>
      <c r="AK495" s="411">
        <f t="shared" si="241"/>
        <v>0</v>
      </c>
      <c r="AL495" s="411">
        <f t="shared" si="241"/>
        <v>0</v>
      </c>
      <c r="AM495" s="297"/>
    </row>
    <row r="496" spans="1:39" ht="15" outlineLevel="1">
      <c r="A496" s="508"/>
      <c r="B496" s="322"/>
      <c r="C496" s="291"/>
      <c r="D496" s="753"/>
      <c r="E496" s="753"/>
      <c r="F496" s="753"/>
      <c r="G496" s="753"/>
      <c r="H496" s="753"/>
      <c r="I496" s="753"/>
      <c r="J496" s="753"/>
      <c r="K496" s="753"/>
      <c r="L496" s="753"/>
      <c r="M496" s="753"/>
      <c r="N496" s="753"/>
      <c r="O496" s="753"/>
      <c r="P496" s="753"/>
      <c r="Q496" s="753"/>
      <c r="R496" s="753"/>
      <c r="S496" s="753"/>
      <c r="T496" s="753"/>
      <c r="U496" s="753"/>
      <c r="V496" s="753"/>
      <c r="W496" s="753"/>
      <c r="X496" s="753"/>
      <c r="Y496" s="759"/>
      <c r="Z496" s="759"/>
      <c r="AA496" s="759"/>
      <c r="AB496" s="759"/>
      <c r="AC496" s="759"/>
      <c r="AD496" s="759"/>
      <c r="AE496" s="412"/>
      <c r="AF496" s="412"/>
      <c r="AG496" s="412"/>
      <c r="AH496" s="412"/>
      <c r="AI496" s="412"/>
      <c r="AJ496" s="412"/>
      <c r="AK496" s="412"/>
      <c r="AL496" s="412"/>
      <c r="AM496" s="306"/>
    </row>
    <row r="497" spans="1:39" ht="15" outlineLevel="1">
      <c r="A497" s="505">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766"/>
      <c r="Z497" s="415"/>
      <c r="AA497" s="415"/>
      <c r="AB497" s="415"/>
      <c r="AC497" s="415"/>
      <c r="AD497" s="415"/>
      <c r="AE497" s="415"/>
      <c r="AF497" s="415"/>
      <c r="AG497" s="415"/>
      <c r="AH497" s="415"/>
      <c r="AI497" s="415"/>
      <c r="AJ497" s="415"/>
      <c r="AK497" s="415"/>
      <c r="AL497" s="415"/>
      <c r="AM497" s="296">
        <f>SUM(Y497:AL497)</f>
        <v>0</v>
      </c>
    </row>
    <row r="498" spans="1:39" ht="1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754">
        <f>Y497</f>
        <v>0</v>
      </c>
      <c r="Z498" s="754">
        <f t="shared" ref="Z498:AD498" si="242">Z497</f>
        <v>0</v>
      </c>
      <c r="AA498" s="754">
        <f t="shared" si="242"/>
        <v>0</v>
      </c>
      <c r="AB498" s="754">
        <f t="shared" si="242"/>
        <v>0</v>
      </c>
      <c r="AC498" s="754">
        <f t="shared" si="242"/>
        <v>0</v>
      </c>
      <c r="AD498" s="754">
        <f t="shared" si="242"/>
        <v>0</v>
      </c>
      <c r="AE498" s="411">
        <f t="shared" ref="AE498:AL498" si="243">AE497</f>
        <v>0</v>
      </c>
      <c r="AF498" s="411">
        <f t="shared" si="243"/>
        <v>0</v>
      </c>
      <c r="AG498" s="411">
        <f t="shared" si="243"/>
        <v>0</v>
      </c>
      <c r="AH498" s="411">
        <f t="shared" si="243"/>
        <v>0</v>
      </c>
      <c r="AI498" s="411">
        <f t="shared" si="243"/>
        <v>0</v>
      </c>
      <c r="AJ498" s="411">
        <f t="shared" si="243"/>
        <v>0</v>
      </c>
      <c r="AK498" s="411">
        <f t="shared" si="243"/>
        <v>0</v>
      </c>
      <c r="AL498" s="411">
        <f t="shared" si="243"/>
        <v>0</v>
      </c>
      <c r="AM498" s="297"/>
    </row>
    <row r="499" spans="1:39" ht="15" outlineLevel="1">
      <c r="B499" s="324"/>
      <c r="C499" s="291"/>
      <c r="D499" s="753"/>
      <c r="E499" s="753"/>
      <c r="F499" s="753"/>
      <c r="G499" s="753"/>
      <c r="H499" s="753"/>
      <c r="I499" s="753"/>
      <c r="J499" s="753"/>
      <c r="K499" s="753"/>
      <c r="L499" s="753"/>
      <c r="M499" s="753"/>
      <c r="N499" s="753"/>
      <c r="O499" s="753"/>
      <c r="P499" s="753"/>
      <c r="Q499" s="753"/>
      <c r="R499" s="753"/>
      <c r="S499" s="753"/>
      <c r="T499" s="753"/>
      <c r="U499" s="753"/>
      <c r="V499" s="753"/>
      <c r="W499" s="753"/>
      <c r="X499" s="753"/>
      <c r="Y499" s="770"/>
      <c r="Z499" s="770"/>
      <c r="AA499" s="770"/>
      <c r="AB499" s="770"/>
      <c r="AC499" s="770"/>
      <c r="AD499" s="770"/>
      <c r="AE499" s="423"/>
      <c r="AF499" s="423"/>
      <c r="AG499" s="423"/>
      <c r="AH499" s="423"/>
      <c r="AI499" s="423"/>
      <c r="AJ499" s="423"/>
      <c r="AK499" s="423"/>
      <c r="AL499" s="423"/>
      <c r="AM499" s="313"/>
    </row>
    <row r="500" spans="1:39" s="283" customFormat="1" ht="15" outlineLevel="1">
      <c r="A500" s="505">
        <v>30</v>
      </c>
      <c r="B500" s="314" t="s">
        <v>489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758"/>
      <c r="Z500" s="758"/>
      <c r="AA500" s="758"/>
      <c r="AB500" s="758"/>
      <c r="AC500" s="758"/>
      <c r="AD500" s="758"/>
      <c r="AE500" s="410"/>
      <c r="AF500" s="410"/>
      <c r="AG500" s="410"/>
      <c r="AH500" s="410"/>
      <c r="AI500" s="410"/>
      <c r="AJ500" s="410"/>
      <c r="AK500" s="410"/>
      <c r="AL500" s="410"/>
      <c r="AM500" s="296">
        <f>SUM(Y500:AL500)</f>
        <v>0</v>
      </c>
    </row>
    <row r="501" spans="1:39" s="283" customFormat="1" ht="15" outlineLevel="1">
      <c r="A501" s="505"/>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754">
        <f>Y500</f>
        <v>0</v>
      </c>
      <c r="Z501" s="754">
        <f t="shared" ref="Z501:AD501" si="244">Z500</f>
        <v>0</v>
      </c>
      <c r="AA501" s="754">
        <f t="shared" si="244"/>
        <v>0</v>
      </c>
      <c r="AB501" s="754">
        <f t="shared" si="244"/>
        <v>0</v>
      </c>
      <c r="AC501" s="754">
        <f t="shared" si="244"/>
        <v>0</v>
      </c>
      <c r="AD501" s="754">
        <f t="shared" si="244"/>
        <v>0</v>
      </c>
      <c r="AE501" s="411">
        <f t="shared" ref="AE501:AL501" si="245">AE500</f>
        <v>0</v>
      </c>
      <c r="AF501" s="411">
        <f t="shared" si="245"/>
        <v>0</v>
      </c>
      <c r="AG501" s="411">
        <f t="shared" si="245"/>
        <v>0</v>
      </c>
      <c r="AH501" s="411">
        <f t="shared" si="245"/>
        <v>0</v>
      </c>
      <c r="AI501" s="411">
        <f t="shared" si="245"/>
        <v>0</v>
      </c>
      <c r="AJ501" s="411">
        <f t="shared" si="245"/>
        <v>0</v>
      </c>
      <c r="AK501" s="411">
        <f t="shared" si="245"/>
        <v>0</v>
      </c>
      <c r="AL501" s="411">
        <f t="shared" si="245"/>
        <v>0</v>
      </c>
      <c r="AM501" s="297"/>
    </row>
    <row r="502" spans="1:39" s="283" customFormat="1" ht="15" outlineLevel="1">
      <c r="A502" s="505"/>
      <c r="B502" s="324"/>
      <c r="C502" s="291"/>
      <c r="D502" s="753"/>
      <c r="E502" s="753"/>
      <c r="F502" s="753"/>
      <c r="G502" s="753"/>
      <c r="H502" s="753"/>
      <c r="I502" s="753"/>
      <c r="J502" s="753"/>
      <c r="K502" s="753"/>
      <c r="L502" s="753"/>
      <c r="M502" s="753"/>
      <c r="N502" s="753"/>
      <c r="O502" s="753"/>
      <c r="P502" s="753"/>
      <c r="Q502" s="753"/>
      <c r="R502" s="753"/>
      <c r="S502" s="753"/>
      <c r="T502" s="753"/>
      <c r="U502" s="753"/>
      <c r="V502" s="753"/>
      <c r="W502" s="753"/>
      <c r="X502" s="753"/>
      <c r="Y502" s="759"/>
      <c r="Z502" s="759"/>
      <c r="AA502" s="759"/>
      <c r="AB502" s="759"/>
      <c r="AC502" s="759"/>
      <c r="AD502" s="759"/>
      <c r="AE502" s="412"/>
      <c r="AF502" s="412"/>
      <c r="AG502" s="412"/>
      <c r="AH502" s="412"/>
      <c r="AI502" s="412"/>
      <c r="AJ502" s="412"/>
      <c r="AK502" s="412"/>
      <c r="AL502" s="412"/>
      <c r="AM502" s="313"/>
    </row>
    <row r="503" spans="1:39" s="283" customFormat="1" ht="15.45" outlineLevel="1">
      <c r="A503" s="505"/>
      <c r="B503" s="288" t="s">
        <v>490</v>
      </c>
      <c r="C503" s="291"/>
      <c r="D503" s="753"/>
      <c r="E503" s="753"/>
      <c r="F503" s="753"/>
      <c r="G503" s="753"/>
      <c r="H503" s="753"/>
      <c r="I503" s="753"/>
      <c r="J503" s="753"/>
      <c r="K503" s="753"/>
      <c r="L503" s="753"/>
      <c r="M503" s="753"/>
      <c r="N503" s="753"/>
      <c r="O503" s="753"/>
      <c r="P503" s="753"/>
      <c r="Q503" s="753"/>
      <c r="R503" s="753"/>
      <c r="S503" s="753"/>
      <c r="T503" s="753"/>
      <c r="U503" s="753"/>
      <c r="V503" s="753"/>
      <c r="W503" s="753"/>
      <c r="X503" s="753"/>
      <c r="Y503" s="759"/>
      <c r="Z503" s="759"/>
      <c r="AA503" s="759"/>
      <c r="AB503" s="759"/>
      <c r="AC503" s="759"/>
      <c r="AD503" s="759"/>
      <c r="AE503" s="412"/>
      <c r="AF503" s="412"/>
      <c r="AG503" s="412"/>
      <c r="AH503" s="412"/>
      <c r="AI503" s="412"/>
      <c r="AJ503" s="412"/>
      <c r="AK503" s="412"/>
      <c r="AL503" s="412"/>
      <c r="AM503" s="313"/>
    </row>
    <row r="504" spans="1:39" s="283" customFormat="1" ht="15" outlineLevel="1">
      <c r="A504" s="505">
        <v>31</v>
      </c>
      <c r="B504" s="324" t="s">
        <v>491</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758"/>
      <c r="Z504" s="758"/>
      <c r="AA504" s="758"/>
      <c r="AB504" s="758"/>
      <c r="AC504" s="758"/>
      <c r="AD504" s="758"/>
      <c r="AE504" s="410"/>
      <c r="AF504" s="410"/>
      <c r="AG504" s="410"/>
      <c r="AH504" s="410"/>
      <c r="AI504" s="410"/>
      <c r="AJ504" s="410"/>
      <c r="AK504" s="410"/>
      <c r="AL504" s="410"/>
      <c r="AM504" s="296">
        <f>SUM(Y504:AL504)</f>
        <v>0</v>
      </c>
    </row>
    <row r="505" spans="1:39" s="283" customFormat="1" ht="15" outlineLevel="1">
      <c r="A505" s="505"/>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754">
        <f>Y504</f>
        <v>0</v>
      </c>
      <c r="Z505" s="754">
        <f t="shared" ref="Z505:AD505" si="246">Z504</f>
        <v>0</v>
      </c>
      <c r="AA505" s="754">
        <f t="shared" si="246"/>
        <v>0</v>
      </c>
      <c r="AB505" s="754">
        <f t="shared" si="246"/>
        <v>0</v>
      </c>
      <c r="AC505" s="754">
        <f t="shared" si="246"/>
        <v>0</v>
      </c>
      <c r="AD505" s="754">
        <f t="shared" si="246"/>
        <v>0</v>
      </c>
      <c r="AE505" s="411">
        <f t="shared" ref="AE505:AL505" si="247">AE504</f>
        <v>0</v>
      </c>
      <c r="AF505" s="411">
        <f t="shared" si="247"/>
        <v>0</v>
      </c>
      <c r="AG505" s="411">
        <f t="shared" si="247"/>
        <v>0</v>
      </c>
      <c r="AH505" s="411">
        <f t="shared" si="247"/>
        <v>0</v>
      </c>
      <c r="AI505" s="411">
        <f t="shared" si="247"/>
        <v>0</v>
      </c>
      <c r="AJ505" s="411">
        <f t="shared" si="247"/>
        <v>0</v>
      </c>
      <c r="AK505" s="411">
        <f t="shared" si="247"/>
        <v>0</v>
      </c>
      <c r="AL505" s="411">
        <f t="shared" si="247"/>
        <v>0</v>
      </c>
      <c r="AM505" s="297"/>
    </row>
    <row r="506" spans="1:39" s="283" customFormat="1" ht="15" outlineLevel="1">
      <c r="A506" s="505"/>
      <c r="B506" s="324"/>
      <c r="C506" s="291"/>
      <c r="D506" s="753"/>
      <c r="E506" s="753"/>
      <c r="F506" s="753"/>
      <c r="G506" s="753"/>
      <c r="H506" s="753"/>
      <c r="I506" s="753"/>
      <c r="J506" s="753"/>
      <c r="K506" s="753"/>
      <c r="L506" s="753"/>
      <c r="M506" s="753"/>
      <c r="N506" s="753"/>
      <c r="O506" s="753"/>
      <c r="P506" s="753"/>
      <c r="Q506" s="753"/>
      <c r="R506" s="753"/>
      <c r="S506" s="753"/>
      <c r="T506" s="753"/>
      <c r="U506" s="753"/>
      <c r="V506" s="753"/>
      <c r="W506" s="753"/>
      <c r="X506" s="753"/>
      <c r="Y506" s="759"/>
      <c r="Z506" s="759"/>
      <c r="AA506" s="759"/>
      <c r="AB506" s="759"/>
      <c r="AC506" s="759"/>
      <c r="AD506" s="759"/>
      <c r="AE506" s="412"/>
      <c r="AF506" s="412"/>
      <c r="AG506" s="412"/>
      <c r="AH506" s="412"/>
      <c r="AI506" s="412"/>
      <c r="AJ506" s="412"/>
      <c r="AK506" s="412"/>
      <c r="AL506" s="412"/>
      <c r="AM506" s="313"/>
    </row>
    <row r="507" spans="1:39" s="283" customFormat="1" ht="15" outlineLevel="1">
      <c r="A507" s="505">
        <v>32</v>
      </c>
      <c r="B507" s="324" t="s">
        <v>492</v>
      </c>
      <c r="C507" s="291" t="s">
        <v>25</v>
      </c>
      <c r="D507" s="295"/>
      <c r="E507" s="295"/>
      <c r="F507" s="295"/>
      <c r="G507" s="295"/>
      <c r="H507" s="295"/>
      <c r="I507" s="295"/>
      <c r="J507" s="295"/>
      <c r="K507" s="295"/>
      <c r="L507" s="295"/>
      <c r="M507" s="295"/>
      <c r="N507" s="295">
        <v>0</v>
      </c>
      <c r="O507" s="295"/>
      <c r="P507" s="295"/>
      <c r="Q507" s="295"/>
      <c r="R507" s="295"/>
      <c r="S507" s="295"/>
      <c r="T507" s="295"/>
      <c r="U507" s="295"/>
      <c r="V507" s="295"/>
      <c r="W507" s="295"/>
      <c r="X507" s="295"/>
      <c r="Y507" s="758"/>
      <c r="Z507" s="758"/>
      <c r="AA507" s="758"/>
      <c r="AB507" s="758"/>
      <c r="AC507" s="758"/>
      <c r="AD507" s="758"/>
      <c r="AE507" s="410"/>
      <c r="AF507" s="410"/>
      <c r="AG507" s="410"/>
      <c r="AH507" s="410"/>
      <c r="AI507" s="410"/>
      <c r="AJ507" s="410"/>
      <c r="AK507" s="410"/>
      <c r="AL507" s="410"/>
      <c r="AM507" s="296">
        <f>SUM(Y507:AL507)</f>
        <v>0</v>
      </c>
    </row>
    <row r="508" spans="1:39" s="283" customFormat="1" ht="15" outlineLevel="1">
      <c r="A508" s="505"/>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754">
        <f>Y507</f>
        <v>0</v>
      </c>
      <c r="Z508" s="754">
        <f t="shared" ref="Z508:AD508" si="248">Z507</f>
        <v>0</v>
      </c>
      <c r="AA508" s="754">
        <f t="shared" si="248"/>
        <v>0</v>
      </c>
      <c r="AB508" s="754">
        <f t="shared" si="248"/>
        <v>0</v>
      </c>
      <c r="AC508" s="754">
        <f t="shared" si="248"/>
        <v>0</v>
      </c>
      <c r="AD508" s="754">
        <f t="shared" si="248"/>
        <v>0</v>
      </c>
      <c r="AE508" s="411">
        <f t="shared" ref="AE508:AL508" si="249">AE507</f>
        <v>0</v>
      </c>
      <c r="AF508" s="411">
        <f t="shared" si="249"/>
        <v>0</v>
      </c>
      <c r="AG508" s="411">
        <f t="shared" si="249"/>
        <v>0</v>
      </c>
      <c r="AH508" s="411">
        <f t="shared" si="249"/>
        <v>0</v>
      </c>
      <c r="AI508" s="411">
        <f t="shared" si="249"/>
        <v>0</v>
      </c>
      <c r="AJ508" s="411">
        <f t="shared" si="249"/>
        <v>0</v>
      </c>
      <c r="AK508" s="411">
        <f t="shared" si="249"/>
        <v>0</v>
      </c>
      <c r="AL508" s="411">
        <f t="shared" si="249"/>
        <v>0</v>
      </c>
      <c r="AM508" s="297"/>
    </row>
    <row r="509" spans="1:39" s="283" customFormat="1" ht="15" outlineLevel="1">
      <c r="A509" s="505"/>
      <c r="B509" s="324"/>
      <c r="C509" s="291"/>
      <c r="D509" s="753"/>
      <c r="E509" s="753"/>
      <c r="F509" s="753"/>
      <c r="G509" s="753"/>
      <c r="H509" s="753"/>
      <c r="I509" s="753"/>
      <c r="J509" s="753"/>
      <c r="K509" s="753"/>
      <c r="L509" s="753"/>
      <c r="M509" s="753"/>
      <c r="N509" s="753"/>
      <c r="O509" s="753"/>
      <c r="P509" s="753"/>
      <c r="Q509" s="753"/>
      <c r="R509" s="753"/>
      <c r="S509" s="753"/>
      <c r="T509" s="753"/>
      <c r="U509" s="753"/>
      <c r="V509" s="753"/>
      <c r="W509" s="753"/>
      <c r="X509" s="753"/>
      <c r="Y509" s="759"/>
      <c r="Z509" s="759"/>
      <c r="AA509" s="759"/>
      <c r="AB509" s="759"/>
      <c r="AC509" s="759"/>
      <c r="AD509" s="759"/>
      <c r="AE509" s="412"/>
      <c r="AF509" s="412"/>
      <c r="AG509" s="412"/>
      <c r="AH509" s="412"/>
      <c r="AI509" s="412"/>
      <c r="AJ509" s="412"/>
      <c r="AK509" s="412"/>
      <c r="AL509" s="412"/>
      <c r="AM509" s="313"/>
    </row>
    <row r="510" spans="1:39" s="283" customFormat="1" ht="15" outlineLevel="1">
      <c r="A510" s="505">
        <v>33</v>
      </c>
      <c r="B510" s="324" t="s">
        <v>493</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758"/>
      <c r="Z510" s="758"/>
      <c r="AA510" s="758"/>
      <c r="AB510" s="758"/>
      <c r="AC510" s="758"/>
      <c r="AD510" s="758"/>
      <c r="AE510" s="410"/>
      <c r="AF510" s="410"/>
      <c r="AG510" s="410"/>
      <c r="AH510" s="410"/>
      <c r="AI510" s="410"/>
      <c r="AJ510" s="410"/>
      <c r="AK510" s="410"/>
      <c r="AL510" s="410"/>
      <c r="AM510" s="296">
        <f>SUM(Y510:AL510)</f>
        <v>0</v>
      </c>
    </row>
    <row r="511" spans="1:39" s="283" customFormat="1" ht="15" outlineLevel="1">
      <c r="A511" s="505"/>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754">
        <f>Y510</f>
        <v>0</v>
      </c>
      <c r="Z511" s="754">
        <f t="shared" ref="Z511:AD511" si="250">Z510</f>
        <v>0</v>
      </c>
      <c r="AA511" s="754">
        <f t="shared" si="250"/>
        <v>0</v>
      </c>
      <c r="AB511" s="754">
        <f t="shared" si="250"/>
        <v>0</v>
      </c>
      <c r="AC511" s="754">
        <f t="shared" si="250"/>
        <v>0</v>
      </c>
      <c r="AD511" s="754">
        <f t="shared" si="250"/>
        <v>0</v>
      </c>
      <c r="AE511" s="411">
        <f t="shared" ref="AE511:AK511" si="251">AE510</f>
        <v>0</v>
      </c>
      <c r="AF511" s="411">
        <f t="shared" si="251"/>
        <v>0</v>
      </c>
      <c r="AG511" s="411">
        <f t="shared" si="251"/>
        <v>0</v>
      </c>
      <c r="AH511" s="411">
        <f t="shared" si="251"/>
        <v>0</v>
      </c>
      <c r="AI511" s="411">
        <f t="shared" si="251"/>
        <v>0</v>
      </c>
      <c r="AJ511" s="411">
        <f t="shared" si="251"/>
        <v>0</v>
      </c>
      <c r="AK511" s="411">
        <f t="shared" si="251"/>
        <v>0</v>
      </c>
      <c r="AL511" s="411">
        <f>AL510</f>
        <v>0</v>
      </c>
      <c r="AM511" s="297"/>
    </row>
    <row r="512" spans="1:39" ht="15" outlineLevel="1">
      <c r="B512" s="315"/>
      <c r="C512" s="325"/>
      <c r="D512" s="753"/>
      <c r="E512" s="753"/>
      <c r="F512" s="753"/>
      <c r="G512" s="753"/>
      <c r="H512" s="753"/>
      <c r="I512" s="753"/>
      <c r="J512" s="753"/>
      <c r="K512" s="753"/>
      <c r="L512" s="753"/>
      <c r="M512" s="753"/>
      <c r="N512" s="775"/>
      <c r="O512" s="753"/>
      <c r="P512" s="326"/>
      <c r="Q512" s="326"/>
      <c r="R512" s="326"/>
      <c r="S512" s="326"/>
      <c r="T512" s="326"/>
      <c r="U512" s="326"/>
      <c r="V512" s="326"/>
      <c r="W512" s="326"/>
      <c r="X512" s="326"/>
      <c r="Y512" s="772"/>
      <c r="Z512" s="772"/>
      <c r="AA512" s="772"/>
      <c r="AB512" s="772"/>
      <c r="AC512" s="772"/>
      <c r="AD512" s="772"/>
      <c r="AE512" s="301"/>
      <c r="AF512" s="301"/>
      <c r="AG512" s="301"/>
      <c r="AH512" s="301"/>
      <c r="AI512" s="301"/>
      <c r="AJ512" s="301"/>
      <c r="AK512" s="301"/>
      <c r="AL512" s="301"/>
      <c r="AM512" s="306"/>
    </row>
    <row r="513" spans="2:41" ht="15.45">
      <c r="B513" s="327" t="s">
        <v>260</v>
      </c>
      <c r="C513" s="329"/>
      <c r="D513" s="329">
        <f>SUM(D408:D511)</f>
        <v>2004850.1631106937</v>
      </c>
      <c r="E513" s="329"/>
      <c r="F513" s="329"/>
      <c r="G513" s="329"/>
      <c r="H513" s="329"/>
      <c r="I513" s="329"/>
      <c r="J513" s="329"/>
      <c r="K513" s="329"/>
      <c r="L513" s="329"/>
      <c r="M513" s="329"/>
      <c r="N513" s="329"/>
      <c r="O513" s="329">
        <f>SUM(O408:O511)</f>
        <v>387.56659627514949</v>
      </c>
      <c r="P513" s="329"/>
      <c r="Q513" s="329"/>
      <c r="R513" s="329"/>
      <c r="S513" s="329"/>
      <c r="T513" s="329"/>
      <c r="U513" s="329"/>
      <c r="V513" s="329"/>
      <c r="W513" s="329"/>
      <c r="X513" s="329"/>
      <c r="Y513" s="329">
        <f>IF(Y407="kWh",SUMPRODUCT(D408:D511,Y408:Y511))</f>
        <v>483766.18862069369</v>
      </c>
      <c r="Z513" s="329">
        <f>IF(Z407="kWh",SUMPRODUCT(D408:D511,Z408:Z511))</f>
        <v>715186.99116176763</v>
      </c>
      <c r="AA513" s="329">
        <f>IF(AA407="kW",SUMPRODUCT(N408:N511,O408:O511,AA408:AA511),SUMPRODUCT(D408:D511,AA408:AA511))</f>
        <v>1494.9363094216958</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4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252">Z137*Z516</f>
        <v>0</v>
      </c>
      <c r="AA517" s="378">
        <f t="shared" si="252"/>
        <v>0</v>
      </c>
      <c r="AB517" s="378">
        <f t="shared" si="252"/>
        <v>0</v>
      </c>
      <c r="AC517" s="378">
        <f t="shared" si="252"/>
        <v>0</v>
      </c>
      <c r="AD517" s="378">
        <f t="shared" si="252"/>
        <v>0</v>
      </c>
      <c r="AE517" s="378">
        <f t="shared" si="252"/>
        <v>0</v>
      </c>
      <c r="AF517" s="378">
        <f t="shared" si="252"/>
        <v>0</v>
      </c>
      <c r="AG517" s="378">
        <f t="shared" si="252"/>
        <v>0</v>
      </c>
      <c r="AH517" s="378">
        <f t="shared" si="252"/>
        <v>0</v>
      </c>
      <c r="AI517" s="378">
        <f t="shared" si="252"/>
        <v>0</v>
      </c>
      <c r="AJ517" s="378">
        <f t="shared" si="252"/>
        <v>0</v>
      </c>
      <c r="AK517" s="378">
        <f t="shared" si="252"/>
        <v>0</v>
      </c>
      <c r="AL517" s="378">
        <f t="shared" si="252"/>
        <v>0</v>
      </c>
      <c r="AM517" s="625">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253">Z266*Z516</f>
        <v>0</v>
      </c>
      <c r="AA518" s="378">
        <f t="shared" si="253"/>
        <v>0</v>
      </c>
      <c r="AB518" s="378">
        <f t="shared" si="253"/>
        <v>0</v>
      </c>
      <c r="AC518" s="378">
        <f t="shared" si="253"/>
        <v>0</v>
      </c>
      <c r="AD518" s="378">
        <f t="shared" si="253"/>
        <v>0</v>
      </c>
      <c r="AE518" s="378">
        <f t="shared" si="253"/>
        <v>0</v>
      </c>
      <c r="AF518" s="378">
        <f t="shared" si="253"/>
        <v>0</v>
      </c>
      <c r="AG518" s="378">
        <f t="shared" si="253"/>
        <v>0</v>
      </c>
      <c r="AH518" s="378">
        <f t="shared" si="253"/>
        <v>0</v>
      </c>
      <c r="AI518" s="378">
        <f t="shared" si="253"/>
        <v>0</v>
      </c>
      <c r="AJ518" s="378">
        <f t="shared" si="253"/>
        <v>0</v>
      </c>
      <c r="AK518" s="378">
        <f t="shared" si="253"/>
        <v>0</v>
      </c>
      <c r="AL518" s="378">
        <f t="shared" si="253"/>
        <v>0</v>
      </c>
      <c r="AM518" s="625">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254">Z395*Z516</f>
        <v>0</v>
      </c>
      <c r="AA519" s="378">
        <f t="shared" si="254"/>
        <v>0</v>
      </c>
      <c r="AB519" s="378">
        <f t="shared" si="254"/>
        <v>0</v>
      </c>
      <c r="AC519" s="378">
        <f t="shared" si="254"/>
        <v>0</v>
      </c>
      <c r="AD519" s="378">
        <f t="shared" si="254"/>
        <v>0</v>
      </c>
      <c r="AE519" s="378">
        <f t="shared" si="254"/>
        <v>0</v>
      </c>
      <c r="AF519" s="378">
        <f t="shared" si="254"/>
        <v>0</v>
      </c>
      <c r="AG519" s="378">
        <f t="shared" si="254"/>
        <v>0</v>
      </c>
      <c r="AH519" s="378">
        <f t="shared" si="254"/>
        <v>0</v>
      </c>
      <c r="AI519" s="378">
        <f t="shared" si="254"/>
        <v>0</v>
      </c>
      <c r="AJ519" s="378">
        <f t="shared" si="254"/>
        <v>0</v>
      </c>
      <c r="AK519" s="378">
        <f t="shared" si="254"/>
        <v>0</v>
      </c>
      <c r="AL519" s="378">
        <f t="shared" si="254"/>
        <v>0</v>
      </c>
      <c r="AM519" s="625">
        <f>SUM(Y519:AL519)</f>
        <v>0</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255">Z513*Z516</f>
        <v>0</v>
      </c>
      <c r="AA520" s="378">
        <f t="shared" si="255"/>
        <v>0</v>
      </c>
      <c r="AB520" s="378">
        <f t="shared" si="255"/>
        <v>0</v>
      </c>
      <c r="AC520" s="378">
        <f t="shared" si="255"/>
        <v>0</v>
      </c>
      <c r="AD520" s="378">
        <f t="shared" si="255"/>
        <v>0</v>
      </c>
      <c r="AE520" s="378">
        <f t="shared" si="255"/>
        <v>0</v>
      </c>
      <c r="AF520" s="378">
        <f t="shared" si="255"/>
        <v>0</v>
      </c>
      <c r="AG520" s="378">
        <f t="shared" si="255"/>
        <v>0</v>
      </c>
      <c r="AH520" s="378">
        <f t="shared" si="255"/>
        <v>0</v>
      </c>
      <c r="AI520" s="378">
        <f>AI513*AI516</f>
        <v>0</v>
      </c>
      <c r="AJ520" s="378">
        <f t="shared" si="255"/>
        <v>0</v>
      </c>
      <c r="AK520" s="378">
        <f t="shared" si="255"/>
        <v>0</v>
      </c>
      <c r="AL520" s="378">
        <f>AL513*AL516</f>
        <v>0</v>
      </c>
      <c r="AM520" s="625">
        <f>SUM(Y520:AL520)</f>
        <v>0</v>
      </c>
    </row>
    <row r="521" spans="2:41" ht="15.4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256">SUM(Z517:Z520)</f>
        <v>0</v>
      </c>
      <c r="AA521" s="346">
        <f t="shared" si="256"/>
        <v>0</v>
      </c>
      <c r="AB521" s="346">
        <f t="shared" si="256"/>
        <v>0</v>
      </c>
      <c r="AC521" s="346">
        <f t="shared" si="256"/>
        <v>0</v>
      </c>
      <c r="AD521" s="346">
        <f t="shared" si="256"/>
        <v>0</v>
      </c>
      <c r="AE521" s="346">
        <f t="shared" si="256"/>
        <v>0</v>
      </c>
      <c r="AF521" s="346">
        <f t="shared" si="256"/>
        <v>0</v>
      </c>
      <c r="AG521" s="346">
        <f t="shared" si="256"/>
        <v>0</v>
      </c>
      <c r="AH521" s="346">
        <f t="shared" si="256"/>
        <v>0</v>
      </c>
      <c r="AI521" s="346">
        <f t="shared" si="256"/>
        <v>0</v>
      </c>
      <c r="AJ521" s="346">
        <f t="shared" si="256"/>
        <v>0</v>
      </c>
      <c r="AK521" s="346">
        <f t="shared" si="256"/>
        <v>0</v>
      </c>
      <c r="AL521" s="346">
        <f>SUM(AL517:AL520)</f>
        <v>0</v>
      </c>
      <c r="AM521" s="407">
        <f>SUM(AM517:AM520)</f>
        <v>0</v>
      </c>
    </row>
    <row r="522" spans="2:41" ht="15.4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257">Z514*Z516</f>
        <v>0</v>
      </c>
      <c r="AA522" s="347">
        <f>AA514*AA516</f>
        <v>0</v>
      </c>
      <c r="AB522" s="347">
        <f t="shared" si="257"/>
        <v>0</v>
      </c>
      <c r="AC522" s="347">
        <f t="shared" si="257"/>
        <v>0</v>
      </c>
      <c r="AD522" s="347">
        <f>AD514*AD516</f>
        <v>0</v>
      </c>
      <c r="AE522" s="347">
        <f t="shared" si="257"/>
        <v>0</v>
      </c>
      <c r="AF522" s="347">
        <f t="shared" si="257"/>
        <v>0</v>
      </c>
      <c r="AG522" s="347">
        <f t="shared" si="257"/>
        <v>0</v>
      </c>
      <c r="AH522" s="347">
        <f t="shared" si="257"/>
        <v>0</v>
      </c>
      <c r="AI522" s="347">
        <f t="shared" si="257"/>
        <v>0</v>
      </c>
      <c r="AJ522" s="347">
        <f t="shared" si="257"/>
        <v>0</v>
      </c>
      <c r="AK522" s="347">
        <f>AK514*AK516</f>
        <v>0</v>
      </c>
      <c r="AL522" s="347">
        <f>AL514*AL516</f>
        <v>0</v>
      </c>
      <c r="AM522" s="407">
        <f>SUM(Y522:AL522)</f>
        <v>0</v>
      </c>
    </row>
    <row r="523" spans="2:41" ht="15.4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4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4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444886.11472369375</v>
      </c>
      <c r="Z526" s="291">
        <f>SUMPRODUCT(E408:E511,Z408:Z511)</f>
        <v>698205.57456176763</v>
      </c>
      <c r="AA526" s="291">
        <f>IF(AA407="kW",SUMPRODUCT(N408:N511,P408:P511,AA408:AA511),SUMPRODUCT(E408:E511,AA408:AA511))</f>
        <v>1494.9363094216958</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424612.60725269368</v>
      </c>
      <c r="Z527" s="291">
        <f>SUMPRODUCT(F408:F511,Z408:Z511)</f>
        <v>614954.66576176765</v>
      </c>
      <c r="AA527" s="291">
        <f>IF(AA407="kW",SUMPRODUCT(N408:N511,Q408:Q511,AA408:AA511),SUMPRODUCT(F408:F511,AA408:AA511))</f>
        <v>1494.9363094216958</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424595.02384769369</v>
      </c>
      <c r="Z528" s="291">
        <f>SUMPRODUCT(G408:G511,Z408:Z511)</f>
        <v>515478.9078562705</v>
      </c>
      <c r="AA528" s="291">
        <f>IF(AA407="kW",SUMPRODUCT(N408:N511,R408:R511,AA408:AA511),SUMPRODUCT(G408:G511,AA408:AA511))</f>
        <v>1483.754534156918</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411907.55985539523</v>
      </c>
      <c r="Z529" s="291">
        <f>SUMPRODUCT(H408:H511,Z408:Z511)</f>
        <v>515478.9078562705</v>
      </c>
      <c r="AA529" s="291">
        <f>IF(AA407="kW",SUMPRODUCT(N408:N511,S408:S511,AA408:AA511),SUMPRODUCT(H408:H511,AA408:AA511))</f>
        <v>1483.754534156918</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406184.03147300001</v>
      </c>
      <c r="Z530" s="291">
        <f>SUMPRODUCT(I408:I511,Z408:Z511)</f>
        <v>515478.9078562705</v>
      </c>
      <c r="AA530" s="291">
        <f>IF(AA407="kW",SUMPRODUCT(N408:N511,T408:T511,AA408:AA511),SUMPRODUCT(I408:I511,AA408:AA511))</f>
        <v>1483.754534156918</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406051.578806</v>
      </c>
      <c r="Z531" s="326">
        <f>SUMPRODUCT(J408:J511,Z408:Z511)</f>
        <v>508024.61760978028</v>
      </c>
      <c r="AA531" s="326">
        <f>IF(AA407="kW",SUMPRODUCT(N408:N511,U408:U511,AA408:AA511),SUMPRODUCT(J408:J511,AA408:AA511))</f>
        <v>1431.1863553557591</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582</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4.6">
      <c r="B534" s="591" t="s">
        <v>526</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23</vt:i4>
      </vt:variant>
    </vt:vector>
  </HeadingPairs>
  <TitlesOfParts>
    <vt:vector size="36" baseType="lpstr">
      <vt:lpstr>Contents</vt:lpstr>
      <vt:lpstr>Instructions</vt:lpstr>
      <vt:lpstr>LRAMVA Checklist Schematic</vt:lpstr>
      <vt:lpstr>DropDownList</vt:lpstr>
      <vt:lpstr>1.  LRAMVA Summary</vt:lpstr>
      <vt:lpstr>1-a.  Summary of Changes</vt:lpstr>
      <vt:lpstr>2. LRAMVA Threshold</vt:lpstr>
      <vt:lpstr>3.  Distribution Rates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Catherine Nguyen</cp:lastModifiedBy>
  <cp:lastPrinted>2017-05-24T00:43:43Z</cp:lastPrinted>
  <dcterms:created xsi:type="dcterms:W3CDTF">2012-03-05T18:56:04Z</dcterms:created>
  <dcterms:modified xsi:type="dcterms:W3CDTF">2021-10-14T17:05:59Z</dcterms:modified>
</cp:coreProperties>
</file>